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heets/sheet10.xml" ContentType="application/vnd.openxmlformats-officedocument.spreadsheetml.chartsheet+xml"/>
  <Override PartName="/xl/chartsheets/sheet11.xml" ContentType="application/vnd.openxmlformats-officedocument.spreadsheetml.chart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worksheets/sheet21.xml" ContentType="application/vnd.openxmlformats-officedocument.spreadsheetml.worksheet+xml"/>
  <Override PartName="/xl/worksheets/sheet22.xml" ContentType="application/vnd.openxmlformats-officedocument.spreadsheetml.worksheet+xml"/>
  <Override PartName="/xl/chartsheets/sheet15.xml" ContentType="application/vnd.openxmlformats-officedocument.spreadsheetml.chartsheet+xml"/>
  <Override PartName="/xl/chartsheets/sheet16.xml" ContentType="application/vnd.openxmlformats-officedocument.spreadsheetml.chartsheet+xml"/>
  <Override PartName="/xl/chartsheets/sheet17.xml" ContentType="application/vnd.openxmlformats-officedocument.spreadsheetml.chartsheet+xml"/>
  <Override PartName="/xl/worksheets/sheet23.xml" ContentType="application/vnd.openxmlformats-officedocument.spreadsheetml.worksheet+xml"/>
  <Override PartName="/xl/chartsheets/sheet18.xml" ContentType="application/vnd.openxmlformats-officedocument.spreadsheetml.chartsheet+xml"/>
  <Override PartName="/xl/chartsheets/sheet19.xml" ContentType="application/vnd.openxmlformats-officedocument.spreadsheetml.chartsheet+xml"/>
  <Override PartName="/xl/worksheets/sheet24.xml" ContentType="application/vnd.openxmlformats-officedocument.spreadsheetml.worksheet+xml"/>
  <Override PartName="/xl/chartsheets/sheet20.xml" ContentType="application/vnd.openxmlformats-officedocument.spreadsheetml.chartsheet+xml"/>
  <Override PartName="/xl/chartsheets/sheet21.xml" ContentType="application/vnd.openxmlformats-officedocument.spreadsheetml.chart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chartsheets/sheet22.xml" ContentType="application/vnd.openxmlformats-officedocument.spreadsheetml.chartsheet+xml"/>
  <Override PartName="/xl/worksheets/sheet29.xml" ContentType="application/vnd.openxmlformats-officedocument.spreadsheetml.worksheet+xml"/>
  <Override PartName="/xl/chartsheets/sheet23.xml" ContentType="application/vnd.openxmlformats-officedocument.spreadsheetml.chartsheet+xml"/>
  <Override PartName="/xl/worksheets/sheet30.xml" ContentType="application/vnd.openxmlformats-officedocument.spreadsheetml.worksheet+xml"/>
  <Override PartName="/xl/chartsheets/sheet24.xml" ContentType="application/vnd.openxmlformats-officedocument.spreadsheetml.chartsheet+xml"/>
  <Override PartName="/xl/chartsheets/sheet25.xml" ContentType="application/vnd.openxmlformats-officedocument.spreadsheetml.chart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ЭтаКнига" defaultThemeVersion="124226"/>
  <mc:AlternateContent xmlns:mc="http://schemas.openxmlformats.org/markup-compatibility/2006">
    <mc:Choice Requires="x15">
      <x15ac:absPath xmlns:x15ac="http://schemas.microsoft.com/office/spreadsheetml/2010/11/ac" url="C:\Users\IZinchenko\Documents\🟦▷▷▷репетатів статистика\--презентація на сайт\на кінець березня 2026\"/>
    </mc:Choice>
  </mc:AlternateContent>
  <xr:revisionPtr revIDLastSave="0" documentId="13_ncr:1_{92F765B4-4D5C-46F1-B0E7-A6B97491DF7E}" xr6:coauthVersionLast="36" xr6:coauthVersionMax="36" xr10:uidLastSave="{00000000-0000-0000-0000-000000000000}"/>
  <bookViews>
    <workbookView xWindow="120" yWindow="48" windowWidth="15480" windowHeight="11640" tabRatio="917" firstSheet="6" activeTab="48" xr2:uid="{00000000-000D-0000-FFFF-FFFF00000000}"/>
  </bookViews>
  <sheets>
    <sheet name="MK_UAHD" sheetId="37" state="hidden" r:id="rId1"/>
    <sheet name="MK_USDD" sheetId="36" state="hidden" r:id="rId2"/>
    <sheet name="K_ALLD" sheetId="39" state="hidden" r:id="rId3"/>
    <sheet name="T_ALLD" sheetId="40" state="hidden" r:id="rId4"/>
    <sheet name="MTK2_UAH" sheetId="4" state="hidden" r:id="rId5"/>
    <sheet name="MTK2_USD" sheetId="1" state="hidden" r:id="rId6"/>
    <sheet name="MKT2_UAH" sheetId="21" r:id="rId7"/>
    <sheet name="MKT2_USD" sheetId="22" r:id="rId8"/>
    <sheet name="MT_UAHD" sheetId="10" state="hidden" r:id="rId9"/>
    <sheet name="MT_USDD" sheetId="9" state="hidden" r:id="rId10"/>
    <sheet name="MT_ALL" sheetId="8" state="hidden" r:id="rId11"/>
    <sheet name="MTM_ALL" sheetId="61" state="hidden" r:id="rId12"/>
    <sheet name="MK_ALL" sheetId="19" state="hidden" r:id="rId13"/>
    <sheet name="SRATED" sheetId="53" state="hidden" r:id="rId14"/>
    <sheet name="RATED" sheetId="33" state="hidden" r:id="rId15"/>
    <sheet name="RATEDS" sheetId="62" state="hidden" r:id="rId16"/>
    <sheet name="SRATE_M" sheetId="47" state="hidden" r:id="rId17"/>
    <sheet name="SRATE" sheetId="43" state="hidden" r:id="rId18"/>
    <sheet name="RATE_M" sheetId="46" r:id="rId19"/>
    <sheet name="RATE" sheetId="12" r:id="rId20"/>
    <sheet name="RATE_CMP" sheetId="13" state="hidden" r:id="rId21"/>
    <sheet name="CURD" sheetId="11" state="hidden" r:id="rId22"/>
    <sheet name="CURDS" sheetId="63" state="hidden" r:id="rId23"/>
    <sheet name="CUR_M" sheetId="44" r:id="rId24"/>
    <sheet name="CUR" sheetId="6" r:id="rId25"/>
    <sheet name="CUR_CMP" sheetId="3" state="hidden" r:id="rId26"/>
    <sheet name="CUR_M_EXT" sheetId="45" state="hidden" r:id="rId27"/>
    <sheet name="CUR_CMP_EXT" sheetId="42" state="hidden" r:id="rId28"/>
    <sheet name="DKT1" sheetId="17" state="hidden" r:id="rId29"/>
    <sheet name="DKT2" sheetId="14" r:id="rId30"/>
    <sheet name="DTK2" sheetId="16" r:id="rId31"/>
    <sheet name="DKRD" sheetId="35" state="hidden" r:id="rId32"/>
    <sheet name="DKR2DSTATE" sheetId="66" state="hidden" r:id="rId33"/>
    <sheet name="DKR2DGUAR" sheetId="67" state="hidden" r:id="rId34"/>
    <sheet name="DKR" sheetId="18" state="hidden" r:id="rId35"/>
    <sheet name="DKR2" sheetId="65" state="hidden" r:id="rId36"/>
    <sheet name="YT_ALL_USD_D" sheetId="51" state="hidden" r:id="rId37"/>
    <sheet name="YT_ALL_UAH_D" sheetId="60" state="hidden" r:id="rId38"/>
    <sheet name="YT_ALL_PER_D" sheetId="52" state="hidden" r:id="rId39"/>
    <sheet name="YT_ALL" sheetId="32" state="hidden" r:id="rId40"/>
    <sheet name="YTM_ALL_UAH_D" sheetId="48" state="hidden" r:id="rId41"/>
    <sheet name="YTM_ALL_USD_D" sheetId="50" state="hidden" r:id="rId42"/>
    <sheet name="YTM_ALL" sheetId="49" state="hidden" r:id="rId43"/>
    <sheet name="YKM_ALL_UAH_D" sheetId="71" state="hidden" r:id="rId44"/>
    <sheet name="YKM_ALL_USD_D" sheetId="70" state="hidden" r:id="rId45"/>
    <sheet name="YKM_ALL" sheetId="69" state="hidden" r:id="rId46"/>
    <sheet name="YK_ALL" sheetId="68" state="hidden" r:id="rId47"/>
    <sheet name="YKT2_UAH" sheetId="30" r:id="rId48"/>
    <sheet name="YKT2_USD" sheetId="29" r:id="rId49"/>
    <sheet name="KINDD" sheetId="64" state="hidden" r:id="rId50"/>
    <sheet name="KIND_CMP" sheetId="26" state="hidden" r:id="rId51"/>
    <sheet name="DTRD" sheetId="34" state="hidden" r:id="rId52"/>
    <sheet name="DTR" sheetId="23" state="hidden" r:id="rId53"/>
    <sheet name="DEBT_TERM1" sheetId="57" state="hidden" r:id="rId54"/>
    <sheet name="DEBT_TERM2" sheetId="58" state="hidden" r:id="rId55"/>
    <sheet name="DEBT_TERM" sheetId="55" state="hidden" r:id="rId56"/>
    <sheet name="K_ALL" sheetId="15" state="hidden" r:id="rId57"/>
    <sheet name="T_ALL" sheetId="27" state="hidden" r:id="rId58"/>
    <sheet name="YKT2_PRC" sheetId="31" state="hidden" r:id="rId59"/>
    <sheet name="TBL1" sheetId="54" state="hidden" r:id="rId60"/>
    <sheet name="DATA" sheetId="59" state="hidden" r:id="rId61"/>
    <sheet name="AVGRATE_DETAIL" sheetId="41" state="hidden" r:id="rId62"/>
  </sheets>
  <definedNames>
    <definedName name="AMOUNT_OF_DEBT">DATA!$E$30</definedName>
    <definedName name="AVERAGE_CIRCULATION">DATA!$C$30</definedName>
    <definedName name="AVERAGE_RATE">DATA!$B$30</definedName>
    <definedName name="AVERAGE_TO_REPAYMENT">DATA!$D$30</definedName>
    <definedName name="AVGDTERM">DEBT_TERM!$A$8</definedName>
    <definedName name="BY_AVERAGE_TERM">DATA!$C$15</definedName>
    <definedName name="BY_CREDITOR_TYPE">DATA!$D$16</definedName>
    <definedName name="BY_INTEREST_RATE">DATA!$F$16</definedName>
    <definedName name="BY_REPAYMENT_CURR">DATA!$E$16</definedName>
    <definedName name="CHANGE_OF_STRUCTURE">DATA!$B$21</definedName>
    <definedName name="CK_05">'DKT2'!$A$7</definedName>
    <definedName name="CK_05C6">DKR!$A$11</definedName>
    <definedName name="CK_05G6">DKR!$A$7</definedName>
    <definedName name="CKMDUAH">MKT2_UAH!$A$6</definedName>
    <definedName name="CKMDUSD">MKT2_USD!$A$6</definedName>
    <definedName name="CKMPERC">MK_ALL!$A$18</definedName>
    <definedName name="CKMUAH">MK_ALL!$A$6</definedName>
    <definedName name="CKMUSD">MK_ALL!$A$12</definedName>
    <definedName name="CKPERC">MK_ALL!#REF!</definedName>
    <definedName name="CKUAH">MK_ALL!#REF!</definedName>
    <definedName name="CKUSD">MK_ALL!#REF!</definedName>
    <definedName name="CUR_CMP1">CUR_M_EXT!$A$7</definedName>
    <definedName name="CUR_CMPD4">CUR_M_EXT!$B$5</definedName>
    <definedName name="CUR_CMPD5">CUR_M_EXT!$H$5</definedName>
    <definedName name="CUR_CMPEXT">CUR_CMP_EXT!$A$7</definedName>
    <definedName name="CUR_CMPEXTD4">CUR_CMP_EXT!$B$5</definedName>
    <definedName name="CUR_CMPEXTD5">CUR_CMP_EXT!$H$5</definedName>
    <definedName name="CUR_CMPEXTKD4">CUR_CMP_EXT!$B$24</definedName>
    <definedName name="CUR_CMPEXTKD5">CUR_CMP_EXT!$H$24</definedName>
    <definedName name="CUR_CMPEXTKIND">CUR_CMP_EXT!$A$26</definedName>
    <definedName name="CUR_CMPS1">CUR_CMP!$A$8</definedName>
    <definedName name="CUR_CMPS1D4">CUR_CMP!$B$6</definedName>
    <definedName name="CUR_CMPS1D5">CUR_CMP!$E$6</definedName>
    <definedName name="CUR_CMPS2">CUR_CMP!$A$24</definedName>
    <definedName name="CUR_CMPS2D4">CUR_CMP!$B$22</definedName>
    <definedName name="CUR_CMPS2D5">CUR_CMP!$E$22</definedName>
    <definedName name="CURNAME">CUR_M!$A$7</definedName>
    <definedName name="CURNAMECUR">CUR!$A$7</definedName>
    <definedName name="CURNAMEKIND">CUR!$A$23</definedName>
    <definedName name="DDELIMER">DATA!$B$5</definedName>
    <definedName name="DEBT_AS_OF_CURR_YEAR">DATA!$B$27</definedName>
    <definedName name="DEBT_AS_OF_DATE">DATA!$B$16</definedName>
    <definedName name="DEBT_AS_OF_DATE_BY_AVARAGE_TERM">DATA!$C$16</definedName>
    <definedName name="DEBT_BY_CONVENTIONAKITY">DATA!$B$20</definedName>
    <definedName name="DEBT_BY_RATE_TYPE">DATA!$B$26</definedName>
    <definedName name="DEBT_BY_REPAYMENT">DATA!$B$17</definedName>
    <definedName name="DEBT_CURR_STRUCT">DATA!$B$22</definedName>
    <definedName name="DEBT_LAST_5_YEARS">DATA!$B$15</definedName>
    <definedName name="DEBT_LAST_5_YEARS_PERCENT">DATA!$F$15</definedName>
    <definedName name="DEBT_LAST_5_YEARS_UAH">DATA!$E$15</definedName>
    <definedName name="DEBT_LAST_5_YEARS_USD">DATA!$D$15</definedName>
    <definedName name="DEBT_STATE">DATA!$C$28</definedName>
    <definedName name="DEBT_TOTAL">DATA!$B$28</definedName>
    <definedName name="DKRGUAR">'DKR2'!#REF!</definedName>
    <definedName name="DKRSTATE">'DKR2'!$A$8</definedName>
    <definedName name="DKT">'DKT1'!$A$7</definedName>
    <definedName name="DMLMLR">DATA!$F$5</definedName>
    <definedName name="DREPORTDATE">DATA!$B$3</definedName>
    <definedName name="DRUN">DATA!$A$1</definedName>
    <definedName name="DSESSION">DATA!$B$6</definedName>
    <definedName name="DT_05">'DTK2'!$A$7</definedName>
    <definedName name="DTKYPERC">YK_ALL!$A$18</definedName>
    <definedName name="DTKYUAH">YK_ALL!$A$6</definedName>
    <definedName name="DTKYUSD">YK_ALL!$A$12</definedName>
    <definedName name="DTMDUAH">MTK2_UAH!$A$6</definedName>
    <definedName name="DTMDUSD">MTK2_USD!$A$6</definedName>
    <definedName name="DTMPERC">MT_ALL!$A$18</definedName>
    <definedName name="DTMUAH">MT_ALL!$A$6</definedName>
    <definedName name="DTMUSD">MT_ALL!$A$12</definedName>
    <definedName name="DTR">DTR!$A$6</definedName>
    <definedName name="DTYPERC" localSheetId="46">YK_ALL!$A$18</definedName>
    <definedName name="DTYPERC">YT_ALL!$A$18</definedName>
    <definedName name="DTYUAH" localSheetId="46">YK_ALL!$A$6</definedName>
    <definedName name="DTYUAH">YT_ALL!$A$6</definedName>
    <definedName name="DTYUSD" localSheetId="46">YK_ALL!$A$12</definedName>
    <definedName name="DTYUSD">YT_ALL!$A$12</definedName>
    <definedName name="EXCH_RATE_TO_UAH">DATA!$B$25</definedName>
    <definedName name="EXCH_RATE_TO_USD">DATA!$B$24</definedName>
    <definedName name="EXTENDED">DATA!$C$22</definedName>
    <definedName name="INCLUDING">DATA!$B$29</definedName>
    <definedName name="KINDCMP">KIND_CMP!$A$7</definedName>
    <definedName name="KINDKMPD4">KIND_CMP!$B$5</definedName>
    <definedName name="KINDKMPD5">KIND_CMP!$E$5</definedName>
    <definedName name="ORIGINAL">DATA!$B$23</definedName>
    <definedName name="R0">#REF!</definedName>
    <definedName name="RATEGROUPKIND">SRATE!$A$14</definedName>
    <definedName name="RATEKIND">SRATE_M!$A$6</definedName>
    <definedName name="RATENAMEALL">RATE_M!$A$7</definedName>
    <definedName name="RATENAMESTRUCT1">RATE!$A$7</definedName>
    <definedName name="RATENAMESTRUCT2">RATE!$A$22</definedName>
    <definedName name="RATENAMESTRUCTCMP">RATE_CMP!$A$7</definedName>
    <definedName name="RATENAMESTRUCTCMP2">RATE_CMP!$A$20</definedName>
    <definedName name="RCMP2D4">RATE_CMP!$B$18</definedName>
    <definedName name="RCMP2D5">RATE_CMP!$E$18</definedName>
    <definedName name="RCMPD4">RATE_CMP!$B$5</definedName>
    <definedName name="RCMPD5">RATE_CMP!$E$5</definedName>
    <definedName name="REPORT_CUR_ENG">DATA!$A$11</definedName>
    <definedName name="REPORT_CUR_UAH">DATA!$A$12</definedName>
    <definedName name="REPORT_CURRENCY">DATA!#REF!</definedName>
    <definedName name="REPORT_CURRENCY_ENG">DATA!#REF!</definedName>
    <definedName name="REPORT_CURRENCY_UKR">DATA!#REF!</definedName>
    <definedName name="REPORT_CURRTNCY_UKR">DATA!#REF!</definedName>
    <definedName name="REPORT_LANG">DATA!$A$10</definedName>
    <definedName name="REPORT_REGIME">DATA!$A$9</definedName>
    <definedName name="SRATED">SRATE!$A$7</definedName>
    <definedName name="STRMAXDATE">DATA!$B$4</definedName>
    <definedName name="STRPRESENTDATE">DATA!$C$3</definedName>
    <definedName name="UAH">DATA!$B$19</definedName>
    <definedName name="USD">DATA!$B$18</definedName>
    <definedName name="VALUAH">DATA!$D$5</definedName>
    <definedName name="VALUSD">DATA!$C$5</definedName>
    <definedName name="VALVAL">DATA!$E$5</definedName>
    <definedName name="YKT2UAH">YKT2_UAH!$A$6</definedName>
    <definedName name="YKT2USD">YKT2_USD!$A$6</definedName>
    <definedName name="YKT2UФР">YKT2_UAH!$A$6</definedName>
  </definedNames>
  <calcPr calcId="191029"/>
</workbook>
</file>

<file path=xl/calcChain.xml><?xml version="1.0" encoding="utf-8"?>
<calcChain xmlns="http://schemas.openxmlformats.org/spreadsheetml/2006/main">
  <c r="E30" i="59" l="1"/>
  <c r="D30" i="59"/>
  <c r="D8" i="55" s="1"/>
  <c r="C30" i="59"/>
  <c r="B30" i="59"/>
  <c r="B8" i="55" s="1"/>
  <c r="B29" i="59"/>
  <c r="C28" i="59"/>
  <c r="B28" i="59"/>
  <c r="B27" i="59"/>
  <c r="A2" i="8" s="1"/>
  <c r="B26" i="59"/>
  <c r="B25" i="59"/>
  <c r="B24" i="59"/>
  <c r="B23" i="59"/>
  <c r="C22" i="59"/>
  <c r="B22" i="59"/>
  <c r="A2" i="45" s="1"/>
  <c r="B21" i="59"/>
  <c r="B20" i="59"/>
  <c r="A2" i="26" s="1"/>
  <c r="B19" i="59"/>
  <c r="B18" i="59"/>
  <c r="B17" i="59"/>
  <c r="F16" i="59"/>
  <c r="E16" i="59"/>
  <c r="D16" i="59"/>
  <c r="A3" i="18" s="1"/>
  <c r="C16" i="59"/>
  <c r="B16" i="59"/>
  <c r="F15" i="59"/>
  <c r="E15" i="59"/>
  <c r="C15" i="59"/>
  <c r="B15" i="59"/>
  <c r="E8" i="59"/>
  <c r="D8" i="59"/>
  <c r="C8" i="59"/>
  <c r="E7" i="59"/>
  <c r="D7" i="59"/>
  <c r="D5" i="59" s="1"/>
  <c r="C7" i="59"/>
  <c r="G5" i="59"/>
  <c r="F5" i="59"/>
  <c r="E5" i="59"/>
  <c r="C5" i="59"/>
  <c r="A2" i="31"/>
  <c r="J61" i="55"/>
  <c r="J60" i="55"/>
  <c r="J59" i="55"/>
  <c r="J58" i="55"/>
  <c r="J57" i="55"/>
  <c r="J56" i="55"/>
  <c r="J55" i="55"/>
  <c r="J54" i="55"/>
  <c r="J53" i="55"/>
  <c r="I53" i="55"/>
  <c r="J52" i="55"/>
  <c r="I52" i="55"/>
  <c r="J51" i="55"/>
  <c r="I51" i="55"/>
  <c r="J50" i="55"/>
  <c r="I50" i="55"/>
  <c r="J49" i="55"/>
  <c r="I49" i="55"/>
  <c r="J48" i="55"/>
  <c r="I48" i="55"/>
  <c r="J47" i="55"/>
  <c r="I47" i="55"/>
  <c r="J46" i="55"/>
  <c r="I46" i="55"/>
  <c r="J45" i="55"/>
  <c r="I45" i="55"/>
  <c r="J44" i="55"/>
  <c r="I44" i="55"/>
  <c r="J43" i="55"/>
  <c r="I43" i="55"/>
  <c r="J42" i="55"/>
  <c r="I42" i="55"/>
  <c r="J41" i="55"/>
  <c r="I41" i="55"/>
  <c r="J40" i="55"/>
  <c r="I40" i="55"/>
  <c r="J39" i="55"/>
  <c r="I39" i="55"/>
  <c r="J38" i="55"/>
  <c r="I38" i="55"/>
  <c r="J37" i="55"/>
  <c r="I37" i="55"/>
  <c r="J36" i="55"/>
  <c r="I36" i="55"/>
  <c r="J35" i="55"/>
  <c r="I35" i="55"/>
  <c r="J34" i="55"/>
  <c r="I34" i="55"/>
  <c r="J33" i="55"/>
  <c r="I33" i="55"/>
  <c r="J32" i="55"/>
  <c r="I32" i="55"/>
  <c r="J31" i="55"/>
  <c r="I31" i="55"/>
  <c r="J30" i="55"/>
  <c r="I30" i="55"/>
  <c r="J29" i="55"/>
  <c r="I29" i="55"/>
  <c r="J28" i="55"/>
  <c r="I28" i="55"/>
  <c r="J27" i="55"/>
  <c r="I27" i="55"/>
  <c r="J26" i="55"/>
  <c r="I26" i="55"/>
  <c r="J25" i="55"/>
  <c r="I25" i="55"/>
  <c r="J24" i="55"/>
  <c r="I24" i="55"/>
  <c r="J23" i="55"/>
  <c r="I23" i="55"/>
  <c r="J22" i="55"/>
  <c r="I22" i="55"/>
  <c r="J21" i="55"/>
  <c r="I21" i="55"/>
  <c r="J20" i="55"/>
  <c r="I20" i="55"/>
  <c r="J19" i="55"/>
  <c r="I19" i="55"/>
  <c r="J18" i="55"/>
  <c r="I18" i="55"/>
  <c r="J17" i="55"/>
  <c r="I17" i="55"/>
  <c r="J16" i="55"/>
  <c r="I16" i="55"/>
  <c r="J15" i="55"/>
  <c r="I15" i="55"/>
  <c r="J14" i="55"/>
  <c r="I14" i="55"/>
  <c r="J13" i="55"/>
  <c r="I13" i="55"/>
  <c r="J12" i="55"/>
  <c r="I12" i="55"/>
  <c r="J11" i="55"/>
  <c r="I11" i="55"/>
  <c r="J10" i="55"/>
  <c r="I10" i="55"/>
  <c r="J9" i="55"/>
  <c r="I9" i="55"/>
  <c r="E8" i="55"/>
  <c r="C8" i="55"/>
  <c r="A4" i="55"/>
  <c r="A3" i="55"/>
  <c r="D6" i="23"/>
  <c r="C6" i="23"/>
  <c r="B6" i="23"/>
  <c r="A6" i="23"/>
  <c r="C5" i="23"/>
  <c r="D4" i="23"/>
  <c r="A2" i="23"/>
  <c r="I7" i="26"/>
  <c r="G7" i="26"/>
  <c r="F7" i="26"/>
  <c r="E7" i="26"/>
  <c r="D7" i="26"/>
  <c r="C7" i="26"/>
  <c r="B7" i="26"/>
  <c r="A7" i="26"/>
  <c r="I6" i="26"/>
  <c r="F6" i="26"/>
  <c r="E6" i="26"/>
  <c r="C6" i="26"/>
  <c r="B6" i="26"/>
  <c r="G127" i="29"/>
  <c r="F127" i="29"/>
  <c r="E127" i="29"/>
  <c r="D127" i="29"/>
  <c r="C127" i="29"/>
  <c r="B127" i="29"/>
  <c r="G124" i="29"/>
  <c r="F124" i="29"/>
  <c r="E124" i="29"/>
  <c r="D124" i="29"/>
  <c r="C124" i="29"/>
  <c r="B124" i="29"/>
  <c r="G121" i="29"/>
  <c r="F121" i="29"/>
  <c r="E121" i="29"/>
  <c r="D121" i="29"/>
  <c r="C121" i="29"/>
  <c r="B121" i="29"/>
  <c r="G118" i="29"/>
  <c r="F118" i="29"/>
  <c r="E118" i="29"/>
  <c r="D118" i="29"/>
  <c r="D110" i="29" s="1"/>
  <c r="C118" i="29"/>
  <c r="C110" i="29" s="1"/>
  <c r="B118" i="29"/>
  <c r="G111" i="29"/>
  <c r="F111" i="29"/>
  <c r="F110" i="29" s="1"/>
  <c r="E111" i="29"/>
  <c r="E110" i="29" s="1"/>
  <c r="D111" i="29"/>
  <c r="C111" i="29"/>
  <c r="B111" i="29"/>
  <c r="B110" i="29" s="1"/>
  <c r="G110" i="29"/>
  <c r="G108" i="29"/>
  <c r="F108" i="29"/>
  <c r="E108" i="29"/>
  <c r="D108" i="29"/>
  <c r="C108" i="29"/>
  <c r="B108" i="29"/>
  <c r="G100" i="29"/>
  <c r="F100" i="29"/>
  <c r="E100" i="29"/>
  <c r="E92" i="29" s="1"/>
  <c r="D100" i="29"/>
  <c r="D92" i="29" s="1"/>
  <c r="D91" i="29" s="1"/>
  <c r="C100" i="29"/>
  <c r="B100" i="29"/>
  <c r="G93" i="29"/>
  <c r="G92" i="29" s="1"/>
  <c r="G91" i="29" s="1"/>
  <c r="F93" i="29"/>
  <c r="F92" i="29" s="1"/>
  <c r="F91" i="29" s="1"/>
  <c r="E93" i="29"/>
  <c r="D93" i="29"/>
  <c r="C93" i="29"/>
  <c r="B93" i="29"/>
  <c r="B92" i="29" s="1"/>
  <c r="C92" i="29"/>
  <c r="G89" i="29"/>
  <c r="F89" i="29"/>
  <c r="E89" i="29"/>
  <c r="D89" i="29"/>
  <c r="C89" i="29"/>
  <c r="B89" i="29"/>
  <c r="G87" i="29"/>
  <c r="F87" i="29"/>
  <c r="E87" i="29"/>
  <c r="D87" i="29"/>
  <c r="C87" i="29"/>
  <c r="B87" i="29"/>
  <c r="G78" i="29"/>
  <c r="F78" i="29"/>
  <c r="E78" i="29"/>
  <c r="D78" i="29"/>
  <c r="C78" i="29"/>
  <c r="B78" i="29"/>
  <c r="G71" i="29"/>
  <c r="F71" i="29"/>
  <c r="E71" i="29"/>
  <c r="D71" i="29"/>
  <c r="C71" i="29"/>
  <c r="B71" i="29"/>
  <c r="G69" i="29"/>
  <c r="F69" i="29"/>
  <c r="E69" i="29"/>
  <c r="D69" i="29"/>
  <c r="C69" i="29"/>
  <c r="B69" i="29"/>
  <c r="G58" i="29"/>
  <c r="F58" i="29"/>
  <c r="E58" i="29"/>
  <c r="D58" i="29"/>
  <c r="C58" i="29"/>
  <c r="B58" i="29"/>
  <c r="B47" i="29" s="1"/>
  <c r="G48" i="29"/>
  <c r="G47" i="29" s="1"/>
  <c r="F48" i="29"/>
  <c r="E48" i="29"/>
  <c r="D48" i="29"/>
  <c r="D47" i="29" s="1"/>
  <c r="C48" i="29"/>
  <c r="C47" i="29" s="1"/>
  <c r="B48" i="29"/>
  <c r="F47" i="29"/>
  <c r="G45" i="29"/>
  <c r="F45" i="29"/>
  <c r="E45" i="29"/>
  <c r="E8" i="29" s="1"/>
  <c r="D45" i="29"/>
  <c r="C45" i="29"/>
  <c r="B45" i="29"/>
  <c r="G9" i="29"/>
  <c r="G8" i="29" s="1"/>
  <c r="F9" i="29"/>
  <c r="F8" i="29" s="1"/>
  <c r="F7" i="29" s="1"/>
  <c r="E9" i="29"/>
  <c r="D9" i="29"/>
  <c r="C9" i="29"/>
  <c r="C8" i="29" s="1"/>
  <c r="B9" i="29"/>
  <c r="A6" i="29"/>
  <c r="G4" i="29"/>
  <c r="A2" i="29"/>
  <c r="G127" i="30"/>
  <c r="F127" i="30"/>
  <c r="E127" i="30"/>
  <c r="D127" i="30"/>
  <c r="C127" i="30"/>
  <c r="B127" i="30"/>
  <c r="G124" i="30"/>
  <c r="F124" i="30"/>
  <c r="E124" i="30"/>
  <c r="D124" i="30"/>
  <c r="C124" i="30"/>
  <c r="B124" i="30"/>
  <c r="G121" i="30"/>
  <c r="F121" i="30"/>
  <c r="E121" i="30"/>
  <c r="D121" i="30"/>
  <c r="C121" i="30"/>
  <c r="B121" i="30"/>
  <c r="G118" i="30"/>
  <c r="F118" i="30"/>
  <c r="E118" i="30"/>
  <c r="D118" i="30"/>
  <c r="D110" i="30" s="1"/>
  <c r="C118" i="30"/>
  <c r="B118" i="30"/>
  <c r="G111" i="30"/>
  <c r="G110" i="30" s="1"/>
  <c r="F111" i="30"/>
  <c r="F110" i="30" s="1"/>
  <c r="E111" i="30"/>
  <c r="D111" i="30"/>
  <c r="C111" i="30"/>
  <c r="C110" i="30" s="1"/>
  <c r="B111" i="30"/>
  <c r="B110" i="30" s="1"/>
  <c r="E110" i="30"/>
  <c r="G108" i="30"/>
  <c r="F108" i="30"/>
  <c r="E108" i="30"/>
  <c r="D108" i="30"/>
  <c r="C108" i="30"/>
  <c r="B108" i="30"/>
  <c r="G100" i="30"/>
  <c r="F100" i="30"/>
  <c r="E100" i="30"/>
  <c r="D100" i="30"/>
  <c r="D92" i="30" s="1"/>
  <c r="C100" i="30"/>
  <c r="B100" i="30"/>
  <c r="G93" i="30"/>
  <c r="F93" i="30"/>
  <c r="F92" i="30" s="1"/>
  <c r="F91" i="30" s="1"/>
  <c r="E93" i="30"/>
  <c r="E92" i="30" s="1"/>
  <c r="E91" i="30" s="1"/>
  <c r="D93" i="30"/>
  <c r="C93" i="30"/>
  <c r="B93" i="30"/>
  <c r="B92" i="30" s="1"/>
  <c r="B91" i="30" s="1"/>
  <c r="G92" i="30"/>
  <c r="G91" i="30" s="1"/>
  <c r="G89" i="30"/>
  <c r="F89" i="30"/>
  <c r="E89" i="30"/>
  <c r="D89" i="30"/>
  <c r="C89" i="30"/>
  <c r="B89" i="30"/>
  <c r="G87" i="30"/>
  <c r="F87" i="30"/>
  <c r="E87" i="30"/>
  <c r="D87" i="30"/>
  <c r="C87" i="30"/>
  <c r="B87" i="30"/>
  <c r="G78" i="30"/>
  <c r="F78" i="30"/>
  <c r="E78" i="30"/>
  <c r="D78" i="30"/>
  <c r="C78" i="30"/>
  <c r="B78" i="30"/>
  <c r="G71" i="30"/>
  <c r="F71" i="30"/>
  <c r="E71" i="30"/>
  <c r="D71" i="30"/>
  <c r="C71" i="30"/>
  <c r="B71" i="30"/>
  <c r="G69" i="30"/>
  <c r="F69" i="30"/>
  <c r="E69" i="30"/>
  <c r="D69" i="30"/>
  <c r="C69" i="30"/>
  <c r="B69" i="30"/>
  <c r="G58" i="30"/>
  <c r="F58" i="30"/>
  <c r="E58" i="30"/>
  <c r="D58" i="30"/>
  <c r="C58" i="30"/>
  <c r="B58" i="30"/>
  <c r="G48" i="30"/>
  <c r="F48" i="30"/>
  <c r="F47" i="30" s="1"/>
  <c r="E48" i="30"/>
  <c r="D48" i="30"/>
  <c r="C48" i="30"/>
  <c r="C47" i="30" s="1"/>
  <c r="B48" i="30"/>
  <c r="B47" i="30" s="1"/>
  <c r="G45" i="30"/>
  <c r="F45" i="30"/>
  <c r="E45" i="30"/>
  <c r="D45" i="30"/>
  <c r="C45" i="30"/>
  <c r="B45" i="30"/>
  <c r="G9" i="30"/>
  <c r="F9" i="30"/>
  <c r="E9" i="30"/>
  <c r="D9" i="30"/>
  <c r="C9" i="30"/>
  <c r="B9" i="30"/>
  <c r="D8" i="30"/>
  <c r="A6" i="30"/>
  <c r="A2" i="30"/>
  <c r="G18" i="68"/>
  <c r="F18" i="68"/>
  <c r="E18" i="68"/>
  <c r="D18" i="68"/>
  <c r="C18" i="68"/>
  <c r="B18" i="68"/>
  <c r="A18" i="68"/>
  <c r="G12" i="68"/>
  <c r="F12" i="68"/>
  <c r="E12" i="68"/>
  <c r="D12" i="68"/>
  <c r="C12" i="68"/>
  <c r="B12" i="68"/>
  <c r="A12" i="68"/>
  <c r="G6" i="68"/>
  <c r="F6" i="68"/>
  <c r="E6" i="68"/>
  <c r="D6" i="68"/>
  <c r="C6" i="68"/>
  <c r="B6" i="68"/>
  <c r="A6" i="68"/>
  <c r="A2" i="68"/>
  <c r="G20" i="69"/>
  <c r="F20" i="69"/>
  <c r="E20" i="69"/>
  <c r="D20" i="69"/>
  <c r="C20" i="69"/>
  <c r="B20" i="69"/>
  <c r="A20" i="69"/>
  <c r="G19" i="69"/>
  <c r="G18" i="69" s="1"/>
  <c r="F19" i="69"/>
  <c r="E19" i="69"/>
  <c r="E18" i="69" s="1"/>
  <c r="D19" i="69"/>
  <c r="C19" i="69"/>
  <c r="C18" i="69" s="1"/>
  <c r="B19" i="69"/>
  <c r="A19" i="69"/>
  <c r="F18" i="69"/>
  <c r="D18" i="69"/>
  <c r="B18" i="69"/>
  <c r="A18" i="69"/>
  <c r="G17" i="69"/>
  <c r="F17" i="69"/>
  <c r="E17" i="69"/>
  <c r="D17" i="69"/>
  <c r="C17" i="69"/>
  <c r="B17" i="69"/>
  <c r="G14" i="69"/>
  <c r="G12" i="69" s="1"/>
  <c r="F14" i="69"/>
  <c r="E14" i="69"/>
  <c r="D14" i="69"/>
  <c r="C14" i="69"/>
  <c r="B14" i="69"/>
  <c r="A14" i="69"/>
  <c r="G13" i="69"/>
  <c r="F13" i="69"/>
  <c r="F12" i="69" s="1"/>
  <c r="E13" i="69"/>
  <c r="D13" i="69"/>
  <c r="D12" i="69" s="1"/>
  <c r="C13" i="69"/>
  <c r="B13" i="69"/>
  <c r="B12" i="69" s="1"/>
  <c r="A13" i="69"/>
  <c r="E12" i="69"/>
  <c r="C12" i="69"/>
  <c r="A12" i="69"/>
  <c r="G11" i="69"/>
  <c r="F11" i="69"/>
  <c r="E11" i="69"/>
  <c r="D11" i="69"/>
  <c r="C11" i="69"/>
  <c r="B11" i="69"/>
  <c r="G8" i="69"/>
  <c r="G6" i="69" s="1"/>
  <c r="F8" i="69"/>
  <c r="E8" i="69"/>
  <c r="D8" i="69"/>
  <c r="C8" i="69"/>
  <c r="B8" i="69"/>
  <c r="A8" i="69"/>
  <c r="G7" i="69"/>
  <c r="F7" i="69"/>
  <c r="F6" i="69" s="1"/>
  <c r="E7" i="69"/>
  <c r="D7" i="69"/>
  <c r="D6" i="69" s="1"/>
  <c r="C7" i="69"/>
  <c r="B7" i="69"/>
  <c r="B6" i="69" s="1"/>
  <c r="A7" i="69"/>
  <c r="E6" i="69"/>
  <c r="C6" i="69"/>
  <c r="A6" i="69"/>
  <c r="G5" i="69"/>
  <c r="F5" i="69"/>
  <c r="E5" i="69"/>
  <c r="D5" i="69"/>
  <c r="C5" i="69"/>
  <c r="B5" i="69"/>
  <c r="A2" i="69"/>
  <c r="G20" i="49"/>
  <c r="F20" i="49"/>
  <c r="E20" i="49"/>
  <c r="D20" i="49"/>
  <c r="C20" i="49"/>
  <c r="B20" i="49"/>
  <c r="B18" i="49" s="1"/>
  <c r="A20" i="49"/>
  <c r="G19" i="49"/>
  <c r="G18" i="49" s="1"/>
  <c r="F19" i="49"/>
  <c r="E19" i="49"/>
  <c r="E18" i="49" s="1"/>
  <c r="D19" i="49"/>
  <c r="C19" i="49"/>
  <c r="C18" i="49" s="1"/>
  <c r="B19" i="49"/>
  <c r="A19" i="49"/>
  <c r="F18" i="49"/>
  <c r="D18" i="49"/>
  <c r="A18" i="49"/>
  <c r="G17" i="49"/>
  <c r="F17" i="49"/>
  <c r="E17" i="49"/>
  <c r="D17" i="49"/>
  <c r="C17" i="49"/>
  <c r="B17" i="49"/>
  <c r="G14" i="49"/>
  <c r="F14" i="49"/>
  <c r="E14" i="49"/>
  <c r="D14" i="49"/>
  <c r="C14" i="49"/>
  <c r="B14" i="49"/>
  <c r="A14" i="49"/>
  <c r="G13" i="49"/>
  <c r="F13" i="49"/>
  <c r="F12" i="49" s="1"/>
  <c r="E13" i="49"/>
  <c r="D13" i="49"/>
  <c r="D12" i="49" s="1"/>
  <c r="C13" i="49"/>
  <c r="B13" i="49"/>
  <c r="B12" i="49" s="1"/>
  <c r="A13" i="49"/>
  <c r="G12" i="49"/>
  <c r="E12" i="49"/>
  <c r="C12" i="49"/>
  <c r="A12" i="49"/>
  <c r="G11" i="49"/>
  <c r="F11" i="49"/>
  <c r="E11" i="49"/>
  <c r="D11" i="49"/>
  <c r="C11" i="49"/>
  <c r="B11" i="49"/>
  <c r="G8" i="49"/>
  <c r="F8" i="49"/>
  <c r="E8" i="49"/>
  <c r="D8" i="49"/>
  <c r="C8" i="49"/>
  <c r="B8" i="49"/>
  <c r="A8" i="49"/>
  <c r="G7" i="49"/>
  <c r="F7" i="49"/>
  <c r="F6" i="49" s="1"/>
  <c r="E7" i="49"/>
  <c r="D7" i="49"/>
  <c r="D6" i="49" s="1"/>
  <c r="C7" i="49"/>
  <c r="B7" i="49"/>
  <c r="B6" i="49" s="1"/>
  <c r="A7" i="49"/>
  <c r="G6" i="49"/>
  <c r="E6" i="49"/>
  <c r="C6" i="49"/>
  <c r="A6" i="49"/>
  <c r="G5" i="49"/>
  <c r="F5" i="49"/>
  <c r="E5" i="49"/>
  <c r="D5" i="49"/>
  <c r="C5" i="49"/>
  <c r="B5" i="49"/>
  <c r="A2" i="49"/>
  <c r="G18" i="32"/>
  <c r="F18" i="32"/>
  <c r="E18" i="32"/>
  <c r="D18" i="32"/>
  <c r="C18" i="32"/>
  <c r="B18" i="32"/>
  <c r="A18" i="32"/>
  <c r="G12" i="32"/>
  <c r="F12" i="32"/>
  <c r="E12" i="32"/>
  <c r="D12" i="32"/>
  <c r="C12" i="32"/>
  <c r="B12" i="32"/>
  <c r="A12" i="32"/>
  <c r="G6" i="32"/>
  <c r="F6" i="32"/>
  <c r="E6" i="32"/>
  <c r="D6" i="32"/>
  <c r="C6" i="32"/>
  <c r="B6" i="32"/>
  <c r="A6" i="32"/>
  <c r="G4" i="32"/>
  <c r="A2" i="32"/>
  <c r="D17" i="65"/>
  <c r="C17" i="65"/>
  <c r="B17" i="65"/>
  <c r="D9" i="65"/>
  <c r="D8" i="65" s="1"/>
  <c r="C9" i="65"/>
  <c r="B9" i="65"/>
  <c r="B8" i="65" s="1"/>
  <c r="C8" i="65"/>
  <c r="A8" i="65"/>
  <c r="C7" i="65"/>
  <c r="B7" i="65"/>
  <c r="A4" i="65"/>
  <c r="D7" i="18"/>
  <c r="C7" i="18"/>
  <c r="B7" i="18"/>
  <c r="A7" i="18"/>
  <c r="C6" i="18"/>
  <c r="D5" i="18"/>
  <c r="D111" i="16"/>
  <c r="C111" i="16"/>
  <c r="B111" i="16"/>
  <c r="D109" i="16"/>
  <c r="C109" i="16"/>
  <c r="B109" i="16"/>
  <c r="D107" i="16"/>
  <c r="C107" i="16"/>
  <c r="B107" i="16"/>
  <c r="D104" i="16"/>
  <c r="C104" i="16"/>
  <c r="B104" i="16"/>
  <c r="D97" i="16"/>
  <c r="C97" i="16"/>
  <c r="B97" i="16"/>
  <c r="B96" i="16" s="1"/>
  <c r="D96" i="16"/>
  <c r="D94" i="16"/>
  <c r="C94" i="16"/>
  <c r="B94" i="16"/>
  <c r="D92" i="16"/>
  <c r="C92" i="16"/>
  <c r="B92" i="16"/>
  <c r="D89" i="16"/>
  <c r="C89" i="16"/>
  <c r="B89" i="16"/>
  <c r="D82" i="16"/>
  <c r="C82" i="16"/>
  <c r="B82" i="16"/>
  <c r="D80" i="16"/>
  <c r="C80" i="16"/>
  <c r="B80" i="16"/>
  <c r="D69" i="16"/>
  <c r="C69" i="16"/>
  <c r="B69" i="16"/>
  <c r="D59" i="16"/>
  <c r="C59" i="16"/>
  <c r="B59" i="16"/>
  <c r="D55" i="16"/>
  <c r="C55" i="16"/>
  <c r="B55" i="16"/>
  <c r="D47" i="16"/>
  <c r="C47" i="16"/>
  <c r="B47" i="16"/>
  <c r="D44" i="16"/>
  <c r="C44" i="16"/>
  <c r="B44" i="16"/>
  <c r="D41" i="16"/>
  <c r="D9" i="16" s="1"/>
  <c r="C41" i="16"/>
  <c r="B41" i="16"/>
  <c r="B9" i="16" s="1"/>
  <c r="D10" i="16"/>
  <c r="C10" i="16"/>
  <c r="C9" i="16" s="1"/>
  <c r="B10" i="16"/>
  <c r="A7" i="16"/>
  <c r="C6" i="16"/>
  <c r="D5" i="16"/>
  <c r="A3" i="16"/>
  <c r="A2" i="16"/>
  <c r="D111" i="14"/>
  <c r="C111" i="14"/>
  <c r="B111" i="14"/>
  <c r="D109" i="14"/>
  <c r="C109" i="14"/>
  <c r="B109" i="14"/>
  <c r="B96" i="14" s="1"/>
  <c r="D107" i="14"/>
  <c r="C107" i="14"/>
  <c r="B107" i="14"/>
  <c r="D104" i="14"/>
  <c r="D96" i="14" s="1"/>
  <c r="C104" i="14"/>
  <c r="B104" i="14"/>
  <c r="D97" i="14"/>
  <c r="C97" i="14"/>
  <c r="C96" i="14" s="1"/>
  <c r="B97" i="14"/>
  <c r="D94" i="14"/>
  <c r="C94" i="14"/>
  <c r="B94" i="14"/>
  <c r="D86" i="14"/>
  <c r="D82" i="14" s="1"/>
  <c r="C86" i="14"/>
  <c r="B86" i="14"/>
  <c r="B82" i="14" s="1"/>
  <c r="D83" i="14"/>
  <c r="C83" i="14"/>
  <c r="B83" i="14"/>
  <c r="D79" i="14"/>
  <c r="C79" i="14"/>
  <c r="B79" i="14"/>
  <c r="D77" i="14"/>
  <c r="C77" i="14"/>
  <c r="B77" i="14"/>
  <c r="D74" i="14"/>
  <c r="C74" i="14"/>
  <c r="B74" i="14"/>
  <c r="D67" i="14"/>
  <c r="C67" i="14"/>
  <c r="B67" i="14"/>
  <c r="D65" i="14"/>
  <c r="C65" i="14"/>
  <c r="B65" i="14"/>
  <c r="D54" i="14"/>
  <c r="C54" i="14"/>
  <c r="C43" i="14" s="1"/>
  <c r="B54" i="14"/>
  <c r="D44" i="14"/>
  <c r="C44" i="14"/>
  <c r="B44" i="14"/>
  <c r="B43" i="14" s="1"/>
  <c r="D41" i="14"/>
  <c r="C41" i="14"/>
  <c r="B41" i="14"/>
  <c r="D10" i="14"/>
  <c r="D9" i="14" s="1"/>
  <c r="C10" i="14"/>
  <c r="B10" i="14"/>
  <c r="A7" i="14"/>
  <c r="C6" i="14"/>
  <c r="D5" i="14"/>
  <c r="A3" i="14"/>
  <c r="A2" i="14"/>
  <c r="D25" i="17"/>
  <c r="C25" i="17"/>
  <c r="B25" i="17"/>
  <c r="D21" i="17"/>
  <c r="D20" i="17" s="1"/>
  <c r="C21" i="17"/>
  <c r="B21" i="17"/>
  <c r="B20" i="17" s="1"/>
  <c r="C20" i="17"/>
  <c r="C7" i="17" s="1"/>
  <c r="D12" i="17"/>
  <c r="C12" i="17"/>
  <c r="B12" i="17"/>
  <c r="D9" i="17"/>
  <c r="C9" i="17"/>
  <c r="C8" i="17" s="1"/>
  <c r="B9" i="17"/>
  <c r="D8" i="17"/>
  <c r="B8" i="17"/>
  <c r="A7" i="17"/>
  <c r="C6" i="17"/>
  <c r="B6" i="17"/>
  <c r="A3" i="17"/>
  <c r="N35" i="42"/>
  <c r="M35" i="42"/>
  <c r="L35" i="42"/>
  <c r="L26" i="42" s="1"/>
  <c r="K35" i="42"/>
  <c r="J35" i="42"/>
  <c r="I35" i="42"/>
  <c r="H35" i="42"/>
  <c r="H26" i="42" s="1"/>
  <c r="G35" i="42"/>
  <c r="F35" i="42"/>
  <c r="E35" i="42"/>
  <c r="D35" i="42"/>
  <c r="D26" i="42" s="1"/>
  <c r="C35" i="42"/>
  <c r="B35" i="42"/>
  <c r="N27" i="42"/>
  <c r="M27" i="42"/>
  <c r="M26" i="42" s="1"/>
  <c r="L27" i="42"/>
  <c r="K27" i="42"/>
  <c r="K26" i="42" s="1"/>
  <c r="J27" i="42"/>
  <c r="I27" i="42"/>
  <c r="I26" i="42" s="1"/>
  <c r="H27" i="42"/>
  <c r="G27" i="42"/>
  <c r="G26" i="42" s="1"/>
  <c r="F27" i="42"/>
  <c r="E27" i="42"/>
  <c r="E26" i="42" s="1"/>
  <c r="D27" i="42"/>
  <c r="C27" i="42"/>
  <c r="C26" i="42" s="1"/>
  <c r="B27" i="42"/>
  <c r="N26" i="42"/>
  <c r="J26" i="42"/>
  <c r="F26" i="42"/>
  <c r="B26" i="42"/>
  <c r="A26" i="42"/>
  <c r="N25" i="42"/>
  <c r="L25" i="42"/>
  <c r="K25" i="42"/>
  <c r="I25" i="42"/>
  <c r="F25" i="42"/>
  <c r="D25" i="42"/>
  <c r="C25" i="42"/>
  <c r="M7" i="42"/>
  <c r="L7" i="42"/>
  <c r="K7" i="42"/>
  <c r="G7" i="42"/>
  <c r="F7" i="42"/>
  <c r="E7" i="42"/>
  <c r="A7" i="42"/>
  <c r="N6" i="42"/>
  <c r="L6" i="42"/>
  <c r="K6" i="42"/>
  <c r="I6" i="42"/>
  <c r="F6" i="42"/>
  <c r="D6" i="42"/>
  <c r="C6" i="42"/>
  <c r="A2" i="42"/>
  <c r="N7" i="45"/>
  <c r="M7" i="45"/>
  <c r="L7" i="45"/>
  <c r="K7" i="45"/>
  <c r="G7" i="45"/>
  <c r="F7" i="45"/>
  <c r="E7" i="45"/>
  <c r="A7" i="45"/>
  <c r="N6" i="45"/>
  <c r="L6" i="45"/>
  <c r="J6" i="45"/>
  <c r="I6" i="45"/>
  <c r="F6" i="45"/>
  <c r="E6" i="45"/>
  <c r="C6" i="45"/>
  <c r="N4" i="45"/>
  <c r="H33" i="3"/>
  <c r="G33" i="3"/>
  <c r="F33" i="3"/>
  <c r="F24" i="3" s="1"/>
  <c r="E33" i="3"/>
  <c r="D33" i="3"/>
  <c r="C33" i="3"/>
  <c r="B33" i="3"/>
  <c r="B24" i="3" s="1"/>
  <c r="H25" i="3"/>
  <c r="G25" i="3"/>
  <c r="G24" i="3" s="1"/>
  <c r="F25" i="3"/>
  <c r="E25" i="3"/>
  <c r="E24" i="3" s="1"/>
  <c r="D25" i="3"/>
  <c r="C25" i="3"/>
  <c r="C24" i="3" s="1"/>
  <c r="B25" i="3"/>
  <c r="H24" i="3"/>
  <c r="D24" i="3"/>
  <c r="A24" i="3"/>
  <c r="H23" i="3"/>
  <c r="F23" i="3"/>
  <c r="E23" i="3"/>
  <c r="C23" i="3"/>
  <c r="B23" i="3"/>
  <c r="H8" i="3"/>
  <c r="G8" i="3"/>
  <c r="F8" i="3"/>
  <c r="E8" i="3"/>
  <c r="D8" i="3"/>
  <c r="C8" i="3"/>
  <c r="B8" i="3"/>
  <c r="A8" i="3"/>
  <c r="H7" i="3"/>
  <c r="F7" i="3"/>
  <c r="E7" i="3"/>
  <c r="C7" i="3"/>
  <c r="B7" i="3"/>
  <c r="A2" i="3"/>
  <c r="D32" i="6"/>
  <c r="C32" i="6"/>
  <c r="B32" i="6"/>
  <c r="D24" i="6"/>
  <c r="D23" i="6" s="1"/>
  <c r="C24" i="6"/>
  <c r="B24" i="6"/>
  <c r="B23" i="6" s="1"/>
  <c r="C23" i="6"/>
  <c r="A23" i="6"/>
  <c r="C22" i="6"/>
  <c r="B22" i="6"/>
  <c r="A20" i="6"/>
  <c r="D7" i="6"/>
  <c r="C7" i="6"/>
  <c r="B7" i="6"/>
  <c r="A7" i="6"/>
  <c r="C6" i="6"/>
  <c r="B6" i="6"/>
  <c r="A3" i="6"/>
  <c r="D7" i="44"/>
  <c r="C7" i="44"/>
  <c r="B7" i="44"/>
  <c r="A7" i="44"/>
  <c r="C6" i="44"/>
  <c r="B6" i="44"/>
  <c r="D5" i="44"/>
  <c r="A3" i="44"/>
  <c r="A2" i="44"/>
  <c r="H30" i="13"/>
  <c r="G30" i="13"/>
  <c r="G20" i="13" s="1"/>
  <c r="F30" i="13"/>
  <c r="E30" i="13"/>
  <c r="D30" i="13"/>
  <c r="C30" i="13"/>
  <c r="C20" i="13" s="1"/>
  <c r="B30" i="13"/>
  <c r="H21" i="13"/>
  <c r="H20" i="13" s="1"/>
  <c r="G21" i="13"/>
  <c r="F21" i="13"/>
  <c r="F20" i="13" s="1"/>
  <c r="E21" i="13"/>
  <c r="D21" i="13"/>
  <c r="D20" i="13" s="1"/>
  <c r="C21" i="13"/>
  <c r="B21" i="13"/>
  <c r="B20" i="13" s="1"/>
  <c r="E20" i="13"/>
  <c r="A20" i="13"/>
  <c r="H19" i="13"/>
  <c r="F19" i="13"/>
  <c r="C19" i="13"/>
  <c r="H17" i="13"/>
  <c r="H7" i="13"/>
  <c r="G7" i="13"/>
  <c r="F7" i="13"/>
  <c r="E7" i="13"/>
  <c r="D7" i="13"/>
  <c r="C7" i="13"/>
  <c r="B7" i="13"/>
  <c r="A7" i="13"/>
  <c r="H6" i="13"/>
  <c r="F6" i="13"/>
  <c r="C6" i="13"/>
  <c r="H4" i="13"/>
  <c r="A2" i="13"/>
  <c r="D32" i="12"/>
  <c r="C32" i="12"/>
  <c r="B32" i="12"/>
  <c r="B22" i="12" s="1"/>
  <c r="D23" i="12"/>
  <c r="C23" i="12"/>
  <c r="C22" i="12" s="1"/>
  <c r="B23" i="12"/>
  <c r="D22" i="12"/>
  <c r="A22" i="12"/>
  <c r="C21" i="12"/>
  <c r="D20" i="12"/>
  <c r="B20" i="12"/>
  <c r="A19" i="12"/>
  <c r="D7" i="12"/>
  <c r="C7" i="12"/>
  <c r="B7" i="12"/>
  <c r="A7" i="12"/>
  <c r="C6" i="12"/>
  <c r="B6" i="12"/>
  <c r="D5" i="12"/>
  <c r="D7" i="46"/>
  <c r="C7" i="46"/>
  <c r="B7" i="46"/>
  <c r="A7" i="46"/>
  <c r="C6" i="46"/>
  <c r="B6" i="46"/>
  <c r="D5" i="46"/>
  <c r="A3" i="46"/>
  <c r="A2" i="46"/>
  <c r="D18" i="43"/>
  <c r="C18" i="43"/>
  <c r="B18" i="43"/>
  <c r="D15" i="43"/>
  <c r="C15" i="43"/>
  <c r="C14" i="43" s="1"/>
  <c r="B15" i="43"/>
  <c r="B14" i="43"/>
  <c r="A14" i="43"/>
  <c r="C13" i="43"/>
  <c r="B13" i="43"/>
  <c r="D12" i="43"/>
  <c r="A11" i="43"/>
  <c r="D9" i="43"/>
  <c r="C9" i="43"/>
  <c r="B9" i="43"/>
  <c r="A9" i="43"/>
  <c r="D8" i="43"/>
  <c r="C8" i="43"/>
  <c r="B8" i="43"/>
  <c r="A8" i="43"/>
  <c r="D7" i="43"/>
  <c r="C7" i="43"/>
  <c r="B7" i="43"/>
  <c r="A7" i="43"/>
  <c r="C6" i="43"/>
  <c r="B6" i="43"/>
  <c r="D5" i="43"/>
  <c r="D6" i="47"/>
  <c r="C6" i="47"/>
  <c r="B6" i="47"/>
  <c r="A6" i="47"/>
  <c r="C5" i="47"/>
  <c r="B5" i="47"/>
  <c r="D4" i="47"/>
  <c r="E18" i="19"/>
  <c r="D18" i="19"/>
  <c r="C18" i="19"/>
  <c r="B18" i="19"/>
  <c r="A18" i="19"/>
  <c r="E12" i="19"/>
  <c r="D12" i="19"/>
  <c r="C12" i="19"/>
  <c r="B12" i="19"/>
  <c r="A12" i="19"/>
  <c r="E10" i="19"/>
  <c r="E6" i="19"/>
  <c r="D6" i="19"/>
  <c r="C6" i="19"/>
  <c r="B6" i="19"/>
  <c r="A6" i="19"/>
  <c r="E4" i="19"/>
  <c r="E20" i="61"/>
  <c r="D20" i="61"/>
  <c r="C20" i="61"/>
  <c r="B20" i="61"/>
  <c r="A20" i="61"/>
  <c r="E19" i="61"/>
  <c r="D19" i="61"/>
  <c r="C19" i="61"/>
  <c r="B19" i="61"/>
  <c r="A19" i="61"/>
  <c r="E17" i="61"/>
  <c r="D17" i="61"/>
  <c r="C17" i="61"/>
  <c r="B17" i="61"/>
  <c r="E14" i="61"/>
  <c r="D14" i="61"/>
  <c r="C14" i="61"/>
  <c r="B14" i="61"/>
  <c r="A14" i="61"/>
  <c r="E13" i="61"/>
  <c r="D13" i="61"/>
  <c r="C13" i="61"/>
  <c r="B13" i="61"/>
  <c r="A13" i="61"/>
  <c r="E11" i="61"/>
  <c r="D11" i="61"/>
  <c r="C11" i="61"/>
  <c r="B11" i="61"/>
  <c r="E10" i="61"/>
  <c r="E8" i="61"/>
  <c r="D8" i="61"/>
  <c r="C8" i="61"/>
  <c r="B8" i="61"/>
  <c r="A8" i="61"/>
  <c r="E7" i="61"/>
  <c r="D7" i="61"/>
  <c r="C7" i="61"/>
  <c r="B7" i="61"/>
  <c r="A7" i="61"/>
  <c r="E5" i="61"/>
  <c r="D5" i="61"/>
  <c r="C5" i="61"/>
  <c r="B5" i="61"/>
  <c r="E4" i="61"/>
  <c r="E18" i="8"/>
  <c r="D18" i="8"/>
  <c r="C18" i="8"/>
  <c r="B18" i="8"/>
  <c r="A18" i="8"/>
  <c r="A18" i="61" s="1"/>
  <c r="E12" i="8"/>
  <c r="D12" i="8"/>
  <c r="C12" i="8"/>
  <c r="B12" i="8"/>
  <c r="A12" i="8"/>
  <c r="A12" i="61" s="1"/>
  <c r="E6" i="8"/>
  <c r="D6" i="8"/>
  <c r="C6" i="8"/>
  <c r="B6" i="8"/>
  <c r="A6" i="8"/>
  <c r="A6" i="61" s="1"/>
  <c r="E4" i="8"/>
  <c r="E110" i="22"/>
  <c r="D110" i="22"/>
  <c r="C110" i="22"/>
  <c r="B110" i="22"/>
  <c r="E108" i="22"/>
  <c r="D108" i="22"/>
  <c r="C108" i="22"/>
  <c r="B108" i="22"/>
  <c r="E106" i="22"/>
  <c r="D106" i="22"/>
  <c r="C106" i="22"/>
  <c r="B106" i="22"/>
  <c r="E103" i="22"/>
  <c r="D103" i="22"/>
  <c r="C103" i="22"/>
  <c r="B103" i="22"/>
  <c r="E96" i="22"/>
  <c r="D96" i="22"/>
  <c r="C96" i="22"/>
  <c r="B96" i="22"/>
  <c r="E93" i="22"/>
  <c r="D93" i="22"/>
  <c r="C93" i="22"/>
  <c r="B93" i="22"/>
  <c r="E85" i="22"/>
  <c r="D85" i="22"/>
  <c r="C85" i="22"/>
  <c r="B85" i="22"/>
  <c r="E82" i="22"/>
  <c r="D82" i="22"/>
  <c r="C82" i="22"/>
  <c r="B82" i="22"/>
  <c r="D81" i="22"/>
  <c r="E78" i="22"/>
  <c r="D78" i="22"/>
  <c r="C78" i="22"/>
  <c r="B78" i="22"/>
  <c r="E76" i="22"/>
  <c r="D76" i="22"/>
  <c r="C76" i="22"/>
  <c r="B76" i="22"/>
  <c r="E73" i="22"/>
  <c r="D73" i="22"/>
  <c r="C73" i="22"/>
  <c r="B73" i="22"/>
  <c r="E66" i="22"/>
  <c r="D66" i="22"/>
  <c r="C66" i="22"/>
  <c r="B66" i="22"/>
  <c r="E64" i="22"/>
  <c r="D64" i="22"/>
  <c r="C64" i="22"/>
  <c r="B64" i="22"/>
  <c r="E53" i="22"/>
  <c r="D53" i="22"/>
  <c r="C53" i="22"/>
  <c r="B53" i="22"/>
  <c r="E43" i="22"/>
  <c r="D43" i="22"/>
  <c r="C43" i="22"/>
  <c r="B43" i="22"/>
  <c r="E40" i="22"/>
  <c r="D40" i="22"/>
  <c r="C40" i="22"/>
  <c r="B40" i="22"/>
  <c r="E9" i="22"/>
  <c r="D9" i="22"/>
  <c r="C9" i="22"/>
  <c r="C8" i="22" s="1"/>
  <c r="B9" i="22"/>
  <c r="A6" i="22"/>
  <c r="E4" i="22"/>
  <c r="A2" i="22"/>
  <c r="E110" i="21"/>
  <c r="D110" i="21"/>
  <c r="C110" i="21"/>
  <c r="B110" i="21"/>
  <c r="E108" i="21"/>
  <c r="D108" i="21"/>
  <c r="C108" i="21"/>
  <c r="B108" i="21"/>
  <c r="E106" i="21"/>
  <c r="D106" i="21"/>
  <c r="C106" i="21"/>
  <c r="B106" i="21"/>
  <c r="E103" i="21"/>
  <c r="D103" i="21"/>
  <c r="C103" i="21"/>
  <c r="B103" i="21"/>
  <c r="E96" i="21"/>
  <c r="D96" i="21"/>
  <c r="C96" i="21"/>
  <c r="B96" i="21"/>
  <c r="E93" i="21"/>
  <c r="D93" i="21"/>
  <c r="C93" i="21"/>
  <c r="B93" i="21"/>
  <c r="E85" i="21"/>
  <c r="D85" i="21"/>
  <c r="C85" i="21"/>
  <c r="B85" i="21"/>
  <c r="E82" i="21"/>
  <c r="D82" i="21"/>
  <c r="C82" i="21"/>
  <c r="B82" i="21"/>
  <c r="E78" i="21"/>
  <c r="D78" i="21"/>
  <c r="C78" i="21"/>
  <c r="B78" i="21"/>
  <c r="E76" i="21"/>
  <c r="D76" i="21"/>
  <c r="C76" i="21"/>
  <c r="B76" i="21"/>
  <c r="E73" i="21"/>
  <c r="D73" i="21"/>
  <c r="C73" i="21"/>
  <c r="B73" i="21"/>
  <c r="E66" i="21"/>
  <c r="D66" i="21"/>
  <c r="C66" i="21"/>
  <c r="B66" i="21"/>
  <c r="E64" i="21"/>
  <c r="D64" i="21"/>
  <c r="C64" i="21"/>
  <c r="B64" i="21"/>
  <c r="E53" i="21"/>
  <c r="D53" i="21"/>
  <c r="C53" i="21"/>
  <c r="B53" i="21"/>
  <c r="E43" i="21"/>
  <c r="D43" i="21"/>
  <c r="C43" i="21"/>
  <c r="B43" i="21"/>
  <c r="E40" i="21"/>
  <c r="D40" i="21"/>
  <c r="C40" i="21"/>
  <c r="B40" i="21"/>
  <c r="E9" i="21"/>
  <c r="D9" i="21"/>
  <c r="C9" i="21"/>
  <c r="C8" i="21" s="1"/>
  <c r="B9" i="21"/>
  <c r="A6" i="21"/>
  <c r="E4" i="21"/>
  <c r="A2" i="21"/>
  <c r="E110" i="1"/>
  <c r="D110" i="1"/>
  <c r="C110" i="1"/>
  <c r="B110" i="1"/>
  <c r="E108" i="1"/>
  <c r="D108" i="1"/>
  <c r="C108" i="1"/>
  <c r="B108" i="1"/>
  <c r="E106" i="1"/>
  <c r="D106" i="1"/>
  <c r="C106" i="1"/>
  <c r="B106" i="1"/>
  <c r="E103" i="1"/>
  <c r="D103" i="1"/>
  <c r="C103" i="1"/>
  <c r="B103" i="1"/>
  <c r="E96" i="1"/>
  <c r="D96" i="1"/>
  <c r="C96" i="1"/>
  <c r="B96" i="1"/>
  <c r="E93" i="1"/>
  <c r="D93" i="1"/>
  <c r="C93" i="1"/>
  <c r="B93" i="1"/>
  <c r="E91" i="1"/>
  <c r="D91" i="1"/>
  <c r="C91" i="1"/>
  <c r="B91" i="1"/>
  <c r="E88" i="1"/>
  <c r="D88" i="1"/>
  <c r="C88" i="1"/>
  <c r="B88" i="1"/>
  <c r="E81" i="1"/>
  <c r="D81" i="1"/>
  <c r="C81" i="1"/>
  <c r="B81" i="1"/>
  <c r="E79" i="1"/>
  <c r="D79" i="1"/>
  <c r="C79" i="1"/>
  <c r="B79" i="1"/>
  <c r="E68" i="1"/>
  <c r="D68" i="1"/>
  <c r="C68" i="1"/>
  <c r="B68" i="1"/>
  <c r="E58" i="1"/>
  <c r="D58" i="1"/>
  <c r="C58" i="1"/>
  <c r="B58" i="1"/>
  <c r="E54" i="1"/>
  <c r="D54" i="1"/>
  <c r="C54" i="1"/>
  <c r="B54" i="1"/>
  <c r="E46" i="1"/>
  <c r="D46" i="1"/>
  <c r="C46" i="1"/>
  <c r="B46" i="1"/>
  <c r="E43" i="1"/>
  <c r="D43" i="1"/>
  <c r="C43" i="1"/>
  <c r="B43" i="1"/>
  <c r="E40" i="1"/>
  <c r="D40" i="1"/>
  <c r="C40" i="1"/>
  <c r="B40" i="1"/>
  <c r="E9" i="1"/>
  <c r="D9" i="1"/>
  <c r="C9" i="1"/>
  <c r="B9" i="1"/>
  <c r="A6" i="1"/>
  <c r="E4" i="1"/>
  <c r="E110" i="4"/>
  <c r="D110" i="4"/>
  <c r="C110" i="4"/>
  <c r="B110" i="4"/>
  <c r="E108" i="4"/>
  <c r="D108" i="4"/>
  <c r="C108" i="4"/>
  <c r="B108" i="4"/>
  <c r="E106" i="4"/>
  <c r="D106" i="4"/>
  <c r="C106" i="4"/>
  <c r="B106" i="4"/>
  <c r="E103" i="4"/>
  <c r="D103" i="4"/>
  <c r="C103" i="4"/>
  <c r="B103" i="4"/>
  <c r="E96" i="4"/>
  <c r="D96" i="4"/>
  <c r="C96" i="4"/>
  <c r="B96" i="4"/>
  <c r="E93" i="4"/>
  <c r="D93" i="4"/>
  <c r="C93" i="4"/>
  <c r="B93" i="4"/>
  <c r="E91" i="4"/>
  <c r="D91" i="4"/>
  <c r="C91" i="4"/>
  <c r="B91" i="4"/>
  <c r="E88" i="4"/>
  <c r="D88" i="4"/>
  <c r="C88" i="4"/>
  <c r="B88" i="4"/>
  <c r="E81" i="4"/>
  <c r="D81" i="4"/>
  <c r="C81" i="4"/>
  <c r="B81" i="4"/>
  <c r="E79" i="4"/>
  <c r="D79" i="4"/>
  <c r="C79" i="4"/>
  <c r="B79" i="4"/>
  <c r="E68" i="4"/>
  <c r="D68" i="4"/>
  <c r="C68" i="4"/>
  <c r="B68" i="4"/>
  <c r="E58" i="4"/>
  <c r="D58" i="4"/>
  <c r="D57" i="4" s="1"/>
  <c r="C58" i="4"/>
  <c r="B58" i="4"/>
  <c r="E54" i="4"/>
  <c r="D54" i="4"/>
  <c r="C54" i="4"/>
  <c r="B54" i="4"/>
  <c r="E46" i="4"/>
  <c r="D46" i="4"/>
  <c r="C46" i="4"/>
  <c r="B46" i="4"/>
  <c r="E43" i="4"/>
  <c r="D43" i="4"/>
  <c r="C43" i="4"/>
  <c r="B43" i="4"/>
  <c r="E40" i="4"/>
  <c r="D40" i="4"/>
  <c r="C40" i="4"/>
  <c r="B40" i="4"/>
  <c r="E9" i="4"/>
  <c r="D9" i="4"/>
  <c r="C9" i="4"/>
  <c r="B9" i="4"/>
  <c r="A6" i="4"/>
  <c r="E4" i="4"/>
  <c r="C91" i="29" l="1"/>
  <c r="E91" i="29"/>
  <c r="C7" i="29"/>
  <c r="C6" i="29" s="1"/>
  <c r="G7" i="29"/>
  <c r="G6" i="29" s="1"/>
  <c r="D7" i="29"/>
  <c r="D6" i="29" s="1"/>
  <c r="B91" i="29"/>
  <c r="B6" i="29" s="1"/>
  <c r="D8" i="29"/>
  <c r="B8" i="29"/>
  <c r="B7" i="29" s="1"/>
  <c r="E47" i="29"/>
  <c r="E7" i="29" s="1"/>
  <c r="D91" i="30"/>
  <c r="F6" i="30"/>
  <c r="B8" i="30"/>
  <c r="B7" i="30" s="1"/>
  <c r="F8" i="30"/>
  <c r="F7" i="30" s="1"/>
  <c r="G47" i="30"/>
  <c r="E47" i="30"/>
  <c r="C8" i="30"/>
  <c r="C7" i="30" s="1"/>
  <c r="C6" i="30" s="1"/>
  <c r="G8" i="30"/>
  <c r="E8" i="30"/>
  <c r="E7" i="30" s="1"/>
  <c r="E6" i="30" s="1"/>
  <c r="D47" i="30"/>
  <c r="D7" i="30" s="1"/>
  <c r="D6" i="30" s="1"/>
  <c r="B6" i="30"/>
  <c r="C92" i="30"/>
  <c r="C91" i="30" s="1"/>
  <c r="C43" i="16"/>
  <c r="C8" i="16" s="1"/>
  <c r="D43" i="16"/>
  <c r="D8" i="16" s="1"/>
  <c r="D7" i="16" s="1"/>
  <c r="C58" i="16"/>
  <c r="D58" i="16"/>
  <c r="D57" i="16" s="1"/>
  <c r="B58" i="16"/>
  <c r="B57" i="16" s="1"/>
  <c r="B9" i="14"/>
  <c r="C82" i="14"/>
  <c r="C81" i="14" s="1"/>
  <c r="D81" i="14"/>
  <c r="C9" i="14"/>
  <c r="C8" i="14" s="1"/>
  <c r="E8" i="21"/>
  <c r="C95" i="21"/>
  <c r="D8" i="21"/>
  <c r="B81" i="21"/>
  <c r="B8" i="21"/>
  <c r="C81" i="21"/>
  <c r="C80" i="21" s="1"/>
  <c r="D95" i="21"/>
  <c r="E95" i="21"/>
  <c r="E81" i="21"/>
  <c r="C42" i="21"/>
  <c r="C7" i="21" s="1"/>
  <c r="B95" i="21"/>
  <c r="D42" i="21"/>
  <c r="E42" i="21"/>
  <c r="E7" i="21" s="1"/>
  <c r="D81" i="21"/>
  <c r="B42" i="21"/>
  <c r="B8" i="22"/>
  <c r="D42" i="22"/>
  <c r="C95" i="22"/>
  <c r="D8" i="22"/>
  <c r="E8" i="22"/>
  <c r="E42" i="22"/>
  <c r="D95" i="22"/>
  <c r="D80" i="22" s="1"/>
  <c r="B42" i="22"/>
  <c r="E95" i="22"/>
  <c r="C42" i="22"/>
  <c r="C7" i="22" s="1"/>
  <c r="B95" i="22"/>
  <c r="C12" i="61"/>
  <c r="E12" i="61"/>
  <c r="B18" i="61"/>
  <c r="D18" i="61"/>
  <c r="C6" i="61"/>
  <c r="B12" i="61"/>
  <c r="B6" i="61"/>
  <c r="E18" i="61"/>
  <c r="E6" i="61"/>
  <c r="D6" i="61"/>
  <c r="D12" i="61"/>
  <c r="C18" i="61"/>
  <c r="C95" i="1"/>
  <c r="B8" i="1"/>
  <c r="B7" i="1" s="1"/>
  <c r="E42" i="1"/>
  <c r="D8" i="1"/>
  <c r="E8" i="1"/>
  <c r="B42" i="1"/>
  <c r="E95" i="1"/>
  <c r="C57" i="1"/>
  <c r="B57" i="1"/>
  <c r="B95" i="1"/>
  <c r="E57" i="1"/>
  <c r="C42" i="1"/>
  <c r="D95" i="1"/>
  <c r="C8" i="1"/>
  <c r="D57" i="1"/>
  <c r="D42" i="1"/>
  <c r="D7" i="1" s="1"/>
  <c r="D8" i="4"/>
  <c r="D7" i="4" s="1"/>
  <c r="D42" i="4"/>
  <c r="D95" i="4"/>
  <c r="D56" i="4" s="1"/>
  <c r="C8" i="4"/>
  <c r="C95" i="4"/>
  <c r="C57" i="4"/>
  <c r="E8" i="4"/>
  <c r="B8" i="4"/>
  <c r="E42" i="4"/>
  <c r="B57" i="4"/>
  <c r="B42" i="4"/>
  <c r="E95" i="4"/>
  <c r="C42" i="4"/>
  <c r="E57" i="4"/>
  <c r="B95" i="4"/>
  <c r="A4" i="8"/>
  <c r="A3" i="65"/>
  <c r="A2" i="17"/>
  <c r="A2" i="6"/>
  <c r="A2" i="12"/>
  <c r="A2" i="43"/>
  <c r="A2" i="47"/>
  <c r="A2" i="18"/>
  <c r="A3" i="12"/>
  <c r="A3" i="43"/>
  <c r="H25" i="42"/>
  <c r="H6" i="42"/>
  <c r="B6" i="45"/>
  <c r="H6" i="45"/>
  <c r="B25" i="42"/>
  <c r="B6" i="42"/>
  <c r="A2" i="19"/>
  <c r="A2" i="61"/>
  <c r="A2" i="4"/>
  <c r="A2" i="1"/>
  <c r="B7" i="17"/>
  <c r="F6" i="29"/>
  <c r="B8" i="14"/>
  <c r="B81" i="14"/>
  <c r="B7" i="14" s="1"/>
  <c r="D14" i="43"/>
  <c r="C81" i="22"/>
  <c r="B81" i="22"/>
  <c r="B80" i="22" s="1"/>
  <c r="E81" i="22"/>
  <c r="E80" i="22" s="1"/>
  <c r="D43" i="14"/>
  <c r="D8" i="14" s="1"/>
  <c r="G10" i="68"/>
  <c r="G10" i="69"/>
  <c r="G10" i="49"/>
  <c r="G10" i="32"/>
  <c r="A10" i="32" s="1"/>
  <c r="D15" i="59"/>
  <c r="E10" i="8"/>
  <c r="A10" i="8" s="1"/>
  <c r="B6" i="18"/>
  <c r="B6" i="14"/>
  <c r="E19" i="13"/>
  <c r="B6" i="13"/>
  <c r="B5" i="23"/>
  <c r="B6" i="16"/>
  <c r="E25" i="42"/>
  <c r="E6" i="42"/>
  <c r="K6" i="45"/>
  <c r="B19" i="13"/>
  <c r="E6" i="13"/>
  <c r="B21" i="12"/>
  <c r="D6" i="45"/>
  <c r="J25" i="42"/>
  <c r="J6" i="42"/>
  <c r="D7" i="17"/>
  <c r="B43" i="16"/>
  <c r="B8" i="16" s="1"/>
  <c r="B7" i="16" s="1"/>
  <c r="C96" i="16"/>
  <c r="C57" i="16" s="1"/>
  <c r="A4" i="32"/>
  <c r="D6" i="65"/>
  <c r="D5" i="17"/>
  <c r="H21" i="3"/>
  <c r="D21" i="6"/>
  <c r="D5" i="6"/>
  <c r="I4" i="26"/>
  <c r="N23" i="42"/>
  <c r="N7" i="42" s="1"/>
  <c r="N4" i="42"/>
  <c r="H5" i="3"/>
  <c r="G4" i="30"/>
  <c r="G4" i="68"/>
  <c r="G4" i="69"/>
  <c r="G4" i="49"/>
  <c r="E6" i="29" l="1"/>
  <c r="G7" i="30"/>
  <c r="G6" i="30" s="1"/>
  <c r="C7" i="16"/>
  <c r="D7" i="14"/>
  <c r="C7" i="14"/>
  <c r="D7" i="21"/>
  <c r="B7" i="21"/>
  <c r="D80" i="21"/>
  <c r="D6" i="21" s="1"/>
  <c r="B80" i="21"/>
  <c r="B6" i="21" s="1"/>
  <c r="E80" i="21"/>
  <c r="E6" i="21" s="1"/>
  <c r="C6" i="21"/>
  <c r="C80" i="22"/>
  <c r="D7" i="22"/>
  <c r="B7" i="22"/>
  <c r="B6" i="22" s="1"/>
  <c r="E7" i="22"/>
  <c r="E6" i="22" s="1"/>
  <c r="C6" i="22"/>
  <c r="D6" i="22"/>
  <c r="C56" i="1"/>
  <c r="E7" i="1"/>
  <c r="B56" i="1"/>
  <c r="E56" i="1"/>
  <c r="D56" i="1"/>
  <c r="D6" i="1" s="1"/>
  <c r="C7" i="1"/>
  <c r="C6" i="1" s="1"/>
  <c r="B6" i="1"/>
  <c r="C7" i="4"/>
  <c r="D6" i="4"/>
  <c r="B7" i="4"/>
  <c r="E7" i="4"/>
  <c r="C56" i="4"/>
  <c r="C6" i="4" s="1"/>
  <c r="B56" i="4"/>
  <c r="E56" i="4"/>
  <c r="A10" i="19"/>
  <c r="A4" i="19"/>
  <c r="E6" i="1" l="1"/>
  <c r="B6" i="4"/>
  <c r="E6" i="4"/>
</calcChain>
</file>

<file path=xl/sharedStrings.xml><?xml version="1.0" encoding="utf-8"?>
<sst xmlns="http://schemas.openxmlformats.org/spreadsheetml/2006/main" count="1209" uniqueCount="206">
  <si>
    <t>%</t>
  </si>
  <si>
    <t>Державний борг</t>
  </si>
  <si>
    <t>Гарантований державою борг</t>
  </si>
  <si>
    <t xml:space="preserve"> </t>
  </si>
  <si>
    <t>IS_CHART_DATA</t>
  </si>
  <si>
    <t>IS_OVDP</t>
  </si>
  <si>
    <t>FORMAT</t>
  </si>
  <si>
    <t>Державний та гарантований державою борг України</t>
  </si>
  <si>
    <t xml:space="preserve">    Державний борг</t>
  </si>
  <si>
    <t xml:space="preserve">      Державний внутрішній борг</t>
  </si>
  <si>
    <t xml:space="preserve">         в т.ч. ОВДП</t>
  </si>
  <si>
    <t xml:space="preserve">            ОВДП (1 - річні)</t>
  </si>
  <si>
    <t xml:space="preserve">            ОВДП (10 - річні)</t>
  </si>
  <si>
    <t xml:space="preserve">            ОВДП (11 - річні)</t>
  </si>
  <si>
    <t xml:space="preserve">            ОВДП (12 - місячні)</t>
  </si>
  <si>
    <t xml:space="preserve">            ОВДП (12 - річні)</t>
  </si>
  <si>
    <t xml:space="preserve">            ОВДП (13 - річні)</t>
  </si>
  <si>
    <t xml:space="preserve">            ОВДП (14 - річні)</t>
  </si>
  <si>
    <t xml:space="preserve">            ОВДП (15 - річні)</t>
  </si>
  <si>
    <t xml:space="preserve">            ОВДП (16 - річні)</t>
  </si>
  <si>
    <t xml:space="preserve">            ОВДП (17 - річні)</t>
  </si>
  <si>
    <t xml:space="preserve">            ОВДП (18 - місячні)</t>
  </si>
  <si>
    <t xml:space="preserve">            ОВДП (18 - річні)</t>
  </si>
  <si>
    <t xml:space="preserve">            ОВДП (19 - річні)</t>
  </si>
  <si>
    <t xml:space="preserve">            ОВДП (2 - річні)</t>
  </si>
  <si>
    <t xml:space="preserve">            ОВДП (20 - річні)</t>
  </si>
  <si>
    <t xml:space="preserve">            ОВДП (21 - річні)</t>
  </si>
  <si>
    <t xml:space="preserve">            ОВДП (22 - річні)</t>
  </si>
  <si>
    <t xml:space="preserve">            ОВДП (23 - річні)</t>
  </si>
  <si>
    <t xml:space="preserve">            ОВДП (24 - річні)</t>
  </si>
  <si>
    <t xml:space="preserve">            ОВДП (25 - річні)</t>
  </si>
  <si>
    <t xml:space="preserve">            ОВДП (26 - річні)</t>
  </si>
  <si>
    <t xml:space="preserve">            ОВДП (27 - річні)</t>
  </si>
  <si>
    <t xml:space="preserve">            ОВДП (28 - річні)</t>
  </si>
  <si>
    <t xml:space="preserve">            ОВДП (29 - річні)</t>
  </si>
  <si>
    <t xml:space="preserve">            ОВДП (3 - місячні)</t>
  </si>
  <si>
    <t xml:space="preserve">            ОВДП (3 - річні)</t>
  </si>
  <si>
    <t xml:space="preserve">            ОВДП (30 - річні)</t>
  </si>
  <si>
    <t xml:space="preserve">            ОВДП (4 - річні)</t>
  </si>
  <si>
    <t xml:space="preserve">            ОВДП (5 - річні)</t>
  </si>
  <si>
    <t xml:space="preserve">            ОВДП (6 - місячні)</t>
  </si>
  <si>
    <t xml:space="preserve">            ОВДП (6 - річні)</t>
  </si>
  <si>
    <t xml:space="preserve">            ОВДП (7 - річні)</t>
  </si>
  <si>
    <t xml:space="preserve">            ОВДП (8 - річні)</t>
  </si>
  <si>
    <t xml:space="preserve">            ОВДП (9 - місячні)</t>
  </si>
  <si>
    <t xml:space="preserve">            ОВДП (9 - річні)</t>
  </si>
  <si>
    <t xml:space="preserve">      Державний зовнішній борг</t>
  </si>
  <si>
    <t xml:space="preserve">         в т.ч. ОЗДП</t>
  </si>
  <si>
    <t xml:space="preserve">   Гарантований борг</t>
  </si>
  <si>
    <t xml:space="preserve">      Гарантований внутрішній борг</t>
  </si>
  <si>
    <t xml:space="preserve">         в т.ч. Облігації</t>
  </si>
  <si>
    <t xml:space="preserve">      Гарантований зовнішній борг</t>
  </si>
  <si>
    <t>3</t>
  </si>
  <si>
    <t>Не визначений</t>
  </si>
  <si>
    <t>1</t>
  </si>
  <si>
    <t>2026.03.31-2026.12.31</t>
  </si>
  <si>
    <t>2027-2031</t>
  </si>
  <si>
    <t>2031-01.03.2080</t>
  </si>
  <si>
    <t>тис.одиниць</t>
  </si>
  <si>
    <t>Внутрішній борг</t>
  </si>
  <si>
    <t>1. Заборгованість за випущеними цінними паперами на внутрішньому ринку</t>
  </si>
  <si>
    <t>ОВДП (1 - річні)</t>
  </si>
  <si>
    <t>ОВДП (10 - річні)</t>
  </si>
  <si>
    <t>ОВДП (11 - річні)</t>
  </si>
  <si>
    <t>ОВДП (12 - місячні)</t>
  </si>
  <si>
    <t>ОВДП (12 - річні)</t>
  </si>
  <si>
    <t>ОВДП (13 - річні)</t>
  </si>
  <si>
    <t>ОВДП (14 - річні)</t>
  </si>
  <si>
    <t>ОВДП (15 - річні)</t>
  </si>
  <si>
    <t>ОВДП (16 - річні)</t>
  </si>
  <si>
    <t>ОВДП (17 - річні)</t>
  </si>
  <si>
    <t>ОВДП (18 - місячні)</t>
  </si>
  <si>
    <t>ОВДП (18 - річні)</t>
  </si>
  <si>
    <t>ОВДП (19 - річні)</t>
  </si>
  <si>
    <t>ОВДП (2 - річні)</t>
  </si>
  <si>
    <t>ОВДП (20 - річні)</t>
  </si>
  <si>
    <t>ОВДП (21 - річні)</t>
  </si>
  <si>
    <t>ОВДП (22 - річні)</t>
  </si>
  <si>
    <t>ОВДП (23 - річні)</t>
  </si>
  <si>
    <t>ОВДП (24 - річні)</t>
  </si>
  <si>
    <t>ОВДП (25 - річні)</t>
  </si>
  <si>
    <t>ОВДП (26 - річні)</t>
  </si>
  <si>
    <t>ОВДП (27 - річні)</t>
  </si>
  <si>
    <t>ОВДП (28 - річні)</t>
  </si>
  <si>
    <t>ОВДП (29 - річні)</t>
  </si>
  <si>
    <t>ОВДП (3 - місячні)</t>
  </si>
  <si>
    <t>ОВДП (3 - річні)</t>
  </si>
  <si>
    <t>ОВДП (30 - річні)</t>
  </si>
  <si>
    <t>ОВДП (4 - річні)</t>
  </si>
  <si>
    <t>ОВДП (5 - річні)</t>
  </si>
  <si>
    <t>ОВДП (6 - місячні)</t>
  </si>
  <si>
    <t>ОВДП (6 - річні)</t>
  </si>
  <si>
    <t>ОВДП (7 - річні)</t>
  </si>
  <si>
    <t>ОВДП (8 - річні)</t>
  </si>
  <si>
    <t>ОВДП (9 - місячні)</t>
  </si>
  <si>
    <t>ОВДП (9 - річні)</t>
  </si>
  <si>
    <t>2. Заборгованість перед банківськими та іншими фінансовими установами</t>
  </si>
  <si>
    <t>Національний банк України</t>
  </si>
  <si>
    <t>Зовнішній борг</t>
  </si>
  <si>
    <t>1. Заборгованість за позиками, одержаними від міжнародних фінансових організацій</t>
  </si>
  <si>
    <t>NEFCO</t>
  </si>
  <si>
    <t>Банк розвитку Ради Європи</t>
  </si>
  <si>
    <t>Європейський банк реконструкції та розвитку</t>
  </si>
  <si>
    <t>Європейський Інвестиційний Банк</t>
  </si>
  <si>
    <t>Європейський Союз</t>
  </si>
  <si>
    <t>Міжнародна асоціація розвитку (МБРР)</t>
  </si>
  <si>
    <t>Міжнародний банк реконструкції та розвитку</t>
  </si>
  <si>
    <t>Міжнародний Валютний Фонд</t>
  </si>
  <si>
    <t>Фонд чистих технологій (МБРР)</t>
  </si>
  <si>
    <t>2.1. Заборгованість за позиками, одержаними від органів управління іноземних держав (крім неврегульованої від органів управління держави-агресора та/або такої, що оскаржується)</t>
  </si>
  <si>
    <t>Великобританія</t>
  </si>
  <si>
    <t>Італія</t>
  </si>
  <si>
    <t>Канада</t>
  </si>
  <si>
    <t>Нідерланди</t>
  </si>
  <si>
    <t>Німеччина</t>
  </si>
  <si>
    <t>Польща</t>
  </si>
  <si>
    <t>Республіка Корея</t>
  </si>
  <si>
    <t>США</t>
  </si>
  <si>
    <t>Франція</t>
  </si>
  <si>
    <t>Японія</t>
  </si>
  <si>
    <t>2.2 Неврегульована заборгованість за позиками, одержаними від органів управління держави-агресора, та/або така, що оскаржується</t>
  </si>
  <si>
    <t>Росія</t>
  </si>
  <si>
    <t>3. Заборгованість за позиками, одержаними від іноземних комерційних банків, інших іноземних фінансових установ</t>
  </si>
  <si>
    <t>Cargill</t>
  </si>
  <si>
    <t>Chase Manhattan Bank</t>
  </si>
  <si>
    <t>Citibank Europe PLC</t>
  </si>
  <si>
    <t>Credit Agricole Corporate and Investment Bank</t>
  </si>
  <si>
    <t>Deutsche Bank</t>
  </si>
  <si>
    <t>National Westminster Bank PLC</t>
  </si>
  <si>
    <t>4.1.Заборгованість за випущеними цінними паперами (крім неврегульованої та/або такої, що оскаржується)</t>
  </si>
  <si>
    <t>ОЗДП 2015 року</t>
  </si>
  <si>
    <t>ОЗДП 2017 року</t>
  </si>
  <si>
    <t>ОЗДП 2018 року</t>
  </si>
  <si>
    <t>ОЗДП 2019 року</t>
  </si>
  <si>
    <t>ОЗДП 2020 року</t>
  </si>
  <si>
    <t>ОЗДП 2021 року</t>
  </si>
  <si>
    <t>ОЗДП 2024 року</t>
  </si>
  <si>
    <t>ОЗДП 2025 року</t>
  </si>
  <si>
    <t>4.2.Неврегульована заборгованість за випущеними цінними паперами, та/або така, що оскаржується</t>
  </si>
  <si>
    <t>ОЗДП 2013 року</t>
  </si>
  <si>
    <t>5. Заборгованість, не віднесена до інших категорій</t>
  </si>
  <si>
    <t>Державні цінні папери</t>
  </si>
  <si>
    <t>Облігації ДІУ (10 - річні)</t>
  </si>
  <si>
    <t>Облігації Укравтодору (12 - місячні)</t>
  </si>
  <si>
    <t>Облігації Укравтодору (3 - річні)</t>
  </si>
  <si>
    <t>Облігації Укравтодору (4 - річні)</t>
  </si>
  <si>
    <t>Облігації Укравтодору (5 - річні)</t>
  </si>
  <si>
    <t>АБ "УКРГАЗБАНК"</t>
  </si>
  <si>
    <t>АТ "БАНК КРЕДИТ ДНІПРО"</t>
  </si>
  <si>
    <t>АТ "Державний експортно-імпортний банк України"</t>
  </si>
  <si>
    <t>АТ "Державний ощадний банк України"</t>
  </si>
  <si>
    <t>АТ "ПУМБ"</t>
  </si>
  <si>
    <t>АТ "ТАСКОМБАНК"</t>
  </si>
  <si>
    <t>Портфельні гарантії</t>
  </si>
  <si>
    <t>3. Заборгованість, не віднесена до інших категорій</t>
  </si>
  <si>
    <t>Інші кредитори</t>
  </si>
  <si>
    <t>Європейське співтоватиство з атомної енергії</t>
  </si>
  <si>
    <t>2. Заборгованість за позиками, одержаними від органів управління іноземних держав</t>
  </si>
  <si>
    <t>Експортно-імпортний банк Китаю</t>
  </si>
  <si>
    <t>Central Storage Safety Project Trust</t>
  </si>
  <si>
    <t>4. Заборгованість за випущеними цінними паперами на зовнішньому ринку</t>
  </si>
  <si>
    <t>Облігації Укравтодору (7 - річні)</t>
  </si>
  <si>
    <t>Облігації Укренерго (5 - річні)</t>
  </si>
  <si>
    <t>Державний та гарантований державою борг України за станом на ReportDate 
(за ознакою умовності)</t>
  </si>
  <si>
    <t>Державний та гарантований державою борг України за станом на ReportDate 
(за типом боргу)</t>
  </si>
  <si>
    <t>Дата отчета</t>
  </si>
  <si>
    <t>31.03.2026</t>
  </si>
  <si>
    <t>Дата последнего погашения</t>
  </si>
  <si>
    <t>31.12.2068</t>
  </si>
  <si>
    <t>Единицы измерения</t>
  </si>
  <si>
    <t>Сессия</t>
  </si>
  <si>
    <t>075aa8e0-6bc6-44ea-a555-0c807ec0aaa3</t>
  </si>
  <si>
    <t>SHORT</t>
  </si>
  <si>
    <t>UKR</t>
  </si>
  <si>
    <t>USD</t>
  </si>
  <si>
    <t>дол. США</t>
  </si>
  <si>
    <t>Локалізація звіту:</t>
  </si>
  <si>
    <t>%%</t>
  </si>
  <si>
    <t>Борг, по якому сплата відсотків здійснюється за плаваючими процентними ставками</t>
  </si>
  <si>
    <t>Борг, по якому сплата відсотків здійснюється за фіксованими процентними ставками</t>
  </si>
  <si>
    <t>EURIBOR</t>
  </si>
  <si>
    <t>SOFR</t>
  </si>
  <si>
    <t>SONIA</t>
  </si>
  <si>
    <t>TORF</t>
  </si>
  <si>
    <t>Індекс споживчих цін (СРІ)</t>
  </si>
  <si>
    <t>Облікова ставка НБУ</t>
  </si>
  <si>
    <t>Ставка МВФ</t>
  </si>
  <si>
    <t>Український індекс ставок за депозитами фізичних осіб</t>
  </si>
  <si>
    <t>Фіксована</t>
  </si>
  <si>
    <t>Внутрішній борг за випущеними цінними паперами</t>
  </si>
  <si>
    <t>Внутрішній борг перед банківськими та іншими фінансовими установами</t>
  </si>
  <si>
    <t>Внутрішня заборгованість, не віднесена до інших категорій</t>
  </si>
  <si>
    <t>Зовнішній борг за випущеними цінними паперами</t>
  </si>
  <si>
    <t>Зовнішній борг за позиками, одержаними від іноземних комерційних банків, інших іноземних фінансових установ</t>
  </si>
  <si>
    <t>Зовнішній борг за позиками, одержаними від міжнародних фінансових організацій</t>
  </si>
  <si>
    <t>Зовнішній борг за позиками, одержаними від органів управління іноземних держав</t>
  </si>
  <si>
    <t>Зовнішній борг, не віднесений до інших категорій</t>
  </si>
  <si>
    <t>2</t>
  </si>
  <si>
    <t>Анг. фунт стерлінгів</t>
  </si>
  <si>
    <t>Долар США</t>
  </si>
  <si>
    <t>ЄВРО</t>
  </si>
  <si>
    <t>Канадський долар</t>
  </si>
  <si>
    <t>СПЗ</t>
  </si>
  <si>
    <t>Українська гривня</t>
  </si>
  <si>
    <t>Японська єна</t>
  </si>
  <si>
    <t>STOP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</si>
</sst>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00"/>
    <numFmt numFmtId="166" formatCode="dd\.mm\.yyyy;@"/>
  </numFmts>
  <fonts count="35" x14ac:knownFonts="1">
    <font>
      <sz val="10"/>
      <name val="Arial Cyr"/>
      <charset val="204"/>
    </font>
    <font>
      <sz val="10"/>
      <name val="Arial Cyr"/>
      <charset val="204"/>
    </font>
    <font>
      <i/>
      <sz val="10"/>
      <name val="Arial Cyr"/>
      <charset val="204"/>
    </font>
    <font>
      <sz val="8"/>
      <name val="Arial Cyr"/>
      <charset val="204"/>
    </font>
    <font>
      <sz val="11"/>
      <color theme="1"/>
      <name val="Calibri"/>
      <family val="2"/>
      <charset val="204"/>
      <scheme val="minor"/>
    </font>
    <font>
      <sz val="11"/>
      <color theme="0"/>
      <name val="Calibri"/>
      <family val="2"/>
      <charset val="204"/>
      <scheme val="minor"/>
    </font>
    <font>
      <b/>
      <sz val="11"/>
      <color theme="1"/>
      <name val="Calibri"/>
      <family val="2"/>
      <charset val="204"/>
      <scheme val="minor"/>
    </font>
    <font>
      <sz val="10"/>
      <name val="Calibri"/>
      <family val="2"/>
      <charset val="204"/>
      <scheme val="minor"/>
    </font>
    <font>
      <sz val="8"/>
      <name val="Calibri"/>
      <family val="2"/>
      <charset val="204"/>
      <scheme val="minor"/>
    </font>
    <font>
      <b/>
      <sz val="10"/>
      <name val="Calibri"/>
      <family val="2"/>
      <charset val="204"/>
      <scheme val="minor"/>
    </font>
    <font>
      <i/>
      <sz val="10"/>
      <name val="Calibri"/>
      <family val="2"/>
      <charset val="204"/>
      <scheme val="minor"/>
    </font>
    <font>
      <sz val="10"/>
      <color indexed="8"/>
      <name val="Calibri"/>
      <family val="2"/>
      <charset val="204"/>
      <scheme val="minor"/>
    </font>
    <font>
      <b/>
      <i/>
      <sz val="12"/>
      <name val="Calibri"/>
      <family val="2"/>
      <charset val="204"/>
      <scheme val="minor"/>
    </font>
    <font>
      <sz val="14"/>
      <name val="Calibri"/>
      <family val="2"/>
      <charset val="204"/>
      <scheme val="minor"/>
    </font>
    <font>
      <i/>
      <sz val="11"/>
      <name val="Calibri"/>
      <family val="2"/>
      <charset val="204"/>
      <scheme val="minor"/>
    </font>
    <font>
      <b/>
      <i/>
      <sz val="10"/>
      <name val="Calibri"/>
      <family val="2"/>
      <charset val="204"/>
      <scheme val="minor"/>
    </font>
    <font>
      <sz val="10"/>
      <color theme="0"/>
      <name val="Calibri"/>
      <family val="2"/>
      <charset val="204"/>
      <scheme val="minor"/>
    </font>
    <font>
      <sz val="10.5"/>
      <name val="Calibri"/>
      <family val="2"/>
      <charset val="204"/>
      <scheme val="minor"/>
    </font>
    <font>
      <sz val="10.5"/>
      <color indexed="8"/>
      <name val="Calibri"/>
      <family val="2"/>
      <charset val="204"/>
      <scheme val="minor"/>
    </font>
    <font>
      <sz val="10"/>
      <color indexed="9"/>
      <name val="Calibri"/>
      <family val="2"/>
      <charset val="204"/>
      <scheme val="minor"/>
    </font>
    <font>
      <sz val="10"/>
      <color rgb="FF000000"/>
      <name val="Calibri"/>
      <family val="2"/>
      <charset val="204"/>
      <scheme val="minor"/>
    </font>
    <font>
      <b/>
      <sz val="10"/>
      <color indexed="8"/>
      <name val="Calibri"/>
      <family val="2"/>
      <charset val="204"/>
      <scheme val="minor"/>
    </font>
    <font>
      <b/>
      <sz val="12"/>
      <color theme="0"/>
      <name val="Calibri"/>
      <family val="2"/>
      <charset val="204"/>
      <scheme val="minor"/>
    </font>
    <font>
      <b/>
      <sz val="11"/>
      <name val="Calibri"/>
      <family val="2"/>
      <charset val="204"/>
      <scheme val="minor"/>
    </font>
    <font>
      <sz val="10.5"/>
      <color theme="1"/>
      <name val="Calibri"/>
      <family val="2"/>
      <charset val="204"/>
      <scheme val="minor"/>
    </font>
    <font>
      <i/>
      <sz val="10"/>
      <color indexed="9"/>
      <name val="Calibri"/>
      <family val="2"/>
      <charset val="204"/>
      <scheme val="minor"/>
    </font>
    <font>
      <b/>
      <sz val="14"/>
      <name val="Calibri"/>
      <family val="2"/>
      <charset val="204"/>
      <scheme val="minor"/>
    </font>
    <font>
      <i/>
      <sz val="10"/>
      <color theme="0"/>
      <name val="Calibri"/>
      <family val="2"/>
      <charset val="204"/>
      <scheme val="minor"/>
    </font>
    <font>
      <b/>
      <sz val="11"/>
      <color rgb="FFFFFFFF"/>
      <name val="Calibri"/>
      <family val="2"/>
      <charset val="204"/>
      <scheme val="minor"/>
    </font>
    <font>
      <sz val="11"/>
      <name val="Calibri"/>
      <family val="2"/>
      <charset val="204"/>
      <scheme val="minor"/>
    </font>
    <font>
      <b/>
      <sz val="11"/>
      <color rgb="FFFFFFFF"/>
      <name val="Calibri"/>
      <family val="2"/>
      <charset val="204"/>
      <scheme val="minor"/>
    </font>
    <font>
      <sz val="10.5"/>
      <color rgb="FF000000"/>
      <name val="Calibri"/>
      <family val="2"/>
      <charset val="204"/>
      <scheme val="minor"/>
    </font>
    <font>
      <b/>
      <sz val="12"/>
      <color rgb="FFFFFFFF"/>
      <name val="Calibri"/>
      <family val="2"/>
      <charset val="204"/>
      <scheme val="minor"/>
    </font>
    <font>
      <b/>
      <sz val="12"/>
      <color rgb="FFFFFFFF"/>
      <name val="Calibri"/>
      <family val="2"/>
      <charset val="204"/>
      <scheme val="minor"/>
    </font>
    <font>
      <b/>
      <sz val="12"/>
      <color rgb="FFFFFFFF"/>
      <name val="Calibri"/>
      <family val="2"/>
      <charset val="204"/>
      <scheme val="minor"/>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4"/>
      </patternFill>
    </fill>
    <fill>
      <patternFill patternType="solid">
        <fgColor theme="5"/>
      </patternFill>
    </fill>
    <fill>
      <patternFill patternType="solid">
        <fgColor theme="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rgb="FFFFFFFF"/>
      </patternFill>
    </fill>
    <fill>
      <patternFill patternType="solid">
        <fgColor rgb="FF558ED5" tint="0.39997558519241921"/>
        <bgColor indexed="64"/>
      </patternFill>
    </fill>
    <fill>
      <patternFill patternType="solid">
        <fgColor rgb="FFC6D9F1" tint="0.79998168889431442"/>
        <bgColor indexed="64"/>
      </patternFill>
    </fill>
    <fill>
      <patternFill patternType="solid">
        <fgColor rgb="FFC6D9F1"/>
      </patternFill>
    </fill>
    <fill>
      <patternFill patternType="solid">
        <fgColor rgb="FF558ED5"/>
      </patternFill>
    </fill>
    <fill>
      <patternFill patternType="solid">
        <fgColor rgb="FF4F81BD"/>
      </patternFill>
    </fill>
    <fill>
      <patternFill patternType="solid">
        <fgColor rgb="FFB9CDE5" tint="0.59999389629810485"/>
        <bgColor indexed="65"/>
      </patternFill>
    </fill>
    <fill>
      <patternFill patternType="solid">
        <fgColor rgb="FFB9CDE5"/>
      </patternFill>
    </fill>
    <fill>
      <patternFill patternType="solid">
        <fgColor rgb="FF4F81BD"/>
      </patternFill>
    </fill>
    <fill>
      <patternFill patternType="solid">
        <fgColor rgb="FFC0C0C0"/>
        <bgColor indexed="64"/>
      </patternFill>
    </fill>
    <fill>
      <patternFill patternType="solid">
        <fgColor rgb="FFDCE6F2" tint="0.79998168889431442"/>
        <bgColor indexed="65"/>
      </patternFill>
    </fill>
    <fill>
      <patternFill patternType="solid">
        <fgColor rgb="FFDCE6F2"/>
      </patternFill>
    </fill>
    <fill>
      <patternFill patternType="solid">
        <fgColor rgb="FFC0C0C0"/>
      </patternFill>
    </fill>
    <fill>
      <patternFill patternType="solid">
        <fgColor rgb="FFC6D9F1"/>
        <bgColor indexed="64"/>
      </patternFill>
    </fill>
    <fill>
      <patternFill patternType="solid">
        <fgColor rgb="FF4F81BD"/>
        <bgColor indexed="64"/>
      </patternFill>
    </fill>
    <fill>
      <patternFill patternType="solid">
        <fgColor rgb="FF4F81BD" tint="0.59999389629810485"/>
        <bgColor indexed="65"/>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10">
    <xf numFmtId="0" fontId="0" fillId="0" borderId="0"/>
    <xf numFmtId="0" fontId="1" fillId="0" borderId="0" applyNumberFormat="0" applyFill="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9" fontId="1" fillId="0" borderId="0" applyFont="0" applyFill="0" applyBorder="0" applyAlignment="0" applyProtection="0"/>
  </cellStyleXfs>
  <cellXfs count="294">
    <xf numFmtId="0" fontId="0" fillId="0" borderId="0" xfId="0"/>
    <xf numFmtId="0" fontId="26" fillId="0" borderId="0" xfId="0" applyFont="1" applyAlignment="1">
      <alignment horizontal="center" vertical="center"/>
    </xf>
    <xf numFmtId="0" fontId="26" fillId="0" borderId="0" xfId="0" applyFont="1" applyAlignment="1">
      <alignment horizontal="center"/>
    </xf>
    <xf numFmtId="0" fontId="2" fillId="0" borderId="0" xfId="0" applyFont="1" applyAlignment="1">
      <alignment horizontal="right"/>
    </xf>
    <xf numFmtId="0" fontId="3" fillId="0" borderId="0" xfId="0" applyFont="1" applyAlignment="1">
      <alignment horizontal="center" vertical="center"/>
    </xf>
    <xf numFmtId="0" fontId="0" fillId="0" borderId="0" xfId="0" applyAlignment="1">
      <alignment horizontal="center" vertical="center"/>
    </xf>
    <xf numFmtId="166" fontId="0" fillId="0" borderId="0" xfId="0" applyNumberFormat="1"/>
    <xf numFmtId="0" fontId="7" fillId="0" borderId="0" xfId="0" applyFont="1" applyAlignment="1">
      <alignment horizontal="center"/>
    </xf>
    <xf numFmtId="0" fontId="8" fillId="0" borderId="0" xfId="0" applyFont="1"/>
    <xf numFmtId="4" fontId="8" fillId="0" borderId="0" xfId="0" applyNumberFormat="1" applyFont="1"/>
    <xf numFmtId="4" fontId="8" fillId="0" borderId="0" xfId="0" applyNumberFormat="1" applyFont="1" applyAlignment="1"/>
    <xf numFmtId="0" fontId="8" fillId="0" borderId="0" xfId="0" applyFont="1" applyAlignment="1"/>
    <xf numFmtId="49" fontId="9" fillId="2" borderId="1" xfId="1" applyNumberFormat="1" applyFont="1" applyFill="1" applyBorder="1" applyAlignment="1">
      <alignment horizontal="center" vertical="center" wrapText="1"/>
    </xf>
    <xf numFmtId="166" fontId="9" fillId="2" borderId="1" xfId="1" applyNumberFormat="1" applyFont="1" applyFill="1" applyBorder="1" applyAlignment="1">
      <alignment horizontal="center" vertical="center"/>
    </xf>
    <xf numFmtId="0" fontId="9" fillId="0" borderId="0" xfId="1" applyFont="1" applyAlignment="1">
      <alignment horizontal="center" vertical="center"/>
    </xf>
    <xf numFmtId="0" fontId="10" fillId="0" borderId="0" xfId="1" applyNumberFormat="1" applyFont="1" applyAlignment="1">
      <alignment horizontal="center" vertical="center"/>
    </xf>
    <xf numFmtId="0" fontId="7" fillId="0" borderId="0" xfId="1" applyNumberFormat="1" applyFont="1" applyAlignment="1">
      <alignment horizontal="center" vertical="center"/>
    </xf>
    <xf numFmtId="0" fontId="7" fillId="0" borderId="0" xfId="1" applyNumberFormat="1" applyFont="1" applyAlignment="1">
      <alignment horizontal="center" vertical="center"/>
    </xf>
    <xf numFmtId="0" fontId="7" fillId="0" borderId="0" xfId="1" applyNumberFormat="1" applyFont="1" applyAlignment="1">
      <alignment horizontal="center" vertical="center"/>
    </xf>
    <xf numFmtId="4" fontId="11" fillId="2" borderId="1" xfId="0" applyNumberFormat="1" applyFont="1" applyFill="1" applyBorder="1" applyAlignment="1">
      <alignment horizontal="right" vertical="center"/>
    </xf>
    <xf numFmtId="0" fontId="8" fillId="0" borderId="0" xfId="0" applyNumberFormat="1" applyFont="1" applyAlignment="1">
      <alignment horizontal="center" vertical="center"/>
    </xf>
    <xf numFmtId="164" fontId="12" fillId="10" borderId="1" xfId="1" applyNumberFormat="1" applyFont="1" applyFill="1" applyBorder="1" applyAlignment="1">
      <alignment horizontal="right" vertical="center"/>
    </xf>
    <xf numFmtId="0" fontId="7" fillId="0" borderId="0" xfId="0" applyFont="1"/>
    <xf numFmtId="4" fontId="7" fillId="0" borderId="0" xfId="0" applyNumberFormat="1" applyFont="1"/>
    <xf numFmtId="0" fontId="9" fillId="0" borderId="0" xfId="0" applyFont="1"/>
    <xf numFmtId="4" fontId="7" fillId="0" borderId="0" xfId="0" applyNumberFormat="1" applyFont="1" applyAlignment="1"/>
    <xf numFmtId="0" fontId="7" fillId="0" borderId="0" xfId="0" applyFont="1" applyAlignment="1"/>
    <xf numFmtId="0" fontId="10" fillId="0" borderId="0" xfId="0" applyFont="1" applyAlignment="1">
      <alignment horizontal="right"/>
    </xf>
    <xf numFmtId="4" fontId="10" fillId="0" borderId="0" xfId="0" applyNumberFormat="1" applyFont="1" applyAlignment="1">
      <alignment horizontal="right"/>
    </xf>
    <xf numFmtId="0" fontId="13" fillId="0" borderId="0" xfId="0" applyFont="1" applyAlignment="1">
      <alignment horizontal="center"/>
    </xf>
    <xf numFmtId="0" fontId="13" fillId="0" borderId="0" xfId="0" applyFont="1"/>
    <xf numFmtId="0" fontId="14" fillId="0" borderId="0" xfId="1" applyNumberFormat="1" applyFont="1" applyFill="1" applyAlignment="1">
      <alignment horizontal="center" vertical="center"/>
    </xf>
    <xf numFmtId="49" fontId="15" fillId="3" borderId="1" xfId="1" applyNumberFormat="1" applyFont="1" applyFill="1" applyBorder="1" applyAlignment="1">
      <alignment horizontal="left" vertical="center"/>
    </xf>
    <xf numFmtId="166" fontId="9" fillId="0" borderId="1" xfId="1" applyNumberFormat="1" applyFont="1" applyBorder="1" applyAlignment="1">
      <alignment horizontal="center" vertical="center"/>
    </xf>
    <xf numFmtId="0" fontId="9" fillId="0" borderId="0" xfId="1" applyFont="1"/>
    <xf numFmtId="0" fontId="10" fillId="0" borderId="0" xfId="1" applyNumberFormat="1" applyFont="1" applyAlignment="1"/>
    <xf numFmtId="0" fontId="10" fillId="0" borderId="0" xfId="1" applyNumberFormat="1" applyFont="1"/>
    <xf numFmtId="49" fontId="10" fillId="0" borderId="0" xfId="0" applyNumberFormat="1" applyFont="1" applyAlignment="1">
      <alignment horizontal="right"/>
    </xf>
    <xf numFmtId="0" fontId="7" fillId="0" borderId="0" xfId="0" applyNumberFormat="1" applyFont="1" applyAlignment="1">
      <alignment horizontal="center" vertical="center"/>
    </xf>
    <xf numFmtId="0" fontId="7" fillId="0" borderId="0" xfId="0" applyNumberFormat="1" applyFont="1" applyAlignment="1"/>
    <xf numFmtId="0" fontId="7" fillId="0" borderId="0" xfId="0" applyNumberFormat="1" applyFont="1"/>
    <xf numFmtId="0" fontId="10" fillId="0" borderId="0" xfId="0" applyFont="1"/>
    <xf numFmtId="0" fontId="10" fillId="0" borderId="0" xfId="0" applyFont="1" applyAlignment="1"/>
    <xf numFmtId="4" fontId="5" fillId="8" borderId="1" xfId="7" applyNumberFormat="1" applyFont="1" applyFill="1" applyBorder="1" applyAlignment="1">
      <alignment horizontal="right" vertical="center"/>
    </xf>
    <xf numFmtId="4" fontId="16" fillId="8" borderId="1" xfId="7" applyNumberFormat="1" applyFont="1" applyFill="1" applyBorder="1" applyAlignment="1">
      <alignment horizontal="right" vertical="center"/>
    </xf>
    <xf numFmtId="49" fontId="9" fillId="0" borderId="1" xfId="0" applyNumberFormat="1" applyFont="1" applyBorder="1"/>
    <xf numFmtId="166" fontId="9" fillId="0" borderId="1" xfId="0" applyNumberFormat="1" applyFont="1" applyBorder="1"/>
    <xf numFmtId="49" fontId="7" fillId="0" borderId="0" xfId="0" applyNumberFormat="1" applyFont="1"/>
    <xf numFmtId="49" fontId="7" fillId="0" borderId="1" xfId="0" applyNumberFormat="1" applyFont="1" applyBorder="1" applyAlignment="1">
      <alignment horizontal="left" indent="1"/>
    </xf>
    <xf numFmtId="4" fontId="7" fillId="0" borderId="1" xfId="0" applyNumberFormat="1" applyFont="1" applyBorder="1"/>
    <xf numFmtId="10" fontId="7" fillId="0" borderId="1" xfId="0" applyNumberFormat="1" applyFont="1" applyBorder="1"/>
    <xf numFmtId="49" fontId="16" fillId="8" borderId="1" xfId="7" applyNumberFormat="1" applyFont="1" applyFill="1" applyBorder="1"/>
    <xf numFmtId="4" fontId="16" fillId="8" borderId="1" xfId="7" applyNumberFormat="1" applyFont="1" applyFill="1" applyBorder="1"/>
    <xf numFmtId="0" fontId="7" fillId="0" borderId="0" xfId="0" applyFont="1" applyAlignment="1">
      <alignment horizontal="center" vertical="center"/>
    </xf>
    <xf numFmtId="0" fontId="10" fillId="0" borderId="1" xfId="0" applyFont="1" applyBorder="1" applyAlignment="1">
      <alignment horizontal="right"/>
    </xf>
    <xf numFmtId="0" fontId="7" fillId="0" borderId="1" xfId="0" applyFont="1" applyBorder="1"/>
    <xf numFmtId="0" fontId="10" fillId="0" borderId="1" xfId="0" applyFont="1" applyBorder="1"/>
    <xf numFmtId="49" fontId="9" fillId="2" borderId="1" xfId="1" applyNumberFormat="1" applyFont="1" applyFill="1" applyBorder="1" applyAlignment="1">
      <alignment horizontal="center" vertical="center"/>
    </xf>
    <xf numFmtId="10" fontId="11" fillId="2" borderId="1" xfId="0" applyNumberFormat="1" applyFont="1" applyFill="1" applyBorder="1" applyAlignment="1">
      <alignment horizontal="right" vertical="center"/>
    </xf>
    <xf numFmtId="0" fontId="7" fillId="0" borderId="0" xfId="0" applyFont="1" applyAlignment="1">
      <alignment horizontal="left" vertical="center"/>
    </xf>
    <xf numFmtId="0" fontId="9" fillId="0" borderId="1" xfId="1" applyFont="1" applyBorder="1" applyAlignment="1">
      <alignment horizontal="center" vertical="center"/>
    </xf>
    <xf numFmtId="0" fontId="7" fillId="0" borderId="0" xfId="1" applyNumberFormat="1" applyFont="1" applyAlignment="1"/>
    <xf numFmtId="0" fontId="7" fillId="0" borderId="0" xfId="1" applyNumberFormat="1" applyFont="1"/>
    <xf numFmtId="10" fontId="7" fillId="0" borderId="0" xfId="0" applyNumberFormat="1" applyFont="1" applyAlignment="1"/>
    <xf numFmtId="49" fontId="17" fillId="0" borderId="1" xfId="0" applyNumberFormat="1" applyFont="1" applyBorder="1" applyAlignment="1">
      <alignment horizontal="left" vertical="center"/>
    </xf>
    <xf numFmtId="4" fontId="18" fillId="2" borderId="1" xfId="0" applyNumberFormat="1" applyFont="1" applyFill="1" applyBorder="1" applyAlignment="1">
      <alignment horizontal="right" vertical="center"/>
    </xf>
    <xf numFmtId="10" fontId="18" fillId="2" borderId="1" xfId="0" applyNumberFormat="1" applyFont="1" applyFill="1" applyBorder="1" applyAlignment="1">
      <alignment horizontal="right" vertical="center"/>
    </xf>
    <xf numFmtId="10" fontId="10" fillId="0" borderId="0" xfId="0" applyNumberFormat="1" applyFont="1" applyAlignment="1">
      <alignment horizontal="right"/>
    </xf>
    <xf numFmtId="4" fontId="9" fillId="2" borderId="1" xfId="1" applyNumberFormat="1" applyFont="1" applyFill="1" applyBorder="1" applyAlignment="1">
      <alignment horizontal="center" vertical="center"/>
    </xf>
    <xf numFmtId="10" fontId="9" fillId="2" borderId="1" xfId="1" applyNumberFormat="1" applyFont="1" applyFill="1" applyBorder="1" applyAlignment="1">
      <alignment horizontal="center" vertical="center"/>
    </xf>
    <xf numFmtId="0" fontId="9" fillId="0" borderId="0" xfId="1" applyFont="1" applyAlignment="1">
      <alignment horizontal="right"/>
    </xf>
    <xf numFmtId="0" fontId="7" fillId="0" borderId="0" xfId="0" applyNumberFormat="1" applyFont="1" applyAlignment="1">
      <alignment horizontal="right"/>
    </xf>
    <xf numFmtId="10" fontId="7" fillId="0" borderId="0" xfId="0" applyNumberFormat="1" applyFont="1"/>
    <xf numFmtId="0" fontId="10" fillId="0" borderId="0" xfId="0" applyFont="1" applyAlignment="1">
      <alignment horizontal="left"/>
    </xf>
    <xf numFmtId="49" fontId="9" fillId="2" borderId="1" xfId="1" applyNumberFormat="1" applyFont="1" applyFill="1" applyBorder="1" applyAlignment="1">
      <alignment horizontal="left" vertical="center" wrapText="1"/>
    </xf>
    <xf numFmtId="0" fontId="7" fillId="0" borderId="0" xfId="0" applyFont="1" applyAlignment="1">
      <alignment horizontal="left"/>
    </xf>
    <xf numFmtId="4" fontId="19" fillId="0" borderId="0" xfId="0" applyNumberFormat="1" applyFont="1" applyAlignment="1"/>
    <xf numFmtId="10" fontId="20" fillId="11" borderId="1" xfId="9" applyNumberFormat="1" applyFont="1" applyFill="1" applyBorder="1" applyAlignment="1">
      <alignment horizontal="right"/>
    </xf>
    <xf numFmtId="49" fontId="21" fillId="2" borderId="1" xfId="0" applyNumberFormat="1" applyFont="1" applyFill="1" applyBorder="1" applyAlignment="1">
      <alignment horizontal="center" vertical="center"/>
    </xf>
    <xf numFmtId="4" fontId="21" fillId="2" borderId="1" xfId="0" applyNumberFormat="1" applyFont="1" applyFill="1" applyBorder="1" applyAlignment="1">
      <alignment horizontal="center" vertical="center"/>
    </xf>
    <xf numFmtId="0" fontId="9" fillId="0" borderId="0" xfId="1" applyNumberFormat="1" applyFont="1" applyAlignment="1">
      <alignment horizontal="center" vertical="center"/>
    </xf>
    <xf numFmtId="49" fontId="9" fillId="2" borderId="1" xfId="1" applyNumberFormat="1" applyFont="1" applyFill="1" applyBorder="1" applyAlignment="1">
      <alignment wrapText="1"/>
    </xf>
    <xf numFmtId="0" fontId="9" fillId="0" borderId="0" xfId="1" applyNumberFormat="1" applyFont="1" applyAlignment="1"/>
    <xf numFmtId="0" fontId="9" fillId="0" borderId="0" xfId="1" applyNumberFormat="1" applyFont="1"/>
    <xf numFmtId="164" fontId="22" fillId="8" borderId="1" xfId="7" applyNumberFormat="1" applyFont="1" applyFill="1" applyBorder="1" applyAlignment="1">
      <alignment horizontal="right" vertical="center"/>
    </xf>
    <xf numFmtId="10" fontId="22" fillId="8" borderId="1" xfId="9" applyNumberFormat="1" applyFont="1" applyFill="1" applyBorder="1" applyAlignment="1">
      <alignment horizontal="right" vertical="center"/>
    </xf>
    <xf numFmtId="164" fontId="5" fillId="8" borderId="1" xfId="7" applyNumberFormat="1" applyFont="1" applyFill="1" applyBorder="1" applyAlignment="1">
      <alignment horizontal="right" vertical="center"/>
    </xf>
    <xf numFmtId="10" fontId="5" fillId="8" borderId="1" xfId="9" applyNumberFormat="1" applyFont="1" applyFill="1" applyBorder="1" applyAlignment="1">
      <alignment horizontal="right" vertical="center"/>
    </xf>
    <xf numFmtId="4" fontId="22" fillId="8" borderId="1" xfId="7" applyNumberFormat="1" applyFont="1" applyFill="1" applyBorder="1" applyAlignment="1">
      <alignment horizontal="right" vertical="center"/>
    </xf>
    <xf numFmtId="4" fontId="9" fillId="2" borderId="1" xfId="1" applyNumberFormat="1" applyFont="1" applyFill="1" applyBorder="1" applyAlignment="1">
      <alignment horizontal="center"/>
    </xf>
    <xf numFmtId="10" fontId="9" fillId="2" borderId="1" xfId="1" applyNumberFormat="1" applyFont="1" applyFill="1" applyBorder="1" applyAlignment="1">
      <alignment horizontal="center"/>
    </xf>
    <xf numFmtId="4" fontId="5" fillId="8" borderId="1" xfId="7" applyNumberFormat="1" applyFont="1" applyFill="1" applyBorder="1" applyAlignment="1">
      <alignment horizontal="right"/>
    </xf>
    <xf numFmtId="165" fontId="7" fillId="0" borderId="0" xfId="0" applyNumberFormat="1" applyFont="1"/>
    <xf numFmtId="165" fontId="7" fillId="0" borderId="0" xfId="0" applyNumberFormat="1" applyFont="1" applyAlignment="1"/>
    <xf numFmtId="165" fontId="10" fillId="0" borderId="0" xfId="0" applyNumberFormat="1" applyFont="1" applyAlignment="1">
      <alignment horizontal="right"/>
    </xf>
    <xf numFmtId="165" fontId="9" fillId="2" borderId="1" xfId="1" applyNumberFormat="1" applyFont="1" applyFill="1" applyBorder="1" applyAlignment="1">
      <alignment horizontal="center" vertical="center"/>
    </xf>
    <xf numFmtId="0" fontId="13" fillId="0" borderId="0" xfId="0" applyFont="1" applyAlignment="1"/>
    <xf numFmtId="165" fontId="5" fillId="8" borderId="1" xfId="7" applyNumberFormat="1" applyFont="1" applyFill="1" applyBorder="1" applyAlignment="1">
      <alignment horizontal="right" vertical="center"/>
    </xf>
    <xf numFmtId="10" fontId="5" fillId="8" borderId="1" xfId="7" applyNumberFormat="1" applyFont="1" applyFill="1" applyBorder="1" applyAlignment="1">
      <alignment horizontal="right" vertical="center"/>
    </xf>
    <xf numFmtId="165" fontId="5" fillId="8" borderId="1" xfId="7" applyNumberFormat="1" applyFont="1" applyFill="1" applyBorder="1" applyAlignment="1">
      <alignment horizontal="right"/>
    </xf>
    <xf numFmtId="10" fontId="5" fillId="8" borderId="1" xfId="7" applyNumberFormat="1" applyFont="1" applyFill="1" applyBorder="1" applyAlignment="1">
      <alignment horizontal="right"/>
    </xf>
    <xf numFmtId="49" fontId="9" fillId="3" borderId="1" xfId="1" applyNumberFormat="1" applyFont="1" applyFill="1" applyBorder="1" applyAlignment="1">
      <alignment horizontal="left" vertical="center"/>
    </xf>
    <xf numFmtId="49" fontId="9" fillId="2" borderId="1" xfId="1" applyNumberFormat="1" applyFont="1" applyFill="1" applyBorder="1" applyAlignment="1">
      <alignment horizontal="left" vertical="center"/>
    </xf>
    <xf numFmtId="49" fontId="11" fillId="2" borderId="1" xfId="0" applyNumberFormat="1" applyFont="1" applyFill="1" applyBorder="1" applyAlignment="1">
      <alignment horizontal="left" vertical="center"/>
    </xf>
    <xf numFmtId="0" fontId="7" fillId="0" borderId="0" xfId="0" applyFont="1" applyAlignment="1">
      <alignment wrapText="1"/>
    </xf>
    <xf numFmtId="49" fontId="23" fillId="11" borderId="1" xfId="1" applyNumberFormat="1" applyFont="1" applyFill="1" applyBorder="1" applyAlignment="1">
      <alignment horizontal="left" vertical="center" indent="2"/>
    </xf>
    <xf numFmtId="164" fontId="23" fillId="11" borderId="1" xfId="1" applyNumberFormat="1" applyFont="1" applyFill="1" applyBorder="1" applyAlignment="1">
      <alignment horizontal="right" vertical="center"/>
    </xf>
    <xf numFmtId="10" fontId="23" fillId="11" borderId="1" xfId="9" applyNumberFormat="1" applyFont="1" applyFill="1" applyBorder="1" applyAlignment="1">
      <alignment horizontal="right" vertical="center"/>
    </xf>
    <xf numFmtId="10" fontId="20" fillId="11" borderId="1" xfId="9" applyNumberFormat="1" applyFont="1" applyFill="1" applyBorder="1" applyAlignment="1">
      <alignment horizontal="right" vertical="center"/>
    </xf>
    <xf numFmtId="49" fontId="9" fillId="11" borderId="1" xfId="1" applyNumberFormat="1" applyFont="1" applyFill="1" applyBorder="1" applyAlignment="1">
      <alignment horizontal="center" vertical="center" wrapText="1"/>
    </xf>
    <xf numFmtId="49" fontId="9" fillId="11" borderId="1" xfId="1" applyNumberFormat="1" applyFont="1" applyFill="1" applyBorder="1" applyAlignment="1">
      <alignment horizontal="center" vertical="center"/>
    </xf>
    <xf numFmtId="0" fontId="7" fillId="0" borderId="0" xfId="0" applyFont="1" applyAlignment="1">
      <alignment horizontal="right"/>
    </xf>
    <xf numFmtId="164" fontId="16" fillId="8" borderId="1" xfId="7" applyNumberFormat="1" applyFont="1" applyFill="1" applyBorder="1" applyAlignment="1">
      <alignment horizontal="right" vertical="center"/>
    </xf>
    <xf numFmtId="0" fontId="9" fillId="0" borderId="1" xfId="1" applyFont="1" applyBorder="1"/>
    <xf numFmtId="49" fontId="7" fillId="0" borderId="1" xfId="0" applyNumberFormat="1" applyFont="1" applyBorder="1" applyAlignment="1">
      <alignment horizontal="left" vertical="center" indent="1"/>
    </xf>
    <xf numFmtId="0" fontId="19" fillId="0" borderId="0" xfId="0" applyFont="1"/>
    <xf numFmtId="0" fontId="19" fillId="0" borderId="0" xfId="0" applyFont="1" applyAlignment="1"/>
    <xf numFmtId="0" fontId="25" fillId="0" borderId="0" xfId="0" applyFont="1" applyAlignment="1">
      <alignment horizontal="right"/>
    </xf>
    <xf numFmtId="4" fontId="19" fillId="0" borderId="0" xfId="0" applyNumberFormat="1" applyFont="1" applyAlignment="1">
      <alignment horizontal="center" vertical="center"/>
    </xf>
    <xf numFmtId="164" fontId="22" fillId="12" borderId="1" xfId="8" applyNumberFormat="1" applyFont="1" applyFill="1" applyBorder="1" applyAlignment="1">
      <alignment horizontal="right" vertical="center"/>
    </xf>
    <xf numFmtId="10" fontId="22" fillId="12" borderId="1" xfId="9" applyNumberFormat="1" applyFont="1" applyFill="1" applyBorder="1" applyAlignment="1">
      <alignment horizontal="right" vertical="center"/>
    </xf>
    <xf numFmtId="164" fontId="22" fillId="13" borderId="1" xfId="8" applyNumberFormat="1" applyFont="1" applyFill="1" applyBorder="1" applyAlignment="1">
      <alignment horizontal="right" vertical="center"/>
    </xf>
    <xf numFmtId="10" fontId="22" fillId="13" borderId="1" xfId="9" applyNumberFormat="1" applyFont="1" applyFill="1" applyBorder="1" applyAlignment="1">
      <alignment horizontal="right" vertical="center"/>
    </xf>
    <xf numFmtId="164" fontId="5" fillId="13" borderId="1" xfId="8" applyNumberFormat="1" applyFont="1" applyFill="1" applyBorder="1" applyAlignment="1">
      <alignment horizontal="right" vertical="center"/>
    </xf>
    <xf numFmtId="10" fontId="5" fillId="13" borderId="1" xfId="9" applyNumberFormat="1" applyFont="1" applyFill="1" applyBorder="1" applyAlignment="1">
      <alignment horizontal="right" vertical="center"/>
    </xf>
    <xf numFmtId="4" fontId="5" fillId="13" borderId="1" xfId="8" applyNumberFormat="1" applyFont="1" applyFill="1" applyBorder="1" applyAlignment="1">
      <alignment horizontal="right" vertical="center"/>
    </xf>
    <xf numFmtId="10" fontId="5" fillId="13" borderId="1" xfId="8" applyNumberFormat="1" applyFont="1" applyFill="1" applyBorder="1" applyAlignment="1">
      <alignment horizontal="right" vertical="center"/>
    </xf>
    <xf numFmtId="0" fontId="16" fillId="0" borderId="0" xfId="1" applyNumberFormat="1" applyFont="1" applyAlignment="1">
      <alignment horizontal="center" vertical="center"/>
    </xf>
    <xf numFmtId="4" fontId="22" fillId="12" borderId="1" xfId="8" applyNumberFormat="1" applyFont="1" applyFill="1" applyBorder="1" applyAlignment="1">
      <alignment horizontal="right" vertical="center"/>
    </xf>
    <xf numFmtId="10" fontId="22" fillId="12" borderId="1" xfId="8" applyNumberFormat="1" applyFont="1" applyFill="1" applyBorder="1" applyAlignment="1">
      <alignment horizontal="right" vertical="center"/>
    </xf>
    <xf numFmtId="0" fontId="27" fillId="0" borderId="0" xfId="1" applyNumberFormat="1" applyFont="1" applyAlignment="1">
      <alignment horizontal="center" vertical="center"/>
    </xf>
    <xf numFmtId="164" fontId="5" fillId="12" borderId="1" xfId="8" applyNumberFormat="1" applyFont="1" applyFill="1" applyBorder="1" applyAlignment="1">
      <alignment horizontal="right"/>
    </xf>
    <xf numFmtId="10" fontId="5" fillId="12" borderId="1" xfId="9" applyNumberFormat="1" applyFont="1" applyFill="1" applyBorder="1" applyAlignment="1">
      <alignment horizontal="right"/>
    </xf>
    <xf numFmtId="0" fontId="27" fillId="0" borderId="0" xfId="1" applyNumberFormat="1" applyFont="1" applyAlignment="1"/>
    <xf numFmtId="0" fontId="27" fillId="0" borderId="0" xfId="1" applyNumberFormat="1" applyFont="1"/>
    <xf numFmtId="0" fontId="27" fillId="0" borderId="0" xfId="1" applyNumberFormat="1" applyFont="1" applyAlignment="1">
      <alignment horizontal="right"/>
    </xf>
    <xf numFmtId="4" fontId="5" fillId="12" borderId="1" xfId="8" applyNumberFormat="1" applyFont="1" applyFill="1" applyBorder="1" applyAlignment="1">
      <alignment horizontal="right"/>
    </xf>
    <xf numFmtId="10" fontId="5" fillId="12" borderId="1" xfId="8" applyNumberFormat="1" applyFont="1" applyFill="1" applyBorder="1" applyAlignment="1">
      <alignment horizontal="right"/>
    </xf>
    <xf numFmtId="10" fontId="22" fillId="13" borderId="1" xfId="8" applyNumberFormat="1" applyFont="1" applyFill="1" applyBorder="1" applyAlignment="1">
      <alignment horizontal="right" vertical="center"/>
    </xf>
    <xf numFmtId="4" fontId="22" fillId="13" borderId="1" xfId="8" applyNumberFormat="1" applyFont="1" applyFill="1" applyBorder="1" applyAlignment="1">
      <alignment horizontal="right" vertical="center"/>
    </xf>
    <xf numFmtId="0" fontId="27" fillId="0" borderId="0" xfId="0" applyFont="1" applyAlignment="1">
      <alignment horizontal="right"/>
    </xf>
    <xf numFmtId="0" fontId="12" fillId="10" borderId="1" xfId="1" applyNumberFormat="1" applyFont="1" applyFill="1" applyBorder="1" applyAlignment="1">
      <alignment horizontal="left" vertical="center" wrapText="1"/>
    </xf>
    <xf numFmtId="0" fontId="22" fillId="12" borderId="1" xfId="8" applyNumberFormat="1" applyFont="1" applyFill="1" applyBorder="1" applyAlignment="1">
      <alignment horizontal="left" vertical="center"/>
    </xf>
    <xf numFmtId="0" fontId="9" fillId="2" borderId="1" xfId="1" applyNumberFormat="1" applyFont="1" applyFill="1" applyBorder="1" applyAlignment="1">
      <alignment horizontal="center" vertical="center"/>
    </xf>
    <xf numFmtId="0" fontId="22" fillId="8" borderId="1" xfId="7" applyNumberFormat="1" applyFont="1" applyFill="1" applyBorder="1" applyAlignment="1">
      <alignment horizontal="left" vertical="center"/>
    </xf>
    <xf numFmtId="0" fontId="22" fillId="13" borderId="1" xfId="8" applyNumberFormat="1" applyFont="1" applyFill="1" applyBorder="1" applyAlignment="1">
      <alignment horizontal="left" vertical="center"/>
    </xf>
    <xf numFmtId="49" fontId="0" fillId="0" borderId="0" xfId="0" applyNumberFormat="1"/>
    <xf numFmtId="0" fontId="0" fillId="0" borderId="0" xfId="0" applyAlignment="1">
      <alignment wrapText="1"/>
    </xf>
    <xf numFmtId="0" fontId="10" fillId="0" borderId="0" xfId="0" applyNumberFormat="1" applyFont="1" applyAlignment="1">
      <alignment horizontal="right"/>
    </xf>
    <xf numFmtId="0" fontId="16" fillId="8" borderId="1" xfId="7" applyNumberFormat="1" applyFont="1" applyFill="1" applyBorder="1" applyAlignment="1">
      <alignment horizontal="left" vertical="center" wrapText="1"/>
    </xf>
    <xf numFmtId="0" fontId="16" fillId="8" borderId="1" xfId="7" applyNumberFormat="1" applyFont="1" applyFill="1" applyBorder="1" applyAlignment="1">
      <alignment horizontal="left" vertical="center"/>
    </xf>
    <xf numFmtId="0" fontId="5" fillId="12" borderId="1" xfId="8" applyNumberFormat="1" applyFont="1" applyFill="1" applyBorder="1" applyAlignment="1">
      <alignment horizontal="left"/>
    </xf>
    <xf numFmtId="0" fontId="5" fillId="8" borderId="1" xfId="7" applyNumberFormat="1" applyFont="1" applyFill="1" applyBorder="1" applyAlignment="1">
      <alignment horizontal="left" vertical="center"/>
    </xf>
    <xf numFmtId="0" fontId="7" fillId="0" borderId="0" xfId="0" applyNumberFormat="1" applyFont="1" applyAlignment="1">
      <alignment horizontal="left"/>
    </xf>
    <xf numFmtId="0" fontId="5" fillId="8" borderId="1" xfId="7" applyNumberFormat="1" applyFont="1" applyFill="1" applyBorder="1" applyAlignment="1">
      <alignment horizontal="left"/>
    </xf>
    <xf numFmtId="0" fontId="5" fillId="13" borderId="1" xfId="8" applyNumberFormat="1" applyFont="1" applyFill="1" applyBorder="1" applyAlignment="1">
      <alignment horizontal="left" vertical="center"/>
    </xf>
    <xf numFmtId="0" fontId="5" fillId="13" borderId="1" xfId="8" applyNumberFormat="1" applyFont="1" applyFill="1" applyBorder="1" applyAlignment="1">
      <alignment horizontal="left" vertical="center"/>
    </xf>
    <xf numFmtId="0" fontId="21"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xf>
    <xf numFmtId="0" fontId="19" fillId="0" borderId="0" xfId="0" applyNumberFormat="1" applyFont="1" applyAlignment="1">
      <alignment horizontal="center" vertical="center"/>
    </xf>
    <xf numFmtId="49" fontId="11" fillId="11" borderId="1" xfId="0" applyNumberFormat="1" applyFont="1" applyFill="1" applyBorder="1" applyAlignment="1">
      <alignment horizontal="left" vertical="center" indent="1"/>
    </xf>
    <xf numFmtId="4" fontId="11" fillId="11" borderId="1" xfId="0" applyNumberFormat="1" applyFont="1" applyFill="1" applyBorder="1" applyAlignment="1">
      <alignment horizontal="right"/>
    </xf>
    <xf numFmtId="4" fontId="7" fillId="14" borderId="1" xfId="0" applyNumberFormat="1" applyFont="1" applyFill="1" applyBorder="1" applyAlignment="1"/>
    <xf numFmtId="49" fontId="11" fillId="11" borderId="1" xfId="0" applyNumberFormat="1" applyFont="1" applyFill="1" applyBorder="1" applyAlignment="1">
      <alignment horizontal="left" indent="1"/>
    </xf>
    <xf numFmtId="10" fontId="11" fillId="11" borderId="1" xfId="0" applyNumberFormat="1" applyFont="1" applyFill="1" applyBorder="1" applyAlignment="1">
      <alignment horizontal="right"/>
    </xf>
    <xf numFmtId="10" fontId="7" fillId="14" borderId="1" xfId="0" applyNumberFormat="1" applyFont="1" applyFill="1" applyBorder="1" applyAlignment="1"/>
    <xf numFmtId="4" fontId="11" fillId="11" borderId="1" xfId="0" applyNumberFormat="1" applyFont="1" applyFill="1" applyBorder="1" applyAlignment="1">
      <alignment horizontal="right" vertical="center"/>
    </xf>
    <xf numFmtId="4" fontId="7" fillId="14" borderId="1" xfId="0" applyNumberFormat="1" applyFont="1" applyFill="1" applyBorder="1" applyAlignment="1">
      <alignment horizontal="center" vertical="center"/>
    </xf>
    <xf numFmtId="49" fontId="28" fillId="15" borderId="1" xfId="8" applyNumberFormat="1" applyFont="1" applyFill="1" applyBorder="1" applyAlignment="1">
      <alignment horizontal="left" vertical="center" wrapText="1" indent="1"/>
    </xf>
    <xf numFmtId="164" fontId="28" fillId="15" borderId="1" xfId="8" applyNumberFormat="1" applyFont="1" applyFill="1" applyBorder="1" applyAlignment="1">
      <alignment horizontal="right" vertical="center"/>
    </xf>
    <xf numFmtId="49" fontId="6" fillId="16" borderId="1" xfId="6" applyNumberFormat="1" applyFont="1" applyFill="1" applyBorder="1" applyAlignment="1">
      <alignment horizontal="left" vertical="center" wrapText="1" indent="2"/>
    </xf>
    <xf numFmtId="164" fontId="6" fillId="16" borderId="1" xfId="6" applyNumberFormat="1" applyFont="1" applyFill="1" applyBorder="1" applyAlignment="1">
      <alignment horizontal="right" vertical="center"/>
    </xf>
    <xf numFmtId="49" fontId="7" fillId="11" borderId="1" xfId="1" applyNumberFormat="1" applyFont="1" applyFill="1" applyBorder="1" applyAlignment="1">
      <alignment horizontal="left" vertical="center" indent="3"/>
    </xf>
    <xf numFmtId="4" fontId="7" fillId="11" borderId="1" xfId="1" applyNumberFormat="1" applyFont="1" applyFill="1" applyBorder="1" applyAlignment="1">
      <alignment horizontal="right" vertical="center"/>
    </xf>
    <xf numFmtId="49" fontId="11" fillId="11" borderId="1" xfId="0" applyNumberFormat="1" applyFont="1" applyFill="1" applyBorder="1" applyAlignment="1">
      <alignment horizontal="left" vertical="center" indent="4"/>
    </xf>
    <xf numFmtId="0" fontId="7" fillId="14" borderId="5" xfId="0" applyFont="1" applyFill="1" applyBorder="1" applyAlignment="1">
      <alignment indent="4"/>
    </xf>
    <xf numFmtId="4" fontId="7" fillId="14" borderId="5" xfId="0" applyNumberFormat="1" applyFont="1" applyFill="1" applyBorder="1" applyAlignment="1"/>
    <xf numFmtId="0" fontId="7" fillId="14" borderId="5" xfId="0" applyFont="1" applyFill="1" applyBorder="1" applyAlignment="1">
      <alignment indent="3"/>
    </xf>
    <xf numFmtId="0" fontId="23" fillId="17" borderId="5" xfId="0" applyFont="1" applyFill="1" applyBorder="1" applyAlignment="1">
      <alignment indent="2"/>
    </xf>
    <xf numFmtId="4" fontId="23" fillId="17" borderId="5" xfId="0" applyNumberFormat="1" applyFont="1" applyFill="1" applyBorder="1" applyAlignment="1"/>
    <xf numFmtId="0" fontId="30" fillId="18" borderId="5" xfId="0" applyFont="1" applyFill="1" applyBorder="1" applyAlignment="1">
      <alignment indent="1"/>
    </xf>
    <xf numFmtId="4" fontId="30" fillId="18" borderId="5" xfId="0" applyNumberFormat="1" applyFont="1" applyFill="1" applyBorder="1" applyAlignment="1"/>
    <xf numFmtId="49" fontId="28" fillId="19" borderId="1" xfId="7" applyNumberFormat="1" applyFont="1" applyFill="1" applyBorder="1" applyAlignment="1">
      <alignment horizontal="left" vertical="center" wrapText="1" indent="1"/>
    </xf>
    <xf numFmtId="164" fontId="28" fillId="19" borderId="1" xfId="7" applyNumberFormat="1" applyFont="1" applyFill="1" applyBorder="1" applyAlignment="1">
      <alignment horizontal="right" vertical="center"/>
    </xf>
    <xf numFmtId="49" fontId="6" fillId="20" borderId="1" xfId="5" applyNumberFormat="1" applyFont="1" applyFill="1" applyBorder="1" applyAlignment="1">
      <alignment horizontal="left" vertical="center" wrapText="1" indent="2"/>
    </xf>
    <xf numFmtId="164" fontId="6" fillId="20" borderId="1" xfId="5" applyNumberFormat="1" applyFont="1" applyFill="1" applyBorder="1" applyAlignment="1">
      <alignment horizontal="right" vertical="center"/>
    </xf>
    <xf numFmtId="0" fontId="23" fillId="21" borderId="5" xfId="0" applyFont="1" applyFill="1" applyBorder="1" applyAlignment="1">
      <alignment indent="2"/>
    </xf>
    <xf numFmtId="4" fontId="23" fillId="21" borderId="5" xfId="0" applyNumberFormat="1" applyFont="1" applyFill="1" applyBorder="1" applyAlignment="1"/>
    <xf numFmtId="0" fontId="30" fillId="22" borderId="5" xfId="0" applyFont="1" applyFill="1" applyBorder="1" applyAlignment="1">
      <alignment indent="1"/>
    </xf>
    <xf numFmtId="4" fontId="30" fillId="22" borderId="5" xfId="0" applyNumberFormat="1" applyFont="1" applyFill="1" applyBorder="1" applyAlignment="1"/>
    <xf numFmtId="49" fontId="23" fillId="23" borderId="1" xfId="1" applyNumberFormat="1" applyFont="1" applyFill="1" applyBorder="1" applyAlignment="1">
      <alignment horizontal="left" vertical="center" indent="1"/>
    </xf>
    <xf numFmtId="164" fontId="23" fillId="23" borderId="1" xfId="1" applyNumberFormat="1" applyFont="1" applyFill="1" applyBorder="1" applyAlignment="1">
      <alignment horizontal="right" vertical="center"/>
    </xf>
    <xf numFmtId="10" fontId="23" fillId="23" borderId="1" xfId="9" applyNumberFormat="1" applyFont="1" applyFill="1" applyBorder="1" applyAlignment="1">
      <alignment horizontal="right" vertical="center"/>
    </xf>
    <xf numFmtId="49" fontId="24" fillId="24" borderId="1" xfId="2" applyNumberFormat="1" applyFont="1" applyFill="1" applyBorder="1" applyAlignment="1">
      <alignment horizontal="left" vertical="center" indent="3"/>
    </xf>
    <xf numFmtId="164" fontId="24" fillId="24" borderId="1" xfId="2" applyNumberFormat="1" applyFont="1" applyFill="1" applyBorder="1" applyAlignment="1">
      <alignment horizontal="right" vertical="center"/>
    </xf>
    <xf numFmtId="10" fontId="24" fillId="24" borderId="1" xfId="9" applyNumberFormat="1" applyFont="1" applyFill="1" applyBorder="1" applyAlignment="1">
      <alignment horizontal="right" vertical="center"/>
    </xf>
    <xf numFmtId="49" fontId="20" fillId="11" borderId="1" xfId="0" applyNumberFormat="1" applyFont="1" applyFill="1" applyBorder="1" applyAlignment="1">
      <alignment horizontal="left" vertical="center" indent="4"/>
    </xf>
    <xf numFmtId="164" fontId="20" fillId="11" borderId="1" xfId="0" applyNumberFormat="1" applyFont="1" applyFill="1" applyBorder="1" applyAlignment="1">
      <alignment horizontal="right" vertical="center"/>
    </xf>
    <xf numFmtId="10" fontId="7" fillId="14" borderId="5" xfId="0" applyNumberFormat="1" applyFont="1" applyFill="1" applyBorder="1" applyAlignment="1"/>
    <xf numFmtId="0" fontId="17" fillId="25" borderId="5" xfId="0" applyFont="1" applyFill="1" applyBorder="1" applyAlignment="1">
      <alignment indent="3"/>
    </xf>
    <xf numFmtId="4" fontId="17" fillId="25" borderId="5" xfId="0" applyNumberFormat="1" applyFont="1" applyFill="1" applyBorder="1" applyAlignment="1"/>
    <xf numFmtId="10" fontId="17" fillId="25" borderId="5" xfId="0" applyNumberFormat="1" applyFont="1" applyFill="1" applyBorder="1" applyAlignment="1"/>
    <xf numFmtId="0" fontId="23" fillId="14" borderId="5" xfId="0" applyFont="1" applyFill="1" applyBorder="1" applyAlignment="1">
      <alignment indent="2"/>
    </xf>
    <xf numFmtId="4" fontId="23" fillId="14" borderId="5" xfId="0" applyNumberFormat="1" applyFont="1" applyFill="1" applyBorder="1" applyAlignment="1"/>
    <xf numFmtId="10" fontId="23" fillId="14" borderId="5" xfId="0" applyNumberFormat="1" applyFont="1" applyFill="1" applyBorder="1" applyAlignment="1"/>
    <xf numFmtId="0" fontId="23" fillId="26" borderId="5" xfId="0" applyFont="1" applyFill="1" applyBorder="1" applyAlignment="1">
      <alignment indent="1"/>
    </xf>
    <xf numFmtId="4" fontId="23" fillId="26" borderId="5" xfId="0" applyNumberFormat="1" applyFont="1" applyFill="1" applyBorder="1" applyAlignment="1"/>
    <xf numFmtId="10" fontId="23" fillId="26" borderId="5" xfId="0" applyNumberFormat="1" applyFont="1" applyFill="1" applyBorder="1" applyAlignment="1"/>
    <xf numFmtId="49" fontId="24" fillId="16" borderId="1" xfId="3" applyNumberFormat="1" applyFont="1" applyFill="1" applyBorder="1" applyAlignment="1">
      <alignment horizontal="left" vertical="center" indent="3"/>
    </xf>
    <xf numFmtId="164" fontId="24" fillId="16" borderId="1" xfId="3" applyNumberFormat="1" applyFont="1" applyFill="1" applyBorder="1" applyAlignment="1">
      <alignment horizontal="right" vertical="center"/>
    </xf>
    <xf numFmtId="10" fontId="24" fillId="16" borderId="1" xfId="9" applyNumberFormat="1" applyFont="1" applyFill="1" applyBorder="1" applyAlignment="1">
      <alignment horizontal="right" vertical="center"/>
    </xf>
    <xf numFmtId="0" fontId="17" fillId="17" borderId="5" xfId="0" applyFont="1" applyFill="1" applyBorder="1" applyAlignment="1">
      <alignment indent="3"/>
    </xf>
    <xf numFmtId="4" fontId="17" fillId="17" borderId="5" xfId="0" applyNumberFormat="1" applyFont="1" applyFill="1" applyBorder="1" applyAlignment="1"/>
    <xf numFmtId="10" fontId="17" fillId="17" borderId="5" xfId="0" applyNumberFormat="1" applyFont="1" applyFill="1" applyBorder="1" applyAlignment="1"/>
    <xf numFmtId="49" fontId="31" fillId="27" borderId="1" xfId="0" applyNumberFormat="1" applyFont="1" applyFill="1" applyBorder="1" applyAlignment="1">
      <alignment horizontal="left" vertical="center" indent="3"/>
    </xf>
    <xf numFmtId="164" fontId="31" fillId="27" borderId="1" xfId="0" applyNumberFormat="1" applyFont="1" applyFill="1" applyBorder="1" applyAlignment="1">
      <alignment horizontal="right" vertical="center"/>
    </xf>
    <xf numFmtId="10" fontId="31" fillId="27" borderId="1" xfId="9" applyNumberFormat="1" applyFont="1" applyFill="1" applyBorder="1" applyAlignment="1">
      <alignment horizontal="right" vertical="center"/>
    </xf>
    <xf numFmtId="0" fontId="23" fillId="14" borderId="5" xfId="0" applyFont="1" applyFill="1" applyBorder="1" applyAlignment="1">
      <alignment wrapText="1" indent="2"/>
    </xf>
    <xf numFmtId="0" fontId="17" fillId="17" borderId="5" xfId="0" applyFont="1" applyFill="1" applyBorder="1" applyAlignment="1">
      <alignment wrapText="1" indent="3"/>
    </xf>
    <xf numFmtId="0" fontId="23" fillId="26" borderId="5" xfId="0" applyFont="1" applyFill="1" applyBorder="1" applyAlignment="1">
      <alignment wrapText="1" indent="1"/>
    </xf>
    <xf numFmtId="4" fontId="7" fillId="11" borderId="1" xfId="1" applyNumberFormat="1" applyFont="1" applyFill="1" applyBorder="1" applyAlignment="1">
      <alignment horizontal="right" vertical="center"/>
    </xf>
    <xf numFmtId="10" fontId="7" fillId="11" borderId="1" xfId="1" applyNumberFormat="1" applyFont="1" applyFill="1" applyBorder="1" applyAlignment="1">
      <alignment horizontal="right" vertical="center"/>
    </xf>
    <xf numFmtId="10" fontId="7" fillId="11" borderId="1" xfId="1" applyNumberFormat="1" applyFont="1" applyFill="1" applyBorder="1" applyAlignment="1">
      <alignment horizontal="right" vertical="center"/>
    </xf>
    <xf numFmtId="0" fontId="7" fillId="14" borderId="5" xfId="1" applyNumberFormat="1" applyFont="1" applyFill="1" applyBorder="1" applyAlignment="1">
      <alignment horizontal="center" vertical="center" indent="3"/>
    </xf>
    <xf numFmtId="49" fontId="4" fillId="16" borderId="1" xfId="6" applyNumberFormat="1" applyFont="1" applyFill="1" applyBorder="1" applyAlignment="1">
      <alignment horizontal="left" vertical="center" indent="1"/>
    </xf>
    <xf numFmtId="4" fontId="4" fillId="16" borderId="1" xfId="6" applyNumberFormat="1" applyFont="1" applyFill="1" applyBorder="1" applyAlignment="1">
      <alignment horizontal="right" vertical="center"/>
    </xf>
    <xf numFmtId="10" fontId="4" fillId="16" borderId="1" xfId="6" applyNumberFormat="1" applyFont="1" applyFill="1" applyBorder="1" applyAlignment="1">
      <alignment horizontal="right" vertical="center"/>
    </xf>
    <xf numFmtId="0" fontId="29" fillId="17" borderId="5" xfId="0" applyFont="1" applyFill="1" applyBorder="1" applyAlignment="1">
      <alignment indent="1"/>
    </xf>
    <xf numFmtId="4" fontId="29" fillId="17" borderId="5" xfId="0" applyNumberFormat="1" applyFont="1" applyFill="1" applyBorder="1" applyAlignment="1"/>
    <xf numFmtId="10" fontId="29" fillId="17" borderId="5" xfId="0" applyNumberFormat="1" applyFont="1" applyFill="1" applyBorder="1" applyAlignment="1"/>
    <xf numFmtId="10" fontId="11" fillId="11" borderId="1" xfId="0" applyNumberFormat="1" applyFont="1" applyFill="1" applyBorder="1" applyAlignment="1">
      <alignment horizontal="right" vertical="center"/>
    </xf>
    <xf numFmtId="0" fontId="7" fillId="14" borderId="5" xfId="0" applyFont="1" applyFill="1" applyBorder="1" applyAlignment="1">
      <alignment indent="1"/>
    </xf>
    <xf numFmtId="0" fontId="33" fillId="22" borderId="1" xfId="0" applyFont="1" applyFill="1" applyBorder="1" applyAlignment="1"/>
    <xf numFmtId="4" fontId="33" fillId="22" borderId="1" xfId="0" applyNumberFormat="1" applyFont="1" applyFill="1" applyBorder="1" applyAlignment="1"/>
    <xf numFmtId="0" fontId="33" fillId="28" borderId="1" xfId="0" applyFont="1" applyFill="1" applyBorder="1" applyAlignment="1"/>
    <xf numFmtId="0" fontId="34" fillId="29" borderId="1" xfId="4" applyFont="1" applyFill="1" applyBorder="1" applyAlignment="1"/>
    <xf numFmtId="4" fontId="34" fillId="29" borderId="1" xfId="4" applyNumberFormat="1" applyFont="1" applyFill="1" applyBorder="1" applyAlignment="1"/>
    <xf numFmtId="0" fontId="33" fillId="22" borderId="5" xfId="0" applyFont="1" applyFill="1" applyBorder="1"/>
    <xf numFmtId="4" fontId="33" fillId="22" borderId="5" xfId="0" applyNumberFormat="1" applyFont="1" applyFill="1" applyBorder="1" applyAlignment="1"/>
    <xf numFmtId="0" fontId="33" fillId="22" borderId="5" xfId="0" applyFont="1" applyFill="1" applyBorder="1" applyAlignment="1"/>
    <xf numFmtId="49" fontId="18" fillId="11" borderId="1" xfId="0" applyNumberFormat="1" applyFont="1" applyFill="1" applyBorder="1" applyAlignment="1">
      <alignment horizontal="left" vertical="center" indent="1"/>
    </xf>
    <xf numFmtId="4" fontId="18" fillId="11" borderId="1" xfId="0" applyNumberFormat="1" applyFont="1" applyFill="1" applyBorder="1" applyAlignment="1">
      <alignment horizontal="right" vertical="center"/>
    </xf>
    <xf numFmtId="10" fontId="18" fillId="11" borderId="1" xfId="0" applyNumberFormat="1" applyFont="1" applyFill="1" applyBorder="1" applyAlignment="1">
      <alignment horizontal="right" vertical="center"/>
    </xf>
    <xf numFmtId="49" fontId="4" fillId="16" borderId="1" xfId="6" applyNumberFormat="1" applyFont="1" applyFill="1" applyBorder="1" applyAlignment="1">
      <alignment horizontal="left" indent="1"/>
    </xf>
    <xf numFmtId="164" fontId="4" fillId="16" borderId="1" xfId="6" applyNumberFormat="1" applyFont="1" applyFill="1" applyBorder="1" applyAlignment="1">
      <alignment horizontal="right"/>
    </xf>
    <xf numFmtId="10" fontId="4" fillId="16" borderId="1" xfId="9" applyNumberFormat="1" applyFont="1" applyFill="1" applyBorder="1" applyAlignment="1">
      <alignment horizontal="right"/>
    </xf>
    <xf numFmtId="49" fontId="11" fillId="11" borderId="1" xfId="0" applyNumberFormat="1" applyFont="1" applyFill="1" applyBorder="1" applyAlignment="1">
      <alignment horizontal="left" indent="2"/>
    </xf>
    <xf numFmtId="0" fontId="7" fillId="14" borderId="5" xfId="0" applyFont="1" applyFill="1" applyBorder="1" applyAlignment="1">
      <alignment horizontal="left" indent="1"/>
    </xf>
    <xf numFmtId="49" fontId="20" fillId="11" borderId="1" xfId="0" applyNumberFormat="1" applyFont="1" applyFill="1" applyBorder="1" applyAlignment="1">
      <alignment horizontal="left" indent="2"/>
    </xf>
    <xf numFmtId="164" fontId="20" fillId="11" borderId="1" xfId="0" applyNumberFormat="1" applyFont="1" applyFill="1" applyBorder="1" applyAlignment="1">
      <alignment horizontal="right"/>
    </xf>
    <xf numFmtId="0" fontId="7" fillId="14" borderId="5" xfId="0" applyFont="1" applyFill="1" applyBorder="1" applyAlignment="1">
      <alignment horizontal="left" indent="2"/>
    </xf>
    <xf numFmtId="0" fontId="29" fillId="17" borderId="5" xfId="0" applyFont="1" applyFill="1" applyBorder="1" applyAlignment="1">
      <alignment horizontal="left" indent="1"/>
    </xf>
    <xf numFmtId="4" fontId="11" fillId="14" borderId="1" xfId="0" applyNumberFormat="1" applyFont="1" applyFill="1" applyBorder="1" applyAlignment="1">
      <alignment horizontal="right" vertical="center"/>
    </xf>
    <xf numFmtId="4" fontId="11" fillId="14" borderId="5" xfId="0" applyNumberFormat="1" applyFont="1" applyFill="1" applyBorder="1" applyAlignment="1">
      <alignment horizontal="right" vertical="center"/>
    </xf>
    <xf numFmtId="4" fontId="4" fillId="16" borderId="1" xfId="6" applyNumberFormat="1" applyFont="1" applyFill="1" applyBorder="1" applyAlignment="1">
      <alignment horizontal="right"/>
    </xf>
    <xf numFmtId="10" fontId="4" fillId="16" borderId="1" xfId="6" applyNumberFormat="1" applyFont="1" applyFill="1" applyBorder="1" applyAlignment="1">
      <alignment horizontal="right"/>
    </xf>
    <xf numFmtId="0" fontId="7" fillId="14" borderId="5" xfId="0" applyFont="1" applyFill="1" applyBorder="1" applyAlignment="1">
      <alignment indent="2"/>
    </xf>
    <xf numFmtId="49" fontId="4" fillId="20" borderId="1" xfId="4" applyNumberFormat="1" applyFont="1" applyFill="1" applyBorder="1" applyAlignment="1">
      <alignment horizontal="left" indent="1"/>
    </xf>
    <xf numFmtId="164" fontId="4" fillId="20" borderId="1" xfId="4" applyNumberFormat="1" applyFont="1" applyFill="1" applyBorder="1" applyAlignment="1">
      <alignment horizontal="right"/>
    </xf>
    <xf numFmtId="10" fontId="4" fillId="20" borderId="1" xfId="9" applyNumberFormat="1" applyFont="1" applyFill="1" applyBorder="1" applyAlignment="1">
      <alignment horizontal="right"/>
    </xf>
    <xf numFmtId="0" fontId="29" fillId="21" borderId="5" xfId="0" applyFont="1" applyFill="1" applyBorder="1" applyAlignment="1">
      <alignment indent="1"/>
    </xf>
    <xf numFmtId="4" fontId="29" fillId="21" borderId="5" xfId="0" applyNumberFormat="1" applyFont="1" applyFill="1" applyBorder="1" applyAlignment="1"/>
    <xf numFmtId="10" fontId="29" fillId="21" borderId="5" xfId="0" applyNumberFormat="1" applyFont="1" applyFill="1" applyBorder="1" applyAlignment="1"/>
    <xf numFmtId="4" fontId="4" fillId="20" borderId="1" xfId="4" applyNumberFormat="1" applyFont="1" applyFill="1" applyBorder="1" applyAlignment="1">
      <alignment horizontal="right"/>
    </xf>
    <xf numFmtId="0" fontId="7" fillId="14" borderId="5" xfId="0" applyFont="1" applyFill="1" applyBorder="1" applyAlignment="1">
      <alignment indent="2"/>
    </xf>
    <xf numFmtId="4" fontId="7" fillId="14" borderId="5" xfId="0" applyNumberFormat="1" applyFont="1" applyFill="1" applyBorder="1" applyAlignment="1">
      <alignment horizontal="right"/>
    </xf>
    <xf numFmtId="10" fontId="7" fillId="14" borderId="5" xfId="0" applyNumberFormat="1" applyFont="1" applyFill="1" applyBorder="1" applyAlignment="1">
      <alignment horizontal="right"/>
    </xf>
    <xf numFmtId="165" fontId="11" fillId="11" borderId="1" xfId="0" applyNumberFormat="1" applyFont="1" applyFill="1" applyBorder="1" applyAlignment="1">
      <alignment horizontal="right" vertical="center"/>
    </xf>
    <xf numFmtId="165" fontId="7" fillId="14" borderId="5" xfId="0" applyNumberFormat="1" applyFont="1" applyFill="1" applyBorder="1" applyAlignment="1"/>
    <xf numFmtId="165" fontId="4" fillId="20" borderId="1" xfId="4" applyNumberFormat="1" applyFont="1" applyFill="1" applyBorder="1" applyAlignment="1">
      <alignment horizontal="right"/>
    </xf>
    <xf numFmtId="10" fontId="4" fillId="20" borderId="1" xfId="4" applyNumberFormat="1" applyFont="1" applyFill="1" applyBorder="1" applyAlignment="1">
      <alignment horizontal="right"/>
    </xf>
    <xf numFmtId="165" fontId="11" fillId="11" borderId="1" xfId="0" applyNumberFormat="1" applyFont="1" applyFill="1" applyBorder="1" applyAlignment="1">
      <alignment horizontal="right"/>
    </xf>
    <xf numFmtId="165" fontId="29" fillId="21" borderId="5" xfId="0" applyNumberFormat="1" applyFont="1" applyFill="1" applyBorder="1" applyAlignment="1"/>
    <xf numFmtId="0" fontId="32" fillId="3" borderId="1" xfId="7" applyNumberFormat="1" applyFont="1" applyFill="1" applyBorder="1" applyAlignment="1">
      <alignment horizontal="left" vertical="center"/>
    </xf>
    <xf numFmtId="4" fontId="32" fillId="3" borderId="1" xfId="7" applyNumberFormat="1" applyFont="1" applyFill="1" applyBorder="1" applyAlignment="1">
      <alignment horizontal="right" vertical="center"/>
    </xf>
    <xf numFmtId="164" fontId="32" fillId="3" borderId="1" xfId="0" applyNumberFormat="1" applyFont="1" applyFill="1" applyBorder="1" applyAlignment="1">
      <alignment horizontal="right" vertical="center"/>
    </xf>
    <xf numFmtId="0" fontId="32" fillId="22" borderId="1" xfId="0" applyFont="1" applyFill="1" applyBorder="1" applyAlignment="1"/>
    <xf numFmtId="4" fontId="32" fillId="22" borderId="1" xfId="0" applyNumberFormat="1" applyFont="1" applyFill="1" applyBorder="1" applyAlignment="1"/>
    <xf numFmtId="0" fontId="32" fillId="28" borderId="1" xfId="0" applyFont="1" applyFill="1" applyBorder="1" applyAlignment="1"/>
    <xf numFmtId="0" fontId="32" fillId="22" borderId="5" xfId="0" applyFont="1" applyFill="1" applyBorder="1"/>
    <xf numFmtId="4" fontId="32" fillId="22" borderId="5" xfId="0" applyNumberFormat="1" applyFont="1" applyFill="1" applyBorder="1" applyAlignment="1"/>
    <xf numFmtId="0" fontId="32" fillId="22" borderId="5" xfId="0" applyFont="1" applyFill="1" applyBorder="1" applyAlignment="1"/>
    <xf numFmtId="0" fontId="26" fillId="0" borderId="0" xfId="0" applyFont="1" applyAlignment="1">
      <alignment horizontal="center" wrapText="1"/>
    </xf>
    <xf numFmtId="0" fontId="13" fillId="0" borderId="0" xfId="0" applyFont="1" applyAlignment="1"/>
    <xf numFmtId="0" fontId="9" fillId="0" borderId="0" xfId="0" applyFont="1" applyAlignment="1">
      <alignment horizontal="center"/>
    </xf>
    <xf numFmtId="0" fontId="26" fillId="0" borderId="0" xfId="0" applyFont="1" applyAlignment="1">
      <alignment horizontal="center"/>
    </xf>
    <xf numFmtId="166" fontId="21" fillId="2" borderId="2" xfId="0" applyNumberFormat="1" applyFont="1" applyFill="1" applyBorder="1" applyAlignment="1">
      <alignment horizontal="center" vertical="center"/>
    </xf>
    <xf numFmtId="166" fontId="21" fillId="2" borderId="3" xfId="0" applyNumberFormat="1" applyFont="1" applyFill="1" applyBorder="1" applyAlignment="1">
      <alignment horizontal="center" vertical="center"/>
    </xf>
    <xf numFmtId="166" fontId="21" fillId="2" borderId="4" xfId="0" applyNumberFormat="1" applyFont="1" applyFill="1" applyBorder="1" applyAlignment="1">
      <alignment horizontal="center" vertical="center"/>
    </xf>
    <xf numFmtId="14" fontId="21" fillId="2" borderId="2" xfId="0" applyNumberFormat="1" applyFont="1" applyFill="1" applyBorder="1" applyAlignment="1">
      <alignment horizontal="center" vertical="center"/>
    </xf>
    <xf numFmtId="14" fontId="21" fillId="2" borderId="3" xfId="0" applyNumberFormat="1" applyFont="1" applyFill="1" applyBorder="1" applyAlignment="1">
      <alignment horizontal="center" vertical="center"/>
    </xf>
    <xf numFmtId="14" fontId="21" fillId="2" borderId="4" xfId="0" applyNumberFormat="1" applyFont="1" applyFill="1" applyBorder="1" applyAlignment="1">
      <alignment horizontal="center" vertical="center"/>
    </xf>
    <xf numFmtId="0" fontId="26" fillId="0" borderId="0" xfId="0" applyFont="1" applyAlignment="1">
      <alignment horizontal="center" vertical="center" wrapText="1"/>
    </xf>
    <xf numFmtId="0" fontId="13" fillId="0" borderId="0" xfId="0" applyFont="1" applyAlignment="1">
      <alignment horizontal="center"/>
    </xf>
  </cellXfs>
  <cellStyles count="10">
    <cellStyle name="20% – колірна тема 1" xfId="2" builtinId="30"/>
    <cellStyle name="20% – колірна тема 2" xfId="3" builtinId="34"/>
    <cellStyle name="40% – Акцентування1 2" xfId="5" xr:uid="{00000000-0005-0000-0000-000003000000}"/>
    <cellStyle name="40% – колірна тема 1" xfId="4" builtinId="31"/>
    <cellStyle name="40% – колірна тема 2" xfId="6" builtinId="35"/>
    <cellStyle name="Відсотковий" xfId="9" builtinId="5"/>
    <cellStyle name="Звичайний" xfId="0" builtinId="0"/>
    <cellStyle name="Колірна тема 1" xfId="7" builtinId="29"/>
    <cellStyle name="Колірна тема 2" xfId="8" builtinId="33"/>
    <cellStyle name="РівеньРядків_1" xfId="1" builtinId="1" iLevel="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15.xml"/><Relationship Id="rId21" Type="http://schemas.openxmlformats.org/officeDocument/2006/relationships/worksheet" Target="worksheets/sheet12.xml"/><Relationship Id="rId34" Type="http://schemas.openxmlformats.org/officeDocument/2006/relationships/chartsheet" Target="chartsheets/sheet14.xml"/><Relationship Id="rId42" Type="http://schemas.openxmlformats.org/officeDocument/2006/relationships/chartsheet" Target="chartsheets/sheet19.xml"/><Relationship Id="rId47" Type="http://schemas.openxmlformats.org/officeDocument/2006/relationships/worksheet" Target="worksheets/sheet26.xml"/><Relationship Id="rId50" Type="http://schemas.openxmlformats.org/officeDocument/2006/relationships/chartsheet" Target="chartsheets/sheet22.xml"/><Relationship Id="rId55" Type="http://schemas.openxmlformats.org/officeDocument/2006/relationships/chartsheet" Target="chartsheets/sheet25.xml"/><Relationship Id="rId63" Type="http://schemas.openxmlformats.org/officeDocument/2006/relationships/theme" Target="theme/theme1.xml"/><Relationship Id="rId7" Type="http://schemas.openxmlformats.org/officeDocument/2006/relationships/worksheet" Target="worksheets/sheet3.xml"/><Relationship Id="rId2" Type="http://schemas.openxmlformats.org/officeDocument/2006/relationships/chartsheet" Target="chartsheets/sheet2.xml"/><Relationship Id="rId16" Type="http://schemas.openxmlformats.org/officeDocument/2006/relationships/chartsheet" Target="chartsheets/sheet9.xml"/><Relationship Id="rId29" Type="http://schemas.openxmlformats.org/officeDocument/2006/relationships/worksheet" Target="worksheets/sheet18.xml"/><Relationship Id="rId11" Type="http://schemas.openxmlformats.org/officeDocument/2006/relationships/worksheet" Target="worksheets/sheet5.xml"/><Relationship Id="rId24" Type="http://schemas.openxmlformats.org/officeDocument/2006/relationships/worksheet" Target="worksheets/sheet13.xml"/><Relationship Id="rId32" Type="http://schemas.openxmlformats.org/officeDocument/2006/relationships/chartsheet" Target="chartsheets/sheet12.xml"/><Relationship Id="rId37" Type="http://schemas.openxmlformats.org/officeDocument/2006/relationships/chartsheet" Target="chartsheets/sheet15.xml"/><Relationship Id="rId40" Type="http://schemas.openxmlformats.org/officeDocument/2006/relationships/worksheet" Target="worksheets/sheet23.xml"/><Relationship Id="rId45" Type="http://schemas.openxmlformats.org/officeDocument/2006/relationships/chartsheet" Target="chartsheets/sheet21.xml"/><Relationship Id="rId53" Type="http://schemas.openxmlformats.org/officeDocument/2006/relationships/worksheet" Target="worksheets/sheet30.xml"/><Relationship Id="rId58" Type="http://schemas.openxmlformats.org/officeDocument/2006/relationships/worksheet" Target="worksheets/sheet33.xml"/><Relationship Id="rId66" Type="http://schemas.openxmlformats.org/officeDocument/2006/relationships/calcChain" Target="calcChain.xml"/><Relationship Id="rId5" Type="http://schemas.openxmlformats.org/officeDocument/2006/relationships/worksheet" Target="worksheets/sheet1.xml"/><Relationship Id="rId61" Type="http://schemas.openxmlformats.org/officeDocument/2006/relationships/worksheet" Target="worksheets/sheet36.xml"/><Relationship Id="rId19" Type="http://schemas.openxmlformats.org/officeDocument/2006/relationships/worksheet" Target="worksheets/sheet10.xml"/><Relationship Id="rId14" Type="http://schemas.openxmlformats.org/officeDocument/2006/relationships/chartsheet" Target="chartsheets/sheet7.xml"/><Relationship Id="rId22" Type="http://schemas.openxmlformats.org/officeDocument/2006/relationships/chartsheet" Target="chartsheets/sheet10.xml"/><Relationship Id="rId27" Type="http://schemas.openxmlformats.org/officeDocument/2006/relationships/worksheet" Target="worksheets/sheet16.xml"/><Relationship Id="rId30" Type="http://schemas.openxmlformats.org/officeDocument/2006/relationships/worksheet" Target="worksheets/sheet19.xml"/><Relationship Id="rId35" Type="http://schemas.openxmlformats.org/officeDocument/2006/relationships/worksheet" Target="worksheets/sheet21.xml"/><Relationship Id="rId43" Type="http://schemas.openxmlformats.org/officeDocument/2006/relationships/worksheet" Target="worksheets/sheet24.xml"/><Relationship Id="rId48" Type="http://schemas.openxmlformats.org/officeDocument/2006/relationships/worksheet" Target="worksheets/sheet27.xml"/><Relationship Id="rId56" Type="http://schemas.openxmlformats.org/officeDocument/2006/relationships/worksheet" Target="worksheets/sheet31.xml"/><Relationship Id="rId64" Type="http://schemas.openxmlformats.org/officeDocument/2006/relationships/styles" Target="styles.xml"/><Relationship Id="rId8" Type="http://schemas.openxmlformats.org/officeDocument/2006/relationships/worksheet" Target="worksheets/sheet4.xml"/><Relationship Id="rId51" Type="http://schemas.openxmlformats.org/officeDocument/2006/relationships/worksheet" Target="worksheets/sheet29.xml"/><Relationship Id="rId3" Type="http://schemas.openxmlformats.org/officeDocument/2006/relationships/chartsheet" Target="chartsheets/sheet3.xml"/><Relationship Id="rId12" Type="http://schemas.openxmlformats.org/officeDocument/2006/relationships/worksheet" Target="worksheets/sheet6.xml"/><Relationship Id="rId17" Type="http://schemas.openxmlformats.org/officeDocument/2006/relationships/worksheet" Target="worksheets/sheet8.xml"/><Relationship Id="rId25" Type="http://schemas.openxmlformats.org/officeDocument/2006/relationships/worksheet" Target="worksheets/sheet14.xml"/><Relationship Id="rId33" Type="http://schemas.openxmlformats.org/officeDocument/2006/relationships/chartsheet" Target="chartsheets/sheet13.xml"/><Relationship Id="rId38" Type="http://schemas.openxmlformats.org/officeDocument/2006/relationships/chartsheet" Target="chartsheets/sheet16.xml"/><Relationship Id="rId46" Type="http://schemas.openxmlformats.org/officeDocument/2006/relationships/worksheet" Target="worksheets/sheet25.xml"/><Relationship Id="rId59" Type="http://schemas.openxmlformats.org/officeDocument/2006/relationships/worksheet" Target="worksheets/sheet34.xml"/><Relationship Id="rId20" Type="http://schemas.openxmlformats.org/officeDocument/2006/relationships/worksheet" Target="worksheets/sheet11.xml"/><Relationship Id="rId41" Type="http://schemas.openxmlformats.org/officeDocument/2006/relationships/chartsheet" Target="chartsheets/sheet18.xml"/><Relationship Id="rId54" Type="http://schemas.openxmlformats.org/officeDocument/2006/relationships/chartsheet" Target="chartsheets/sheet24.xml"/><Relationship Id="rId62" Type="http://schemas.openxmlformats.org/officeDocument/2006/relationships/worksheet" Target="worksheets/sheet37.xml"/><Relationship Id="rId1" Type="http://schemas.openxmlformats.org/officeDocument/2006/relationships/chartsheet" Target="chartsheets/sheet1.xml"/><Relationship Id="rId6" Type="http://schemas.openxmlformats.org/officeDocument/2006/relationships/worksheet" Target="worksheets/sheet2.xml"/><Relationship Id="rId15" Type="http://schemas.openxmlformats.org/officeDocument/2006/relationships/chartsheet" Target="chartsheets/sheet8.xml"/><Relationship Id="rId23" Type="http://schemas.openxmlformats.org/officeDocument/2006/relationships/chartsheet" Target="chartsheets/sheet11.xml"/><Relationship Id="rId28" Type="http://schemas.openxmlformats.org/officeDocument/2006/relationships/worksheet" Target="worksheets/sheet17.xml"/><Relationship Id="rId36" Type="http://schemas.openxmlformats.org/officeDocument/2006/relationships/worksheet" Target="worksheets/sheet22.xml"/><Relationship Id="rId49" Type="http://schemas.openxmlformats.org/officeDocument/2006/relationships/worksheet" Target="worksheets/sheet28.xml"/><Relationship Id="rId57" Type="http://schemas.openxmlformats.org/officeDocument/2006/relationships/worksheet" Target="worksheets/sheet32.xml"/><Relationship Id="rId10" Type="http://schemas.openxmlformats.org/officeDocument/2006/relationships/chartsheet" Target="chartsheets/sheet6.xml"/><Relationship Id="rId31" Type="http://schemas.openxmlformats.org/officeDocument/2006/relationships/worksheet" Target="worksheets/sheet20.xml"/><Relationship Id="rId44" Type="http://schemas.openxmlformats.org/officeDocument/2006/relationships/chartsheet" Target="chartsheets/sheet20.xml"/><Relationship Id="rId52" Type="http://schemas.openxmlformats.org/officeDocument/2006/relationships/chartsheet" Target="chartsheets/sheet23.xml"/><Relationship Id="rId60" Type="http://schemas.openxmlformats.org/officeDocument/2006/relationships/worksheet" Target="worksheets/sheet35.xml"/><Relationship Id="rId65" Type="http://schemas.openxmlformats.org/officeDocument/2006/relationships/sharedStrings" Target="sharedStrings.xml"/><Relationship Id="rId4" Type="http://schemas.openxmlformats.org/officeDocument/2006/relationships/chartsheet" Target="chartsheets/sheet4.xml"/><Relationship Id="rId9" Type="http://schemas.openxmlformats.org/officeDocument/2006/relationships/chartsheet" Target="chartsheets/sheet5.xml"/><Relationship Id="rId13" Type="http://schemas.openxmlformats.org/officeDocument/2006/relationships/worksheet" Target="worksheets/sheet7.xml"/><Relationship Id="rId18" Type="http://schemas.openxmlformats.org/officeDocument/2006/relationships/worksheet" Target="worksheets/sheet9.xml"/><Relationship Id="rId39" Type="http://schemas.openxmlformats.org/officeDocument/2006/relationships/chartsheet" Target="chartsheets/sheet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MK_ALL!$A$4</c:f>
          <c:strCache>
            <c:ptCount val="1"/>
            <c:pt idx="0">
              <c:v>Державний та гарантований державою борг України за поточний рік (млрд. грн)</c:v>
            </c:pt>
          </c:strCache>
        </c:strRef>
      </c:tx>
      <c:layout>
        <c:manualLayout>
          <c:xMode val="edge"/>
          <c:yMode val="edge"/>
          <c:x val="0.21280991892559448"/>
          <c:y val="2.030456852791878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58"/>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3.5123966942148761E-2"/>
          <c:y val="0.13367174280879865"/>
          <c:w val="0.86157024793388426"/>
          <c:h val="0.80033840947546531"/>
        </c:manualLayout>
      </c:layout>
      <c:bar3DChart>
        <c:barDir val="col"/>
        <c:grouping val="stacked"/>
        <c:varyColors val="0"/>
        <c:ser>
          <c:idx val="1"/>
          <c:order val="0"/>
          <c:tx>
            <c:strRef>
              <c:f>MK_ALL!$A$7</c:f>
              <c:strCache>
                <c:ptCount val="1"/>
                <c:pt idx="0">
                  <c:v>Державний борг</c:v>
                </c:pt>
              </c:strCache>
            </c:strRef>
          </c:tx>
          <c:invertIfNegative val="0"/>
          <c:cat>
            <c:numRef>
              <c:f>MK_ALL!$B$5:$E$5</c:f>
              <c:numCache>
                <c:formatCode>dd\.mm\.yyyy;@</c:formatCode>
                <c:ptCount val="4"/>
                <c:pt idx="0">
                  <c:v>46022</c:v>
                </c:pt>
                <c:pt idx="1">
                  <c:v>46053</c:v>
                </c:pt>
                <c:pt idx="2">
                  <c:v>46081</c:v>
                </c:pt>
                <c:pt idx="3">
                  <c:v>46112</c:v>
                </c:pt>
              </c:numCache>
            </c:numRef>
          </c:cat>
          <c:val>
            <c:numRef>
              <c:f>MK_ALL!$B$7:$E$7</c:f>
              <c:numCache>
                <c:formatCode>#,##0.00</c:formatCode>
                <c:ptCount val="4"/>
                <c:pt idx="0">
                  <c:v>8765.9940256002701</c:v>
                </c:pt>
                <c:pt idx="1">
                  <c:v>8933.75862935849</c:v>
                </c:pt>
                <c:pt idx="2">
                  <c:v>8940.6425883804604</c:v>
                </c:pt>
                <c:pt idx="3">
                  <c:v>8973.06636181258</c:v>
                </c:pt>
              </c:numCache>
            </c:numRef>
          </c:val>
          <c:extLst>
            <c:ext xmlns:c16="http://schemas.microsoft.com/office/drawing/2014/chart" uri="{C3380CC4-5D6E-409C-BE32-E72D297353CC}">
              <c16:uniqueId val="{00000000-0E79-42CC-BC9C-09E22BA5D51C}"/>
            </c:ext>
          </c:extLst>
        </c:ser>
        <c:ser>
          <c:idx val="2"/>
          <c:order val="1"/>
          <c:tx>
            <c:strRef>
              <c:f>MK_ALL!$A$8</c:f>
              <c:strCache>
                <c:ptCount val="1"/>
                <c:pt idx="0">
                  <c:v>Гарантований державою борг</c:v>
                </c:pt>
              </c:strCache>
            </c:strRef>
          </c:tx>
          <c:invertIfNegative val="0"/>
          <c:cat>
            <c:numRef>
              <c:f>MK_ALL!$B$5:$E$5</c:f>
              <c:numCache>
                <c:formatCode>dd\.mm\.yyyy;@</c:formatCode>
                <c:ptCount val="4"/>
                <c:pt idx="0">
                  <c:v>46022</c:v>
                </c:pt>
                <c:pt idx="1">
                  <c:v>46053</c:v>
                </c:pt>
                <c:pt idx="2">
                  <c:v>46081</c:v>
                </c:pt>
                <c:pt idx="3">
                  <c:v>46112</c:v>
                </c:pt>
              </c:numCache>
            </c:numRef>
          </c:cat>
          <c:val>
            <c:numRef>
              <c:f>MK_ALL!$B$8:$E$8</c:f>
              <c:numCache>
                <c:formatCode>#,##0.00</c:formatCode>
                <c:ptCount val="4"/>
                <c:pt idx="0">
                  <c:v>276.68300234511997</c:v>
                </c:pt>
                <c:pt idx="1">
                  <c:v>278.84119521539998</c:v>
                </c:pt>
                <c:pt idx="2">
                  <c:v>270.55078135447002</c:v>
                </c:pt>
                <c:pt idx="3">
                  <c:v>259.96150506507001</c:v>
                </c:pt>
              </c:numCache>
            </c:numRef>
          </c:val>
          <c:extLst>
            <c:ext xmlns:c16="http://schemas.microsoft.com/office/drawing/2014/chart" uri="{C3380CC4-5D6E-409C-BE32-E72D297353CC}">
              <c16:uniqueId val="{00000001-0E79-42CC-BC9C-09E22BA5D51C}"/>
            </c:ext>
          </c:extLst>
        </c:ser>
        <c:dLbls>
          <c:showLegendKey val="0"/>
          <c:showVal val="0"/>
          <c:showCatName val="0"/>
          <c:showSerName val="0"/>
          <c:showPercent val="0"/>
          <c:showBubbleSize val="0"/>
        </c:dLbls>
        <c:gapWidth val="150"/>
        <c:shape val="box"/>
        <c:axId val="101257984"/>
        <c:axId val="101259520"/>
        <c:axId val="0"/>
      </c:bar3DChart>
      <c:dateAx>
        <c:axId val="101257984"/>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00" b="0" i="0" u="none" strike="noStrike" baseline="0">
                <a:solidFill>
                  <a:srgbClr val="000000"/>
                </a:solidFill>
                <a:latin typeface="Arial Cyr"/>
                <a:ea typeface="Arial Cyr"/>
                <a:cs typeface="Arial Cyr"/>
              </a:defRPr>
            </a:pPr>
            <a:endParaRPr lang="uk-UA"/>
          </a:p>
        </c:txPr>
        <c:crossAx val="101259520"/>
        <c:crosses val="autoZero"/>
        <c:auto val="1"/>
        <c:lblOffset val="100"/>
        <c:baseTimeUnit val="months"/>
        <c:majorUnit val="1"/>
        <c:majorTimeUnit val="months"/>
        <c:minorUnit val="1"/>
        <c:minorTimeUnit val="days"/>
      </c:dateAx>
      <c:valAx>
        <c:axId val="10125952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1257984"/>
        <c:crosses val="autoZero"/>
        <c:crossBetween val="between"/>
      </c:valAx>
      <c:spPr>
        <a:noFill/>
        <a:ln w="25400">
          <a:noFill/>
        </a:ln>
      </c:spPr>
    </c:plotArea>
    <c:legend>
      <c:legendPos val="r"/>
      <c:layout>
        <c:manualLayout>
          <c:xMode val="edge"/>
          <c:yMode val="edge"/>
          <c:x val="0.90805787849424713"/>
          <c:y val="0.51030352397172929"/>
          <c:w val="9.1942121505752872E-2"/>
          <c:h val="0.1419588773973786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CUR_M!$A$2</c:f>
          <c:strCache>
            <c:ptCount val="1"/>
            <c:pt idx="0">
              <c:v>Державний та гарантований державою борг України за станом на 31.03.2026</c:v>
            </c:pt>
          </c:strCache>
        </c:strRef>
      </c:tx>
      <c:layout>
        <c:manualLayout>
          <c:xMode val="edge"/>
          <c:yMode val="edge"/>
          <c:x val="0.18181816208844334"/>
          <c:y val="2.0304580237329489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528925619834711"/>
          <c:y val="0.32656514382402707"/>
          <c:w val="0.66942148760330578"/>
          <c:h val="0.4365482233502537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8980-4D3A-9D93-DBC6954208B0}"/>
              </c:ext>
            </c:extLst>
          </c:dPt>
          <c:dPt>
            <c:idx val="1"/>
            <c:bubble3D val="0"/>
            <c:extLst>
              <c:ext xmlns:c16="http://schemas.microsoft.com/office/drawing/2014/chart" uri="{C3380CC4-5D6E-409C-BE32-E72D297353CC}">
                <c16:uniqueId val="{00000001-8980-4D3A-9D93-DBC6954208B0}"/>
              </c:ext>
            </c:extLst>
          </c:dPt>
          <c:dPt>
            <c:idx val="2"/>
            <c:bubble3D val="0"/>
            <c:extLst>
              <c:ext xmlns:c16="http://schemas.microsoft.com/office/drawing/2014/chart" uri="{C3380CC4-5D6E-409C-BE32-E72D297353CC}">
                <c16:uniqueId val="{00000002-8980-4D3A-9D93-DBC6954208B0}"/>
              </c:ext>
            </c:extLst>
          </c:dPt>
          <c:dPt>
            <c:idx val="3"/>
            <c:bubble3D val="0"/>
            <c:extLst>
              <c:ext xmlns:c16="http://schemas.microsoft.com/office/drawing/2014/chart" uri="{C3380CC4-5D6E-409C-BE32-E72D297353CC}">
                <c16:uniqueId val="{00000003-8980-4D3A-9D93-DBC6954208B0}"/>
              </c:ext>
            </c:extLst>
          </c:dPt>
          <c:dLbls>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CUR_M!$A$8:$A$14</c:f>
              <c:strCache>
                <c:ptCount val="7"/>
                <c:pt idx="0">
                  <c:v>Анг. фунт стерлінгів</c:v>
                </c:pt>
                <c:pt idx="1">
                  <c:v>Долар США</c:v>
                </c:pt>
                <c:pt idx="2">
                  <c:v>ЄВРО</c:v>
                </c:pt>
                <c:pt idx="3">
                  <c:v>Канадський долар</c:v>
                </c:pt>
                <c:pt idx="4">
                  <c:v>СПЗ</c:v>
                </c:pt>
                <c:pt idx="5">
                  <c:v>Українська гривня</c:v>
                </c:pt>
                <c:pt idx="6">
                  <c:v>Японська єна</c:v>
                </c:pt>
              </c:strCache>
            </c:strRef>
          </c:cat>
          <c:val>
            <c:numRef>
              <c:f>CUR_M!$B$8:$B$14</c:f>
              <c:numCache>
                <c:formatCode>#,##0.00</c:formatCode>
                <c:ptCount val="7"/>
                <c:pt idx="0">
                  <c:v>0.87955853658000005</c:v>
                </c:pt>
                <c:pt idx="1">
                  <c:v>47.944295491699997</c:v>
                </c:pt>
                <c:pt idx="2">
                  <c:v>92.939579303770003</c:v>
                </c:pt>
                <c:pt idx="3">
                  <c:v>4.8487858341600001</c:v>
                </c:pt>
                <c:pt idx="4">
                  <c:v>19.226930900079999</c:v>
                </c:pt>
                <c:pt idx="5">
                  <c:v>44.146123060919997</c:v>
                </c:pt>
                <c:pt idx="6">
                  <c:v>0.83610959235000004</c:v>
                </c:pt>
              </c:numCache>
            </c:numRef>
          </c:val>
          <c:extLst>
            <c:ext xmlns:c16="http://schemas.microsoft.com/office/drawing/2014/chart" uri="{C3380CC4-5D6E-409C-BE32-E72D297353CC}">
              <c16:uniqueId val="{00000004-8980-4D3A-9D93-DBC6954208B0}"/>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Державний та гарантований державою борг України
станом на 31.03.2026</c:v>
            </c:pt>
          </c:strCache>
        </c:strRef>
      </c:tx>
      <c:layout>
        <c:manualLayout>
          <c:xMode val="edge"/>
          <c:yMode val="edge"/>
          <c:x val="0.29752065315606041"/>
          <c:y val="4.9593285671927001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528925619834711"/>
          <c:y val="0.32656514382402707"/>
          <c:w val="0.66942148760330578"/>
          <c:h val="0.4365482233502537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F5E8-4C72-84B9-1BE80B9DB0F2}"/>
              </c:ext>
            </c:extLst>
          </c:dPt>
          <c:dPt>
            <c:idx val="1"/>
            <c:bubble3D val="0"/>
            <c:extLst>
              <c:ext xmlns:c16="http://schemas.microsoft.com/office/drawing/2014/chart" uri="{C3380CC4-5D6E-409C-BE32-E72D297353CC}">
                <c16:uniqueId val="{00000001-F5E8-4C72-84B9-1BE80B9DB0F2}"/>
              </c:ext>
            </c:extLst>
          </c:dPt>
          <c:dLbls>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CUR!$A$25:$A$31</c:f>
              <c:strCache>
                <c:ptCount val="7"/>
                <c:pt idx="0">
                  <c:v>Анг. фунт стерлінгів</c:v>
                </c:pt>
                <c:pt idx="1">
                  <c:v>Долар США</c:v>
                </c:pt>
                <c:pt idx="2">
                  <c:v>ЄВРО</c:v>
                </c:pt>
                <c:pt idx="3">
                  <c:v>Канадський долар</c:v>
                </c:pt>
                <c:pt idx="4">
                  <c:v>СПЗ</c:v>
                </c:pt>
                <c:pt idx="5">
                  <c:v>Українська гривня</c:v>
                </c:pt>
                <c:pt idx="6">
                  <c:v>Японська єна</c:v>
                </c:pt>
              </c:strCache>
            </c:strRef>
          </c:cat>
          <c:val>
            <c:numRef>
              <c:f>CUR!$B$25:$B$31</c:f>
              <c:numCache>
                <c:formatCode>#,##0.00</c:formatCode>
                <c:ptCount val="7"/>
                <c:pt idx="0">
                  <c:v>0.87955853658000005</c:v>
                </c:pt>
                <c:pt idx="1">
                  <c:v>45.570111286360003</c:v>
                </c:pt>
                <c:pt idx="2">
                  <c:v>91.194662547579995</c:v>
                </c:pt>
                <c:pt idx="3">
                  <c:v>4.8487858341600001</c:v>
                </c:pt>
                <c:pt idx="4">
                  <c:v>18.786603594700001</c:v>
                </c:pt>
                <c:pt idx="5">
                  <c:v>42.76974730541</c:v>
                </c:pt>
                <c:pt idx="6">
                  <c:v>0.83610959235000004</c:v>
                </c:pt>
              </c:numCache>
            </c:numRef>
          </c:val>
          <c:extLst>
            <c:ext xmlns:c16="http://schemas.microsoft.com/office/drawing/2014/chart" uri="{C3380CC4-5D6E-409C-BE32-E72D297353CC}">
              <c16:uniqueId val="{00000002-F5E8-4C72-84B9-1BE80B9DB0F2}"/>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DKR!$A$2</c:f>
          <c:strCache>
            <c:ptCount val="1"/>
            <c:pt idx="0">
              <c:v>Державний та гарантований державою борг України
станом на 31.03.2026</c:v>
            </c:pt>
          </c:strCache>
        </c:strRef>
      </c:tx>
      <c:layout>
        <c:manualLayout>
          <c:xMode val="edge"/>
          <c:yMode val="edge"/>
          <c:x val="0.29383998106794029"/>
          <c:y val="8.3066089019207326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9834710743801653"/>
          <c:y val="0.34856175972927245"/>
          <c:w val="0.60330578512396693"/>
          <c:h val="0.39086294416243655"/>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76DF-4B00-B33F-41B909F67024}"/>
              </c:ext>
            </c:extLst>
          </c:dPt>
          <c:dPt>
            <c:idx val="1"/>
            <c:bubble3D val="0"/>
            <c:extLst>
              <c:ext xmlns:c16="http://schemas.microsoft.com/office/drawing/2014/chart" uri="{C3380CC4-5D6E-409C-BE32-E72D297353CC}">
                <c16:uniqueId val="{00000001-76DF-4B00-B33F-41B909F67024}"/>
              </c:ext>
            </c:extLst>
          </c:dPt>
          <c:dLbls>
            <c:dLbl>
              <c:idx val="0"/>
              <c:layout>
                <c:manualLayout>
                  <c:x val="1.2647170626016634E-2"/>
                  <c:y val="-1.9159483237184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DF-4B00-B33F-41B909F67024}"/>
                </c:ext>
              </c:extLst>
            </c:dLbl>
            <c:dLbl>
              <c:idx val="2"/>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DF-4B00-B33F-41B909F67024}"/>
                </c:ext>
              </c:extLst>
            </c:dLbl>
            <c:dLbl>
              <c:idx val="3"/>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DF-4B00-B33F-41B909F67024}"/>
                </c:ext>
              </c:extLst>
            </c:dLbl>
            <c:dLbl>
              <c:idx val="4"/>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DF-4B00-B33F-41B909F67024}"/>
                </c:ext>
              </c:extLst>
            </c:dLbl>
            <c:dLbl>
              <c:idx val="5"/>
              <c:layout>
                <c:manualLayout>
                  <c:x val="-1.1373613640861119E-2"/>
                  <c:y val="-0.5751985796277857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DF-4B00-B33F-41B909F67024}"/>
                </c:ext>
              </c:extLst>
            </c:dLbl>
            <c:dLbl>
              <c:idx val="6"/>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DF-4B00-B33F-41B909F67024}"/>
                </c:ext>
              </c:extLst>
            </c:dLbl>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DKR!$A$8:$A$15</c:f>
              <c:strCache>
                <c:ptCount val="8"/>
                <c:pt idx="0">
                  <c:v>Внутрішній борг за випущеними цінними паперами</c:v>
                </c:pt>
                <c:pt idx="1">
                  <c:v>Внутрішній борг перед банківськими та іншими фінансовими установами</c:v>
                </c:pt>
                <c:pt idx="2">
                  <c:v>Внутрішня заборгованість, не віднесена до інших категорій</c:v>
                </c:pt>
                <c:pt idx="3">
                  <c:v>Зовнішній борг за випущеними цінними паперами</c:v>
                </c:pt>
                <c:pt idx="4">
                  <c:v>Зовнішній борг за позиками, одержаними від іноземних комерційних банків, інших іноземних фінансових установ</c:v>
                </c:pt>
                <c:pt idx="5">
                  <c:v>Зовнішній борг за позиками, одержаними від міжнародних фінансових організацій</c:v>
                </c:pt>
                <c:pt idx="6">
                  <c:v>Зовнішній борг за позиками, одержаними від органів управління іноземних держав</c:v>
                </c:pt>
                <c:pt idx="7">
                  <c:v>Зовнішній борг, не віднесений до інших категорій</c:v>
                </c:pt>
              </c:strCache>
            </c:strRef>
          </c:cat>
          <c:val>
            <c:numRef>
              <c:f>DKR!$B$8:$B$15</c:f>
              <c:numCache>
                <c:formatCode>#,##0.00</c:formatCode>
                <c:ptCount val="8"/>
                <c:pt idx="0">
                  <c:v>46.010994604810001</c:v>
                </c:pt>
                <c:pt idx="1">
                  <c:v>1.4153107247000001</c:v>
                </c:pt>
                <c:pt idx="2">
                  <c:v>2.17979E-5</c:v>
                </c:pt>
                <c:pt idx="3">
                  <c:v>22.575640004</c:v>
                </c:pt>
                <c:pt idx="4">
                  <c:v>2.2675062325100002</c:v>
                </c:pt>
                <c:pt idx="5">
                  <c:v>124.73251671008001</c:v>
                </c:pt>
                <c:pt idx="6">
                  <c:v>9.4278581217100008</c:v>
                </c:pt>
                <c:pt idx="7">
                  <c:v>4.3915345238499999</c:v>
                </c:pt>
              </c:numCache>
            </c:numRef>
          </c:val>
          <c:extLst>
            <c:ext xmlns:c16="http://schemas.microsoft.com/office/drawing/2014/chart" uri="{C3380CC4-5D6E-409C-BE32-E72D297353CC}">
              <c16:uniqueId val="{00000007-76DF-4B00-B33F-41B909F67024}"/>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Державний та гарантований державою борг України
станом на 31.03.2026</c:v>
            </c:pt>
          </c:strCache>
        </c:strRef>
      </c:tx>
      <c:layout>
        <c:manualLayout>
          <c:xMode val="edge"/>
          <c:yMode val="edge"/>
          <c:x val="0.29752064859524407"/>
          <c:y val="2.030456852791878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9834710743801653"/>
          <c:y val="0.34856175972927245"/>
          <c:w val="0.60330578512396693"/>
          <c:h val="0.39086294416243655"/>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299B-4D42-A771-1CD3B3A65AF3}"/>
              </c:ext>
            </c:extLst>
          </c:dPt>
          <c:dPt>
            <c:idx val="1"/>
            <c:bubble3D val="0"/>
            <c:extLst>
              <c:ext xmlns:c16="http://schemas.microsoft.com/office/drawing/2014/chart" uri="{C3380CC4-5D6E-409C-BE32-E72D297353CC}">
                <c16:uniqueId val="{00000001-299B-4D42-A771-1CD3B3A65AF3}"/>
              </c:ext>
            </c:extLst>
          </c:dPt>
          <c:dLbls>
            <c:dLbl>
              <c:idx val="0"/>
              <c:layout>
                <c:manualLayout>
                  <c:x val="1.2647170626016634E-2"/>
                  <c:y val="-1.9159483237184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99B-4D42-A771-1CD3B3A65AF3}"/>
                </c:ext>
              </c:extLst>
            </c:dLbl>
            <c:dLbl>
              <c:idx val="2"/>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99B-4D42-A771-1CD3B3A65AF3}"/>
                </c:ext>
              </c:extLst>
            </c:dLbl>
            <c:dLbl>
              <c:idx val="3"/>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9B-4D42-A771-1CD3B3A65AF3}"/>
                </c:ext>
              </c:extLst>
            </c:dLbl>
            <c:dLbl>
              <c:idx val="4"/>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99B-4D42-A771-1CD3B3A65AF3}"/>
                </c:ext>
              </c:extLst>
            </c:dLbl>
            <c:dLbl>
              <c:idx val="5"/>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9B-4D42-A771-1CD3B3A65AF3}"/>
                </c:ext>
              </c:extLst>
            </c:dLbl>
            <c:dLbl>
              <c:idx val="6"/>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99B-4D42-A771-1CD3B3A65AF3}"/>
                </c:ext>
              </c:extLst>
            </c:dLbl>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'DKR2'!$A$10:$A$16</c:f>
              <c:strCache>
                <c:ptCount val="7"/>
                <c:pt idx="0">
                  <c:v>Внутрішній борг за випущеними цінними паперами</c:v>
                </c:pt>
                <c:pt idx="1">
                  <c:v>Внутрішній борг перед банківськими та іншими фінансовими установами</c:v>
                </c:pt>
                <c:pt idx="2">
                  <c:v>Зовнішній борг за випущеними цінними паперами</c:v>
                </c:pt>
                <c:pt idx="3">
                  <c:v>Зовнішній борг за позиками, одержаними від іноземних комерційних банків, інших іноземних фінансових установ</c:v>
                </c:pt>
                <c:pt idx="4">
                  <c:v>Зовнішній борг за позиками, одержаними від міжнародних фінансових організацій</c:v>
                </c:pt>
                <c:pt idx="5">
                  <c:v>Зовнішній борг за позиками, одержаними від органів управління іноземних держав</c:v>
                </c:pt>
                <c:pt idx="6">
                  <c:v>Зовнішній борг, не віднесений до інших категорій</c:v>
                </c:pt>
              </c:strCache>
            </c:strRef>
          </c:cat>
          <c:val>
            <c:numRef>
              <c:f>'DKR2'!$B$10:$B$16</c:f>
              <c:numCache>
                <c:formatCode>#,##0.00</c:formatCode>
                <c:ptCount val="7"/>
                <c:pt idx="0">
                  <c:v>45.954481684530002</c:v>
                </c:pt>
                <c:pt idx="1">
                  <c:v>2.9442798799999999E-2</c:v>
                </c:pt>
                <c:pt idx="2">
                  <c:v>21.750640004000001</c:v>
                </c:pt>
                <c:pt idx="3">
                  <c:v>2.1036939244599999</c:v>
                </c:pt>
                <c:pt idx="4">
                  <c:v>122.19947853994999</c:v>
                </c:pt>
                <c:pt idx="5">
                  <c:v>8.5667762569299999</c:v>
                </c:pt>
                <c:pt idx="6">
                  <c:v>4.2810654884700003</c:v>
                </c:pt>
              </c:numCache>
            </c:numRef>
          </c:val>
          <c:extLst>
            <c:ext xmlns:c16="http://schemas.microsoft.com/office/drawing/2014/chart" uri="{C3380CC4-5D6E-409C-BE32-E72D297353CC}">
              <c16:uniqueId val="{00000007-299B-4D42-A771-1CD3B3A65AF3}"/>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Державний та гарантований державою борг України
станом на 31.03.2026</c:v>
            </c:pt>
          </c:strCache>
        </c:strRef>
      </c:tx>
      <c:layout>
        <c:manualLayout>
          <c:xMode val="edge"/>
          <c:yMode val="edge"/>
          <c:x val="0.27758766834473558"/>
          <c:y val="7.4697888182387248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9834710743801653"/>
          <c:y val="0.34856175972927245"/>
          <c:w val="0.60330578512396693"/>
          <c:h val="0.39086294416243655"/>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4A6B-4E6C-A418-F41B99DF962E}"/>
              </c:ext>
            </c:extLst>
          </c:dPt>
          <c:dPt>
            <c:idx val="1"/>
            <c:bubble3D val="0"/>
            <c:extLst>
              <c:ext xmlns:c16="http://schemas.microsoft.com/office/drawing/2014/chart" uri="{C3380CC4-5D6E-409C-BE32-E72D297353CC}">
                <c16:uniqueId val="{00000001-4A6B-4E6C-A418-F41B99DF962E}"/>
              </c:ext>
            </c:extLst>
          </c:dPt>
          <c:dLbls>
            <c:dLbl>
              <c:idx val="0"/>
              <c:layout>
                <c:manualLayout>
                  <c:x val="1.2647170626016634E-2"/>
                  <c:y val="-1.9159483237184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A6B-4E6C-A418-F41B99DF962E}"/>
                </c:ext>
              </c:extLst>
            </c:dLbl>
            <c:dLbl>
              <c:idx val="2"/>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A6B-4E6C-A418-F41B99DF962E}"/>
                </c:ext>
              </c:extLst>
            </c:dLbl>
            <c:dLbl>
              <c:idx val="3"/>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A6B-4E6C-A418-F41B99DF962E}"/>
                </c:ext>
              </c:extLst>
            </c:dLbl>
            <c:dLbl>
              <c:idx val="4"/>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A6B-4E6C-A418-F41B99DF962E}"/>
                </c:ext>
              </c:extLst>
            </c:dLbl>
            <c:dLbl>
              <c:idx val="5"/>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A6B-4E6C-A418-F41B99DF962E}"/>
                </c:ext>
              </c:extLst>
            </c:dLbl>
            <c:dLbl>
              <c:idx val="6"/>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A6B-4E6C-A418-F41B99DF962E}"/>
                </c:ext>
              </c:extLst>
            </c:dLbl>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'DKR2'!$A$18:$A$25</c:f>
              <c:strCache>
                <c:ptCount val="8"/>
                <c:pt idx="0">
                  <c:v>Внутрішній борг за випущеними цінними паперами</c:v>
                </c:pt>
                <c:pt idx="1">
                  <c:v>Внутрішній борг перед банківськими та іншими фінансовими установами</c:v>
                </c:pt>
                <c:pt idx="2">
                  <c:v>Внутрішня заборгованість, не віднесена до інших категорій</c:v>
                </c:pt>
                <c:pt idx="3">
                  <c:v>Зовнішній борг за випущеними цінними паперами</c:v>
                </c:pt>
                <c:pt idx="4">
                  <c:v>Зовнішній борг за позиками, одержаними від іноземних комерційних банків, інших іноземних фінансових установ</c:v>
                </c:pt>
                <c:pt idx="5">
                  <c:v>Зовнішній борг за позиками, одержаними від міжнародних фінансових організацій</c:v>
                </c:pt>
                <c:pt idx="6">
                  <c:v>Зовнішній борг за позиками, одержаними від органів управління іноземних держав</c:v>
                </c:pt>
                <c:pt idx="7">
                  <c:v>Зовнішній борг, не віднесений до інших категорій</c:v>
                </c:pt>
              </c:strCache>
            </c:strRef>
          </c:cat>
          <c:val>
            <c:numRef>
              <c:f>'DKR2'!$B$18:$B$25</c:f>
              <c:numCache>
                <c:formatCode>#,##0.00</c:formatCode>
                <c:ptCount val="8"/>
                <c:pt idx="0">
                  <c:v>5.6512920279999997E-2</c:v>
                </c:pt>
                <c:pt idx="1">
                  <c:v>1.3858679259</c:v>
                </c:pt>
                <c:pt idx="2">
                  <c:v>2.17979E-5</c:v>
                </c:pt>
                <c:pt idx="3">
                  <c:v>0.82499999999999996</c:v>
                </c:pt>
                <c:pt idx="4">
                  <c:v>0.16381230804999999</c:v>
                </c:pt>
                <c:pt idx="5">
                  <c:v>2.5330381701300002</c:v>
                </c:pt>
                <c:pt idx="6">
                  <c:v>0.86108186478000004</c:v>
                </c:pt>
                <c:pt idx="7">
                  <c:v>0.11046903538</c:v>
                </c:pt>
              </c:numCache>
            </c:numRef>
          </c:val>
          <c:extLst>
            <c:ext xmlns:c16="http://schemas.microsoft.com/office/drawing/2014/chart" uri="{C3380CC4-5D6E-409C-BE32-E72D297353CC}">
              <c16:uniqueId val="{00000007-4A6B-4E6C-A418-F41B99DF962E}"/>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YT_ALL!$A$10</c:f>
          <c:strCache>
            <c:ptCount val="1"/>
            <c:pt idx="0">
              <c:v>Державний та гарантований державою борг України за останні 5 років (млрд. дол. США)</c:v>
            </c:pt>
          </c:strCache>
        </c:strRef>
      </c:tx>
      <c:layout>
        <c:manualLayout>
          <c:xMode val="edge"/>
          <c:yMode val="edge"/>
          <c:x val="0.13421837628658195"/>
          <c:y val="3.0748380995456508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63"/>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8.6776859504132234E-2"/>
          <c:y val="0.10490693739424704"/>
          <c:w val="0.77685950413223137"/>
          <c:h val="0.82741116751269039"/>
        </c:manualLayout>
      </c:layout>
      <c:bar3DChart>
        <c:barDir val="col"/>
        <c:grouping val="stacked"/>
        <c:varyColors val="0"/>
        <c:ser>
          <c:idx val="0"/>
          <c:order val="0"/>
          <c:tx>
            <c:strRef>
              <c:f>YT_ALL!$A$13</c:f>
              <c:strCache>
                <c:ptCount val="1"/>
                <c:pt idx="0">
                  <c:v>Внутрішній борг</c:v>
                </c:pt>
              </c:strCache>
            </c:strRef>
          </c:tx>
          <c:spPr>
            <a:solidFill>
              <a:srgbClr val="9999FF"/>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YT_ALL!$B$11:$G$11</c:f>
              <c:numCache>
                <c:formatCode>dd\.mm\.yyyy;@</c:formatCode>
                <c:ptCount val="6"/>
                <c:pt idx="0">
                  <c:v>44561</c:v>
                </c:pt>
                <c:pt idx="1">
                  <c:v>44926</c:v>
                </c:pt>
                <c:pt idx="2">
                  <c:v>45291</c:v>
                </c:pt>
                <c:pt idx="3">
                  <c:v>45657</c:v>
                </c:pt>
                <c:pt idx="4">
                  <c:v>46022</c:v>
                </c:pt>
                <c:pt idx="5">
                  <c:v>46112</c:v>
                </c:pt>
              </c:numCache>
            </c:numRef>
          </c:cat>
          <c:val>
            <c:numRef>
              <c:f>YT_ALL!$B$13:$G$13</c:f>
              <c:numCache>
                <c:formatCode>#,##0.00</c:formatCode>
                <c:ptCount val="6"/>
                <c:pt idx="0">
                  <c:v>40.750410997160003</c:v>
                </c:pt>
                <c:pt idx="1">
                  <c:v>39.976596962419997</c:v>
                </c:pt>
                <c:pt idx="2">
                  <c:v>43.612207332799997</c:v>
                </c:pt>
                <c:pt idx="3">
                  <c:v>45.968971226080001</c:v>
                </c:pt>
                <c:pt idx="4">
                  <c:v>47.926573257919998</c:v>
                </c:pt>
                <c:pt idx="5">
                  <c:v>47.426327127409998</c:v>
                </c:pt>
              </c:numCache>
            </c:numRef>
          </c:val>
          <c:extLst>
            <c:ext xmlns:c16="http://schemas.microsoft.com/office/drawing/2014/chart" uri="{C3380CC4-5D6E-409C-BE32-E72D297353CC}">
              <c16:uniqueId val="{00000000-19CB-437E-BDC6-145CF5FAFAF1}"/>
            </c:ext>
          </c:extLst>
        </c:ser>
        <c:ser>
          <c:idx val="1"/>
          <c:order val="1"/>
          <c:tx>
            <c:strRef>
              <c:f>YT_ALL!$A$14</c:f>
              <c:strCache>
                <c:ptCount val="1"/>
                <c:pt idx="0">
                  <c:v>Зовнішній борг</c:v>
                </c:pt>
              </c:strCache>
            </c:strRef>
          </c:tx>
          <c:spPr>
            <a:solidFill>
              <a:srgbClr val="993366"/>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YT_ALL!$B$11:$G$11</c:f>
              <c:numCache>
                <c:formatCode>dd\.mm\.yyyy;@</c:formatCode>
                <c:ptCount val="6"/>
                <c:pt idx="0">
                  <c:v>44561</c:v>
                </c:pt>
                <c:pt idx="1">
                  <c:v>44926</c:v>
                </c:pt>
                <c:pt idx="2">
                  <c:v>45291</c:v>
                </c:pt>
                <c:pt idx="3">
                  <c:v>45657</c:v>
                </c:pt>
                <c:pt idx="4">
                  <c:v>46022</c:v>
                </c:pt>
                <c:pt idx="5">
                  <c:v>46112</c:v>
                </c:pt>
              </c:numCache>
            </c:numRef>
          </c:cat>
          <c:val>
            <c:numRef>
              <c:f>YT_ALL!$B$14:$G$14</c:f>
              <c:numCache>
                <c:formatCode>#,##0.00</c:formatCode>
                <c:ptCount val="6"/>
                <c:pt idx="0">
                  <c:v>57.205466601799998</c:v>
                </c:pt>
                <c:pt idx="1">
                  <c:v>71.473331067700002</c:v>
                </c:pt>
                <c:pt idx="2">
                  <c:v>101.70866387616</c:v>
                </c:pt>
                <c:pt idx="3">
                  <c:v>120.09078008226</c:v>
                </c:pt>
                <c:pt idx="4">
                  <c:v>165.40549464712001</c:v>
                </c:pt>
                <c:pt idx="5">
                  <c:v>163.39505559214999</c:v>
                </c:pt>
              </c:numCache>
            </c:numRef>
          </c:val>
          <c:extLst>
            <c:ext xmlns:c16="http://schemas.microsoft.com/office/drawing/2014/chart" uri="{C3380CC4-5D6E-409C-BE32-E72D297353CC}">
              <c16:uniqueId val="{00000001-19CB-437E-BDC6-145CF5FAFAF1}"/>
            </c:ext>
          </c:extLst>
        </c:ser>
        <c:dLbls>
          <c:showLegendKey val="0"/>
          <c:showVal val="1"/>
          <c:showCatName val="0"/>
          <c:showSerName val="0"/>
          <c:showPercent val="0"/>
          <c:showBubbleSize val="0"/>
        </c:dLbls>
        <c:gapWidth val="150"/>
        <c:shape val="box"/>
        <c:axId val="109175552"/>
        <c:axId val="109177088"/>
        <c:axId val="0"/>
      </c:bar3DChart>
      <c:dateAx>
        <c:axId val="10917555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177088"/>
        <c:crosses val="autoZero"/>
        <c:auto val="1"/>
        <c:lblOffset val="100"/>
        <c:baseTimeUnit val="years"/>
        <c:majorUnit val="1"/>
        <c:majorTimeUnit val="years"/>
        <c:minorUnit val="1"/>
        <c:minorTimeUnit val="years"/>
      </c:dateAx>
      <c:valAx>
        <c:axId val="10917708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175552"/>
        <c:crosses val="autoZero"/>
        <c:crossBetween val="between"/>
      </c:valAx>
      <c:spPr>
        <a:noFill/>
        <a:ln w="25400">
          <a:noFill/>
        </a:ln>
      </c:spPr>
    </c:plotArea>
    <c:legend>
      <c:legendPos val="r"/>
      <c:layout>
        <c:manualLayout>
          <c:xMode val="edge"/>
          <c:yMode val="edge"/>
          <c:x val="0.7944214729105088"/>
          <c:y val="0.13197969543147209"/>
          <c:w val="0.11983475695320922"/>
          <c:h val="7.275803722504228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YT_ALL!$A$4</c:f>
          <c:strCache>
            <c:ptCount val="1"/>
            <c:pt idx="0">
              <c:v>Державний та гарантований державою борг України за останні 5 років (млрд. грн)</c:v>
            </c:pt>
          </c:strCache>
        </c:strRef>
      </c:tx>
      <c:layout>
        <c:manualLayout>
          <c:xMode val="edge"/>
          <c:yMode val="edge"/>
          <c:x val="0.13993313805057647"/>
          <c:y val="2.2393289611644496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63"/>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9.4008264462809923E-2"/>
          <c:y val="0.10490693739424704"/>
          <c:w val="0.76962809917355368"/>
          <c:h val="0.82741116751269039"/>
        </c:manualLayout>
      </c:layout>
      <c:bar3DChart>
        <c:barDir val="col"/>
        <c:grouping val="stacked"/>
        <c:varyColors val="0"/>
        <c:ser>
          <c:idx val="0"/>
          <c:order val="0"/>
          <c:tx>
            <c:strRef>
              <c:f>YT_ALL!$A$7</c:f>
              <c:strCache>
                <c:ptCount val="1"/>
                <c:pt idx="0">
                  <c:v>Внутрішній борг</c:v>
                </c:pt>
              </c:strCache>
            </c:strRef>
          </c:tx>
          <c:spPr>
            <a:solidFill>
              <a:srgbClr val="9999FF"/>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YT_ALL!$B$5:$G$5</c:f>
              <c:numCache>
                <c:formatCode>dd\.mm\.yyyy;@</c:formatCode>
                <c:ptCount val="6"/>
                <c:pt idx="0">
                  <c:v>44561</c:v>
                </c:pt>
                <c:pt idx="1">
                  <c:v>44926</c:v>
                </c:pt>
                <c:pt idx="2">
                  <c:v>45291</c:v>
                </c:pt>
                <c:pt idx="3">
                  <c:v>45657</c:v>
                </c:pt>
                <c:pt idx="4">
                  <c:v>46022</c:v>
                </c:pt>
                <c:pt idx="5">
                  <c:v>46112</c:v>
                </c:pt>
              </c:numCache>
            </c:numRef>
          </c:cat>
          <c:val>
            <c:numRef>
              <c:f>YT_ALL!$B$7:$G$7</c:f>
              <c:numCache>
                <c:formatCode>#,##0.00</c:formatCode>
                <c:ptCount val="6"/>
                <c:pt idx="0">
                  <c:v>1111.59786125906</c:v>
                </c:pt>
                <c:pt idx="1">
                  <c:v>1461.888183668</c:v>
                </c:pt>
                <c:pt idx="2">
                  <c:v>1656.49630379928</c:v>
                </c:pt>
                <c:pt idx="3">
                  <c:v>1932.48958136344</c:v>
                </c:pt>
                <c:pt idx="4">
                  <c:v>2031.50200194128</c:v>
                </c:pt>
                <c:pt idx="5">
                  <c:v>2077.05970968987</c:v>
                </c:pt>
              </c:numCache>
            </c:numRef>
          </c:val>
          <c:extLst>
            <c:ext xmlns:c16="http://schemas.microsoft.com/office/drawing/2014/chart" uri="{C3380CC4-5D6E-409C-BE32-E72D297353CC}">
              <c16:uniqueId val="{00000000-6B3A-4E4F-96FB-BE1FFD02D854}"/>
            </c:ext>
          </c:extLst>
        </c:ser>
        <c:ser>
          <c:idx val="1"/>
          <c:order val="1"/>
          <c:tx>
            <c:strRef>
              <c:f>YT_ALL!$A$8</c:f>
              <c:strCache>
                <c:ptCount val="1"/>
                <c:pt idx="0">
                  <c:v>Зовнішній борг</c:v>
                </c:pt>
              </c:strCache>
            </c:strRef>
          </c:tx>
          <c:spPr>
            <a:solidFill>
              <a:srgbClr val="993366"/>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YT_ALL!$B$5:$G$5</c:f>
              <c:numCache>
                <c:formatCode>dd\.mm\.yyyy;@</c:formatCode>
                <c:ptCount val="6"/>
                <c:pt idx="0">
                  <c:v>44561</c:v>
                </c:pt>
                <c:pt idx="1">
                  <c:v>44926</c:v>
                </c:pt>
                <c:pt idx="2">
                  <c:v>45291</c:v>
                </c:pt>
                <c:pt idx="3">
                  <c:v>45657</c:v>
                </c:pt>
                <c:pt idx="4">
                  <c:v>46022</c:v>
                </c:pt>
                <c:pt idx="5">
                  <c:v>46112</c:v>
                </c:pt>
              </c:numCache>
            </c:numRef>
          </c:cat>
          <c:val>
            <c:numRef>
              <c:f>YT_ALL!$B$8:$G$8</c:f>
              <c:numCache>
                <c:formatCode>#,##0.00</c:formatCode>
                <c:ptCount val="6"/>
                <c:pt idx="0">
                  <c:v>1560.4621590567101</c:v>
                </c:pt>
                <c:pt idx="1">
                  <c:v>2613.6796544812701</c:v>
                </c:pt>
                <c:pt idx="2">
                  <c:v>3863.13915481087</c:v>
                </c:pt>
                <c:pt idx="3">
                  <c:v>5048.4963038821397</c:v>
                </c:pt>
                <c:pt idx="4">
                  <c:v>7011.1750260041099</c:v>
                </c:pt>
                <c:pt idx="5">
                  <c:v>7155.96815718778</c:v>
                </c:pt>
              </c:numCache>
            </c:numRef>
          </c:val>
          <c:extLst>
            <c:ext xmlns:c16="http://schemas.microsoft.com/office/drawing/2014/chart" uri="{C3380CC4-5D6E-409C-BE32-E72D297353CC}">
              <c16:uniqueId val="{00000001-6B3A-4E4F-96FB-BE1FFD02D854}"/>
            </c:ext>
          </c:extLst>
        </c:ser>
        <c:dLbls>
          <c:showLegendKey val="0"/>
          <c:showVal val="1"/>
          <c:showCatName val="0"/>
          <c:showSerName val="0"/>
          <c:showPercent val="0"/>
          <c:showBubbleSize val="0"/>
        </c:dLbls>
        <c:gapWidth val="150"/>
        <c:shape val="box"/>
        <c:axId val="109101440"/>
        <c:axId val="109102976"/>
        <c:axId val="0"/>
      </c:bar3DChart>
      <c:dateAx>
        <c:axId val="109101440"/>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102976"/>
        <c:crosses val="autoZero"/>
        <c:auto val="1"/>
        <c:lblOffset val="100"/>
        <c:baseTimeUnit val="years"/>
        <c:majorUnit val="1"/>
        <c:majorTimeUnit val="years"/>
        <c:minorUnit val="1"/>
        <c:minorTimeUnit val="years"/>
      </c:dateAx>
      <c:valAx>
        <c:axId val="10910297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101440"/>
        <c:crosses val="autoZero"/>
        <c:crossBetween val="between"/>
      </c:valAx>
      <c:spPr>
        <a:noFill/>
        <a:ln w="25400">
          <a:noFill/>
        </a:ln>
      </c:spPr>
    </c:plotArea>
    <c:legend>
      <c:legendPos val="r"/>
      <c:layout>
        <c:manualLayout>
          <c:xMode val="edge"/>
          <c:yMode val="edge"/>
          <c:x val="0.7944214729105088"/>
          <c:y val="0.13197969543147209"/>
          <c:w val="0.11983475695320922"/>
          <c:h val="7.275803722504228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[0]!DEBT_LAST_5_YEARS_PERCENT</c:f>
          <c:strCache>
            <c:ptCount val="1"/>
            <c:pt idx="0">
              <c:v>Динаміка державного боргу за останні 5 років
(відсоткова структура)</c:v>
            </c:pt>
          </c:strCache>
        </c:strRef>
      </c:tx>
      <c:layout>
        <c:manualLayout>
          <c:xMode val="edge"/>
          <c:yMode val="edge"/>
          <c:x val="0.30785127040092064"/>
          <c:y val="2.030456852791878E-2"/>
        </c:manualLayout>
      </c:layout>
      <c:overlay val="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title>
    <c:autoTitleDeleted val="0"/>
    <c:view3D>
      <c:rotX val="15"/>
      <c:hPercent val="63"/>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7.3347107438016534E-2"/>
          <c:y val="0.10490693739424704"/>
          <c:w val="0.79028925619834711"/>
          <c:h val="0.82741116751269039"/>
        </c:manualLayout>
      </c:layout>
      <c:bar3DChart>
        <c:barDir val="col"/>
        <c:grouping val="stacked"/>
        <c:varyColors val="0"/>
        <c:ser>
          <c:idx val="0"/>
          <c:order val="0"/>
          <c:tx>
            <c:strRef>
              <c:f>YT_ALL!$A$19</c:f>
              <c:strCache>
                <c:ptCount val="1"/>
                <c:pt idx="0">
                  <c:v>Внутрішній борг</c:v>
                </c:pt>
              </c:strCache>
            </c:strRef>
          </c:tx>
          <c:spPr>
            <a:solidFill>
              <a:srgbClr val="9999FF"/>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YT_ALL!$B$17:$G$17</c:f>
              <c:numCache>
                <c:formatCode>dd\.mm\.yyyy;@</c:formatCode>
                <c:ptCount val="6"/>
                <c:pt idx="0">
                  <c:v>44561</c:v>
                </c:pt>
                <c:pt idx="1">
                  <c:v>44926</c:v>
                </c:pt>
                <c:pt idx="2">
                  <c:v>45291</c:v>
                </c:pt>
                <c:pt idx="3">
                  <c:v>45657</c:v>
                </c:pt>
                <c:pt idx="4">
                  <c:v>46022</c:v>
                </c:pt>
                <c:pt idx="5">
                  <c:v>46112</c:v>
                </c:pt>
              </c:numCache>
            </c:numRef>
          </c:cat>
          <c:val>
            <c:numRef>
              <c:f>YT_ALL!$B$19:$G$19</c:f>
              <c:numCache>
                <c:formatCode>0.00%</c:formatCode>
                <c:ptCount val="6"/>
                <c:pt idx="0">
                  <c:v>0.41600799999999999</c:v>
                </c:pt>
                <c:pt idx="1">
                  <c:v>0.35869600000000001</c:v>
                </c:pt>
                <c:pt idx="2">
                  <c:v>0.30010999999999999</c:v>
                </c:pt>
                <c:pt idx="3">
                  <c:v>0.27682200000000001</c:v>
                </c:pt>
                <c:pt idx="4">
                  <c:v>0.224657</c:v>
                </c:pt>
                <c:pt idx="5">
                  <c:v>0.22495999999999999</c:v>
                </c:pt>
              </c:numCache>
            </c:numRef>
          </c:val>
          <c:extLst>
            <c:ext xmlns:c16="http://schemas.microsoft.com/office/drawing/2014/chart" uri="{C3380CC4-5D6E-409C-BE32-E72D297353CC}">
              <c16:uniqueId val="{00000000-21F2-4458-8A41-6685D1D0CC2D}"/>
            </c:ext>
          </c:extLst>
        </c:ser>
        <c:ser>
          <c:idx val="1"/>
          <c:order val="1"/>
          <c:tx>
            <c:strRef>
              <c:f>YT_ALL!$A$20</c:f>
              <c:strCache>
                <c:ptCount val="1"/>
                <c:pt idx="0">
                  <c:v>Зовнішній борг</c:v>
                </c:pt>
              </c:strCache>
            </c:strRef>
          </c:tx>
          <c:spPr>
            <a:solidFill>
              <a:srgbClr val="993366"/>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YT_ALL!$B$17:$G$17</c:f>
              <c:numCache>
                <c:formatCode>dd\.mm\.yyyy;@</c:formatCode>
                <c:ptCount val="6"/>
                <c:pt idx="0">
                  <c:v>44561</c:v>
                </c:pt>
                <c:pt idx="1">
                  <c:v>44926</c:v>
                </c:pt>
                <c:pt idx="2">
                  <c:v>45291</c:v>
                </c:pt>
                <c:pt idx="3">
                  <c:v>45657</c:v>
                </c:pt>
                <c:pt idx="4">
                  <c:v>46022</c:v>
                </c:pt>
                <c:pt idx="5">
                  <c:v>46112</c:v>
                </c:pt>
              </c:numCache>
            </c:numRef>
          </c:cat>
          <c:val>
            <c:numRef>
              <c:f>YT_ALL!$B$20:$G$20</c:f>
              <c:numCache>
                <c:formatCode>0.00%</c:formatCode>
                <c:ptCount val="6"/>
                <c:pt idx="0">
                  <c:v>0.58399199999999996</c:v>
                </c:pt>
                <c:pt idx="1">
                  <c:v>0.64130399999999999</c:v>
                </c:pt>
                <c:pt idx="2">
                  <c:v>0.69989000000000001</c:v>
                </c:pt>
                <c:pt idx="3">
                  <c:v>0.72317799999999999</c:v>
                </c:pt>
                <c:pt idx="4">
                  <c:v>0.775343</c:v>
                </c:pt>
                <c:pt idx="5">
                  <c:v>0.77503999999999995</c:v>
                </c:pt>
              </c:numCache>
            </c:numRef>
          </c:val>
          <c:extLst>
            <c:ext xmlns:c16="http://schemas.microsoft.com/office/drawing/2014/chart" uri="{C3380CC4-5D6E-409C-BE32-E72D297353CC}">
              <c16:uniqueId val="{00000001-21F2-4458-8A41-6685D1D0CC2D}"/>
            </c:ext>
          </c:extLst>
        </c:ser>
        <c:dLbls>
          <c:showLegendKey val="0"/>
          <c:showVal val="1"/>
          <c:showCatName val="0"/>
          <c:showSerName val="0"/>
          <c:showPercent val="0"/>
          <c:showBubbleSize val="0"/>
        </c:dLbls>
        <c:gapWidth val="150"/>
        <c:shape val="box"/>
        <c:axId val="109305856"/>
        <c:axId val="109307392"/>
        <c:axId val="0"/>
      </c:bar3DChart>
      <c:dateAx>
        <c:axId val="109305856"/>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307392"/>
        <c:crosses val="autoZero"/>
        <c:auto val="1"/>
        <c:lblOffset val="100"/>
        <c:baseTimeUnit val="years"/>
        <c:majorUnit val="1"/>
        <c:majorTimeUnit val="years"/>
        <c:minorUnit val="1"/>
        <c:minorTimeUnit val="years"/>
      </c:dateAx>
      <c:valAx>
        <c:axId val="109307392"/>
        <c:scaling>
          <c:orientation val="minMax"/>
        </c:scaling>
        <c:delete val="0"/>
        <c:axPos val="l"/>
        <c:majorGridlines>
          <c:spPr>
            <a:ln w="3175">
              <a:solidFill>
                <a:srgbClr val="000000"/>
              </a:solidFill>
              <a:prstDash val="solid"/>
            </a:ln>
          </c:spPr>
        </c:majorGridlines>
        <c:numFmt formatCode="0.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305856"/>
        <c:crosses val="autoZero"/>
        <c:crossBetween val="between"/>
      </c:valAx>
      <c:spPr>
        <a:noFill/>
        <a:ln w="25400">
          <a:noFill/>
        </a:ln>
      </c:spPr>
    </c:plotArea>
    <c:legend>
      <c:legendPos val="r"/>
      <c:layout>
        <c:manualLayout>
          <c:xMode val="edge"/>
          <c:yMode val="edge"/>
          <c:x val="0.82128095932165668"/>
          <c:y val="8.9678688641077212E-2"/>
          <c:w val="0.11983475695320922"/>
          <c:h val="7.275803722504230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[0]!DEBT_LAST_5_YEARS_UAH</c:f>
          <c:strCache>
            <c:ptCount val="1"/>
            <c:pt idx="0">
              <c:v>Державний та гарантований державою борг України за останні 5 років
(млрд. грн)</c:v>
            </c:pt>
          </c:strCache>
        </c:strRef>
      </c:tx>
      <c:layout>
        <c:manualLayout>
          <c:xMode val="edge"/>
          <c:yMode val="edge"/>
          <c:x val="0.22605363984674329"/>
          <c:y val="1.9402985074626865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5019157088122604E-2"/>
          <c:y val="0.12835820895522387"/>
          <c:w val="0.95498084291187735"/>
          <c:h val="0.80597014925373134"/>
        </c:manualLayout>
      </c:layout>
      <c:bar3DChart>
        <c:barDir val="col"/>
        <c:grouping val="clustered"/>
        <c:varyColors val="0"/>
        <c:ser>
          <c:idx val="2"/>
          <c:order val="0"/>
          <c:tx>
            <c:strRef>
              <c:f>YTM_ALL!$A$6</c:f>
              <c:strCache>
                <c:ptCount val="1"/>
                <c:pt idx="0">
                  <c:v>Загальна сума державного та гарантованого державою боргу</c:v>
                </c:pt>
              </c:strCache>
            </c:strRef>
          </c:tx>
          <c:spPr>
            <a:solidFill>
              <a:srgbClr val="FFFF99"/>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ln w="9525" cap="flat" cmpd="sng">
                      <a:noFill/>
                      <a:round/>
                    </a:ln>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YTM_ALL!$B$5:$G$5</c:f>
              <c:numCache>
                <c:formatCode>dd\.mm\.yyyy;@</c:formatCode>
                <c:ptCount val="6"/>
                <c:pt idx="0">
                  <c:v>44561</c:v>
                </c:pt>
                <c:pt idx="1">
                  <c:v>44926</c:v>
                </c:pt>
                <c:pt idx="2">
                  <c:v>45291</c:v>
                </c:pt>
                <c:pt idx="3">
                  <c:v>45657</c:v>
                </c:pt>
                <c:pt idx="4">
                  <c:v>46022</c:v>
                </c:pt>
                <c:pt idx="5">
                  <c:v>46112</c:v>
                </c:pt>
              </c:numCache>
            </c:numRef>
          </c:cat>
          <c:val>
            <c:numRef>
              <c:f>YTM_ALL!$B$6:$G$6</c:f>
              <c:numCache>
                <c:formatCode>#\ ##0.00;\-#\ ##0.00;</c:formatCode>
                <c:ptCount val="6"/>
                <c:pt idx="0">
                  <c:v>2672.0600203157701</c:v>
                </c:pt>
                <c:pt idx="1">
                  <c:v>4075.5678381492698</c:v>
                </c:pt>
                <c:pt idx="2">
                  <c:v>5519.6354586101497</c:v>
                </c:pt>
                <c:pt idx="3">
                  <c:v>6980.98588524558</c:v>
                </c:pt>
                <c:pt idx="4">
                  <c:v>9042.6770279453904</c:v>
                </c:pt>
                <c:pt idx="5">
                  <c:v>9233.02786687765</c:v>
                </c:pt>
              </c:numCache>
            </c:numRef>
          </c:val>
          <c:extLst>
            <c:ext xmlns:c16="http://schemas.microsoft.com/office/drawing/2014/chart" uri="{C3380CC4-5D6E-409C-BE32-E72D297353CC}">
              <c16:uniqueId val="{00000006-E318-4BAB-AF3C-69F01AFA7A79}"/>
            </c:ext>
          </c:extLst>
        </c:ser>
        <c:ser>
          <c:idx val="1"/>
          <c:order val="1"/>
          <c:tx>
            <c:strRef>
              <c:f>YTM_ALL!$A$7</c:f>
              <c:strCache>
                <c:ptCount val="1"/>
                <c:pt idx="0">
                  <c:v>Внутрішній борг</c:v>
                </c:pt>
              </c:strCache>
            </c:strRef>
          </c:tx>
          <c:spPr>
            <a:solidFill>
              <a:srgbClr val="00CC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YTM_ALL!$B$5:$G$5</c:f>
              <c:numCache>
                <c:formatCode>dd\.mm\.yyyy;@</c:formatCode>
                <c:ptCount val="6"/>
                <c:pt idx="0">
                  <c:v>44561</c:v>
                </c:pt>
                <c:pt idx="1">
                  <c:v>44926</c:v>
                </c:pt>
                <c:pt idx="2">
                  <c:v>45291</c:v>
                </c:pt>
                <c:pt idx="3">
                  <c:v>45657</c:v>
                </c:pt>
                <c:pt idx="4">
                  <c:v>46022</c:v>
                </c:pt>
                <c:pt idx="5">
                  <c:v>46112</c:v>
                </c:pt>
              </c:numCache>
            </c:numRef>
          </c:cat>
          <c:val>
            <c:numRef>
              <c:f>YTM_ALL!$B$7:$G$7</c:f>
              <c:numCache>
                <c:formatCode>#,##0.00</c:formatCode>
                <c:ptCount val="6"/>
                <c:pt idx="0">
                  <c:v>1111.59786125906</c:v>
                </c:pt>
                <c:pt idx="1">
                  <c:v>1461.888183668</c:v>
                </c:pt>
                <c:pt idx="2">
                  <c:v>1656.49630379928</c:v>
                </c:pt>
                <c:pt idx="3">
                  <c:v>1932.48958136344</c:v>
                </c:pt>
                <c:pt idx="4">
                  <c:v>2031.50200194128</c:v>
                </c:pt>
                <c:pt idx="5">
                  <c:v>2077.05970968987</c:v>
                </c:pt>
              </c:numCache>
            </c:numRef>
          </c:val>
          <c:extLst>
            <c:ext xmlns:c16="http://schemas.microsoft.com/office/drawing/2014/chart" uri="{C3380CC4-5D6E-409C-BE32-E72D297353CC}">
              <c16:uniqueId val="{0000000D-E318-4BAB-AF3C-69F01AFA7A79}"/>
            </c:ext>
          </c:extLst>
        </c:ser>
        <c:ser>
          <c:idx val="0"/>
          <c:order val="2"/>
          <c:tx>
            <c:strRef>
              <c:f>YTM_ALL!$A$8</c:f>
              <c:strCache>
                <c:ptCount val="1"/>
                <c:pt idx="0">
                  <c:v>Зовнішній борг</c:v>
                </c:pt>
              </c:strCache>
            </c:strRef>
          </c:tx>
          <c:spPr>
            <a:solidFill>
              <a:srgbClr val="CCFFCC"/>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YTM_ALL!$B$5:$G$5</c:f>
              <c:numCache>
                <c:formatCode>dd\.mm\.yyyy;@</c:formatCode>
                <c:ptCount val="6"/>
                <c:pt idx="0">
                  <c:v>44561</c:v>
                </c:pt>
                <c:pt idx="1">
                  <c:v>44926</c:v>
                </c:pt>
                <c:pt idx="2">
                  <c:v>45291</c:v>
                </c:pt>
                <c:pt idx="3">
                  <c:v>45657</c:v>
                </c:pt>
                <c:pt idx="4">
                  <c:v>46022</c:v>
                </c:pt>
                <c:pt idx="5">
                  <c:v>46112</c:v>
                </c:pt>
              </c:numCache>
            </c:numRef>
          </c:cat>
          <c:val>
            <c:numRef>
              <c:f>YTM_ALL!$B$8:$G$8</c:f>
              <c:numCache>
                <c:formatCode>#,##0.00</c:formatCode>
                <c:ptCount val="6"/>
                <c:pt idx="0">
                  <c:v>1560.4621590567101</c:v>
                </c:pt>
                <c:pt idx="1">
                  <c:v>2613.6796544812701</c:v>
                </c:pt>
                <c:pt idx="2">
                  <c:v>3863.13915481087</c:v>
                </c:pt>
                <c:pt idx="3">
                  <c:v>5048.4963038821397</c:v>
                </c:pt>
                <c:pt idx="4">
                  <c:v>7011.1750260041099</c:v>
                </c:pt>
                <c:pt idx="5">
                  <c:v>7155.96815718778</c:v>
                </c:pt>
              </c:numCache>
            </c:numRef>
          </c:val>
          <c:extLst>
            <c:ext xmlns:c16="http://schemas.microsoft.com/office/drawing/2014/chart" uri="{C3380CC4-5D6E-409C-BE32-E72D297353CC}">
              <c16:uniqueId val="{00000014-E318-4BAB-AF3C-69F01AFA7A79}"/>
            </c:ext>
          </c:extLst>
        </c:ser>
        <c:dLbls>
          <c:showLegendKey val="0"/>
          <c:showVal val="1"/>
          <c:showCatName val="0"/>
          <c:showSerName val="0"/>
          <c:showPercent val="0"/>
          <c:showBubbleSize val="0"/>
        </c:dLbls>
        <c:gapWidth val="150"/>
        <c:shape val="box"/>
        <c:axId val="108886272"/>
        <c:axId val="108904448"/>
        <c:axId val="0"/>
      </c:bar3DChart>
      <c:dateAx>
        <c:axId val="10888627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108904448"/>
        <c:crosses val="autoZero"/>
        <c:auto val="1"/>
        <c:lblOffset val="100"/>
        <c:baseTimeUnit val="years"/>
        <c:majorUnit val="1"/>
        <c:majorTimeUnit val="years"/>
        <c:minorUnit val="1"/>
        <c:minorTimeUnit val="years"/>
      </c:dateAx>
      <c:valAx>
        <c:axId val="108904448"/>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108886272"/>
        <c:crosses val="autoZero"/>
        <c:crossBetween val="between"/>
      </c:valAx>
      <c:spPr>
        <a:noFill/>
        <a:ln w="25400">
          <a:noFill/>
        </a:ln>
      </c:spPr>
    </c:plotArea>
    <c:legend>
      <c:legendPos val="r"/>
      <c:layout>
        <c:manualLayout>
          <c:xMode val="edge"/>
          <c:yMode val="edge"/>
          <c:x val="0.12496667851654063"/>
          <c:y val="0.10399377316791178"/>
          <c:w val="0.1954022988505747"/>
          <c:h val="0.1611940298507462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[0]!DEBT_LAST_5_YEARS_USD</c:f>
          <c:strCache>
            <c:ptCount val="1"/>
            <c:pt idx="0">
              <c:v>Державний та гарантований державою борг України за останні 5 років
(млрд. дол. США)</c:v>
            </c:pt>
          </c:strCache>
        </c:strRef>
      </c:tx>
      <c:layout>
        <c:manualLayout>
          <c:xMode val="edge"/>
          <c:yMode val="edge"/>
          <c:x val="0.22792022792022792"/>
          <c:y val="1.9287833827893175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hPercent val="56"/>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653371320037987E-2"/>
          <c:y val="0.12759643916913946"/>
          <c:w val="0.93637226970560306"/>
          <c:h val="0.8086053412462908"/>
        </c:manualLayout>
      </c:layout>
      <c:bar3DChart>
        <c:barDir val="col"/>
        <c:grouping val="clustered"/>
        <c:varyColors val="0"/>
        <c:ser>
          <c:idx val="2"/>
          <c:order val="0"/>
          <c:tx>
            <c:strRef>
              <c:f>YTM_ALL!$A$12</c:f>
              <c:strCache>
                <c:ptCount val="1"/>
                <c:pt idx="0">
                  <c:v>Загальна сума державного та гарантованого державою боргу</c:v>
                </c:pt>
              </c:strCache>
            </c:strRef>
          </c:tx>
          <c:spPr>
            <a:solidFill>
              <a:srgbClr val="FFFF99"/>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YTM_ALL!$B$11:$G$11</c:f>
              <c:numCache>
                <c:formatCode>dd\.mm\.yyyy;@</c:formatCode>
                <c:ptCount val="6"/>
                <c:pt idx="0">
                  <c:v>44561</c:v>
                </c:pt>
                <c:pt idx="1">
                  <c:v>44926</c:v>
                </c:pt>
                <c:pt idx="2">
                  <c:v>45291</c:v>
                </c:pt>
                <c:pt idx="3">
                  <c:v>45657</c:v>
                </c:pt>
                <c:pt idx="4">
                  <c:v>46022</c:v>
                </c:pt>
                <c:pt idx="5">
                  <c:v>46112</c:v>
                </c:pt>
              </c:numCache>
            </c:numRef>
          </c:cat>
          <c:val>
            <c:numRef>
              <c:f>YTM_ALL!$B$12:$G$12</c:f>
              <c:numCache>
                <c:formatCode>#\ ##0.00;\-#\ ##0.00;</c:formatCode>
                <c:ptCount val="6"/>
                <c:pt idx="0">
                  <c:v>97.955877598960001</c:v>
                </c:pt>
                <c:pt idx="1">
                  <c:v>111.44992803011999</c:v>
                </c:pt>
                <c:pt idx="2">
                  <c:v>145.32087120896</c:v>
                </c:pt>
                <c:pt idx="3">
                  <c:v>166.05975130834</c:v>
                </c:pt>
                <c:pt idx="4">
                  <c:v>213.33206790503999</c:v>
                </c:pt>
                <c:pt idx="5">
                  <c:v>210.82138271955998</c:v>
                </c:pt>
              </c:numCache>
            </c:numRef>
          </c:val>
          <c:extLst>
            <c:ext xmlns:c16="http://schemas.microsoft.com/office/drawing/2014/chart" uri="{C3380CC4-5D6E-409C-BE32-E72D297353CC}">
              <c16:uniqueId val="{00000006-AE8D-4AD5-AB06-89A87E105B63}"/>
            </c:ext>
          </c:extLst>
        </c:ser>
        <c:ser>
          <c:idx val="1"/>
          <c:order val="1"/>
          <c:tx>
            <c:strRef>
              <c:f>YTM_ALL!$A$13</c:f>
              <c:strCache>
                <c:ptCount val="1"/>
                <c:pt idx="0">
                  <c:v>Внутрішній борг</c:v>
                </c:pt>
              </c:strCache>
            </c:strRef>
          </c:tx>
          <c:spPr>
            <a:solidFill>
              <a:srgbClr val="00CC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YTM_ALL!$B$11:$G$11</c:f>
              <c:numCache>
                <c:formatCode>dd\.mm\.yyyy;@</c:formatCode>
                <c:ptCount val="6"/>
                <c:pt idx="0">
                  <c:v>44561</c:v>
                </c:pt>
                <c:pt idx="1">
                  <c:v>44926</c:v>
                </c:pt>
                <c:pt idx="2">
                  <c:v>45291</c:v>
                </c:pt>
                <c:pt idx="3">
                  <c:v>45657</c:v>
                </c:pt>
                <c:pt idx="4">
                  <c:v>46022</c:v>
                </c:pt>
                <c:pt idx="5">
                  <c:v>46112</c:v>
                </c:pt>
              </c:numCache>
            </c:numRef>
          </c:cat>
          <c:val>
            <c:numRef>
              <c:f>YTM_ALL!$B$13:$G$13</c:f>
              <c:numCache>
                <c:formatCode>#,##0.00</c:formatCode>
                <c:ptCount val="6"/>
                <c:pt idx="0">
                  <c:v>40.750410997160003</c:v>
                </c:pt>
                <c:pt idx="1">
                  <c:v>39.976596962419997</c:v>
                </c:pt>
                <c:pt idx="2">
                  <c:v>43.612207332799997</c:v>
                </c:pt>
                <c:pt idx="3">
                  <c:v>45.968971226080001</c:v>
                </c:pt>
                <c:pt idx="4">
                  <c:v>47.926573257919998</c:v>
                </c:pt>
                <c:pt idx="5">
                  <c:v>47.426327127409998</c:v>
                </c:pt>
              </c:numCache>
            </c:numRef>
          </c:val>
          <c:extLst>
            <c:ext xmlns:c16="http://schemas.microsoft.com/office/drawing/2014/chart" uri="{C3380CC4-5D6E-409C-BE32-E72D297353CC}">
              <c16:uniqueId val="{0000000D-AE8D-4AD5-AB06-89A87E105B63}"/>
            </c:ext>
          </c:extLst>
        </c:ser>
        <c:ser>
          <c:idx val="0"/>
          <c:order val="2"/>
          <c:tx>
            <c:strRef>
              <c:f>YTM_ALL!$A$14</c:f>
              <c:strCache>
                <c:ptCount val="1"/>
                <c:pt idx="0">
                  <c:v>Зовнішній борг</c:v>
                </c:pt>
              </c:strCache>
            </c:strRef>
          </c:tx>
          <c:spPr>
            <a:solidFill>
              <a:srgbClr val="9999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YTM_ALL!$B$11:$G$11</c:f>
              <c:numCache>
                <c:formatCode>dd\.mm\.yyyy;@</c:formatCode>
                <c:ptCount val="6"/>
                <c:pt idx="0">
                  <c:v>44561</c:v>
                </c:pt>
                <c:pt idx="1">
                  <c:v>44926</c:v>
                </c:pt>
                <c:pt idx="2">
                  <c:v>45291</c:v>
                </c:pt>
                <c:pt idx="3">
                  <c:v>45657</c:v>
                </c:pt>
                <c:pt idx="4">
                  <c:v>46022</c:v>
                </c:pt>
                <c:pt idx="5">
                  <c:v>46112</c:v>
                </c:pt>
              </c:numCache>
            </c:numRef>
          </c:cat>
          <c:val>
            <c:numRef>
              <c:f>YTM_ALL!$B$14:$G$14</c:f>
              <c:numCache>
                <c:formatCode>#,##0.00</c:formatCode>
                <c:ptCount val="6"/>
                <c:pt idx="0">
                  <c:v>57.205466601799998</c:v>
                </c:pt>
                <c:pt idx="1">
                  <c:v>71.473331067700002</c:v>
                </c:pt>
                <c:pt idx="2">
                  <c:v>101.70866387616</c:v>
                </c:pt>
                <c:pt idx="3">
                  <c:v>120.09078008226</c:v>
                </c:pt>
                <c:pt idx="4">
                  <c:v>165.40549464712001</c:v>
                </c:pt>
                <c:pt idx="5">
                  <c:v>163.39505559214999</c:v>
                </c:pt>
              </c:numCache>
            </c:numRef>
          </c:val>
          <c:extLst>
            <c:ext xmlns:c16="http://schemas.microsoft.com/office/drawing/2014/chart" uri="{C3380CC4-5D6E-409C-BE32-E72D297353CC}">
              <c16:uniqueId val="{0000000E-AE8D-4AD5-AB06-89A87E105B63}"/>
            </c:ext>
          </c:extLst>
        </c:ser>
        <c:dLbls>
          <c:showLegendKey val="0"/>
          <c:showVal val="1"/>
          <c:showCatName val="0"/>
          <c:showSerName val="0"/>
          <c:showPercent val="0"/>
          <c:showBubbleSize val="0"/>
        </c:dLbls>
        <c:gapWidth val="150"/>
        <c:shape val="box"/>
        <c:axId val="109555072"/>
        <c:axId val="109565056"/>
        <c:axId val="0"/>
      </c:bar3DChart>
      <c:dateAx>
        <c:axId val="10955507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109565056"/>
        <c:crosses val="autoZero"/>
        <c:auto val="1"/>
        <c:lblOffset val="100"/>
        <c:baseTimeUnit val="years"/>
        <c:majorUnit val="1"/>
        <c:majorTimeUnit val="years"/>
        <c:minorUnit val="1"/>
        <c:minorTimeUnit val="years"/>
      </c:dateAx>
      <c:valAx>
        <c:axId val="109565056"/>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109555072"/>
        <c:crosses val="autoZero"/>
        <c:crossBetween val="between"/>
      </c:valAx>
      <c:spPr>
        <a:noFill/>
        <a:ln w="25400">
          <a:noFill/>
        </a:ln>
      </c:spPr>
    </c:plotArea>
    <c:legend>
      <c:legendPos val="r"/>
      <c:layout>
        <c:manualLayout>
          <c:xMode val="edge"/>
          <c:yMode val="edge"/>
          <c:x val="0.75593542260208924"/>
          <c:y val="5.637982195845697E-2"/>
          <c:w val="0.20892687559354228"/>
          <c:h val="0.154302670623145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MK_ALL!$A$10</c:f>
          <c:strCache>
            <c:ptCount val="1"/>
            <c:pt idx="0">
              <c:v>Державний та гарантований державою борг України за поточний рік (млрд. дол. США)</c:v>
            </c:pt>
          </c:strCache>
        </c:strRef>
      </c:tx>
      <c:layout>
        <c:manualLayout>
          <c:xMode val="edge"/>
          <c:yMode val="edge"/>
          <c:x val="0.21280991892559448"/>
          <c:y val="2.030456852791878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60"/>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3.5123966942148761E-2"/>
          <c:y val="0.10490693739424704"/>
          <c:w val="0.86157024793388426"/>
          <c:h val="0.82910321489001693"/>
        </c:manualLayout>
      </c:layout>
      <c:bar3DChart>
        <c:barDir val="col"/>
        <c:grouping val="stacked"/>
        <c:varyColors val="0"/>
        <c:ser>
          <c:idx val="1"/>
          <c:order val="0"/>
          <c:tx>
            <c:strRef>
              <c:f>MK_ALL!$A$13</c:f>
              <c:strCache>
                <c:ptCount val="1"/>
                <c:pt idx="0">
                  <c:v>Державний борг</c:v>
                </c:pt>
              </c:strCache>
            </c:strRef>
          </c:tx>
          <c:spPr>
            <a:solidFill>
              <a:srgbClr val="993366"/>
            </a:solidFill>
            <a:ln w="12700">
              <a:solidFill>
                <a:srgbClr val="000000"/>
              </a:solidFill>
              <a:prstDash val="solid"/>
            </a:ln>
          </c:spPr>
          <c:invertIfNegative val="0"/>
          <c:cat>
            <c:numRef>
              <c:f>MK_ALL!$B$11:$E$11</c:f>
              <c:numCache>
                <c:formatCode>dd\.mm\.yyyy;@</c:formatCode>
                <c:ptCount val="4"/>
                <c:pt idx="0">
                  <c:v>46022</c:v>
                </c:pt>
                <c:pt idx="1">
                  <c:v>46053</c:v>
                </c:pt>
                <c:pt idx="2">
                  <c:v>46081</c:v>
                </c:pt>
                <c:pt idx="3">
                  <c:v>46112</c:v>
                </c:pt>
              </c:numCache>
            </c:numRef>
          </c:cat>
          <c:val>
            <c:numRef>
              <c:f>MK_ALL!$B$13:$E$13</c:f>
              <c:numCache>
                <c:formatCode>#,##0.00</c:formatCode>
                <c:ptCount val="4"/>
                <c:pt idx="0">
                  <c:v>206.80464722398</c:v>
                </c:pt>
                <c:pt idx="1">
                  <c:v>208.49738797955001</c:v>
                </c:pt>
                <c:pt idx="2">
                  <c:v>206.92052157769001</c:v>
                </c:pt>
                <c:pt idx="3">
                  <c:v>204.88557869714001</c:v>
                </c:pt>
              </c:numCache>
            </c:numRef>
          </c:val>
          <c:extLst>
            <c:ext xmlns:c16="http://schemas.microsoft.com/office/drawing/2014/chart" uri="{C3380CC4-5D6E-409C-BE32-E72D297353CC}">
              <c16:uniqueId val="{00000000-7139-466C-840E-00A385220B14}"/>
            </c:ext>
          </c:extLst>
        </c:ser>
        <c:ser>
          <c:idx val="2"/>
          <c:order val="1"/>
          <c:tx>
            <c:strRef>
              <c:f>MK_ALL!$A$14</c:f>
              <c:strCache>
                <c:ptCount val="1"/>
                <c:pt idx="0">
                  <c:v>Гарантований державою борг</c:v>
                </c:pt>
              </c:strCache>
            </c:strRef>
          </c:tx>
          <c:invertIfNegative val="0"/>
          <c:cat>
            <c:numRef>
              <c:f>MK_ALL!$B$11:$E$11</c:f>
              <c:numCache>
                <c:formatCode>dd\.mm\.yyyy;@</c:formatCode>
                <c:ptCount val="4"/>
                <c:pt idx="0">
                  <c:v>46022</c:v>
                </c:pt>
                <c:pt idx="1">
                  <c:v>46053</c:v>
                </c:pt>
                <c:pt idx="2">
                  <c:v>46081</c:v>
                </c:pt>
                <c:pt idx="3">
                  <c:v>46112</c:v>
                </c:pt>
              </c:numCache>
            </c:numRef>
          </c:cat>
          <c:val>
            <c:numRef>
              <c:f>MK_ALL!$B$14:$E$14</c:f>
              <c:numCache>
                <c:formatCode>#,##0.00</c:formatCode>
                <c:ptCount val="4"/>
                <c:pt idx="0">
                  <c:v>6.5274206810599997</c:v>
                </c:pt>
                <c:pt idx="1">
                  <c:v>6.5076372975099996</c:v>
                </c:pt>
                <c:pt idx="2">
                  <c:v>6.2615755230400003</c:v>
                </c:pt>
                <c:pt idx="3">
                  <c:v>5.9358040224200002</c:v>
                </c:pt>
              </c:numCache>
            </c:numRef>
          </c:val>
          <c:extLst>
            <c:ext xmlns:c16="http://schemas.microsoft.com/office/drawing/2014/chart" uri="{C3380CC4-5D6E-409C-BE32-E72D297353CC}">
              <c16:uniqueId val="{00000001-7139-466C-840E-00A385220B14}"/>
            </c:ext>
          </c:extLst>
        </c:ser>
        <c:dLbls>
          <c:showLegendKey val="0"/>
          <c:showVal val="0"/>
          <c:showCatName val="0"/>
          <c:showSerName val="0"/>
          <c:showPercent val="0"/>
          <c:showBubbleSize val="0"/>
        </c:dLbls>
        <c:gapWidth val="150"/>
        <c:shape val="box"/>
        <c:axId val="101310848"/>
        <c:axId val="101312384"/>
        <c:axId val="0"/>
      </c:bar3DChart>
      <c:dateAx>
        <c:axId val="101310848"/>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00" b="0" i="0" u="none" strike="noStrike" baseline="0">
                <a:solidFill>
                  <a:srgbClr val="000000"/>
                </a:solidFill>
                <a:latin typeface="Arial Cyr"/>
                <a:ea typeface="Arial Cyr"/>
                <a:cs typeface="Arial Cyr"/>
              </a:defRPr>
            </a:pPr>
            <a:endParaRPr lang="uk-UA"/>
          </a:p>
        </c:txPr>
        <c:crossAx val="101312384"/>
        <c:crosses val="autoZero"/>
        <c:auto val="1"/>
        <c:lblOffset val="100"/>
        <c:baseTimeUnit val="months"/>
        <c:majorUnit val="1"/>
        <c:majorTimeUnit val="months"/>
        <c:minorUnit val="1"/>
        <c:minorTimeUnit val="days"/>
      </c:dateAx>
      <c:valAx>
        <c:axId val="10131238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1310848"/>
        <c:crosses val="autoZero"/>
        <c:crossBetween val="between"/>
      </c:valAx>
      <c:spPr>
        <a:noFill/>
        <a:ln w="25400">
          <a:noFill/>
        </a:ln>
      </c:spPr>
    </c:plotArea>
    <c:legend>
      <c:legendPos val="tr"/>
      <c:layout>
        <c:manualLayout>
          <c:xMode val="edge"/>
          <c:yMode val="edge"/>
          <c:x val="0.90805793083438779"/>
          <c:y val="0.45421124083627479"/>
          <c:w val="9.1942121505752872E-2"/>
          <c:h val="0.1252399641267412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[0]!DEBT_LAST_5_YEARS_USD</c:f>
          <c:strCache>
            <c:ptCount val="1"/>
            <c:pt idx="0">
              <c:v>Державний та гарантований державою борг України за останні 5 років
(млрд. дол. США)</c:v>
            </c:pt>
          </c:strCache>
        </c:strRef>
      </c:tx>
      <c:layout>
        <c:manualLayout>
          <c:xMode val="edge"/>
          <c:yMode val="edge"/>
          <c:x val="0.22605363984674329"/>
          <c:y val="1.9402985074626865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5019157088122604E-2"/>
          <c:y val="0.12835820895522387"/>
          <c:w val="0.95498084291187735"/>
          <c:h val="0.80597014925373134"/>
        </c:manualLayout>
      </c:layout>
      <c:bar3DChart>
        <c:barDir val="col"/>
        <c:grouping val="clustered"/>
        <c:varyColors val="0"/>
        <c:ser>
          <c:idx val="2"/>
          <c:order val="0"/>
          <c:tx>
            <c:strRef>
              <c:f>YKM_ALL!$A$6</c:f>
              <c:strCache>
                <c:ptCount val="1"/>
                <c:pt idx="0">
                  <c:v>Загальна сума державного та гарантованого державою боргу</c:v>
                </c:pt>
              </c:strCache>
            </c:strRef>
          </c:tx>
          <c:spPr>
            <a:solidFill>
              <a:srgbClr val="FFFF99"/>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ln w="9525" cap="flat" cmpd="sng">
                      <a:noFill/>
                      <a:round/>
                    </a:ln>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YKM_ALL!$B$5:$G$5</c:f>
              <c:numCache>
                <c:formatCode>dd\.mm\.yyyy;@</c:formatCode>
                <c:ptCount val="6"/>
                <c:pt idx="0">
                  <c:v>44561</c:v>
                </c:pt>
                <c:pt idx="1">
                  <c:v>44926</c:v>
                </c:pt>
                <c:pt idx="2">
                  <c:v>45291</c:v>
                </c:pt>
                <c:pt idx="3">
                  <c:v>45657</c:v>
                </c:pt>
                <c:pt idx="4">
                  <c:v>46022</c:v>
                </c:pt>
                <c:pt idx="5">
                  <c:v>46112</c:v>
                </c:pt>
              </c:numCache>
            </c:numRef>
          </c:cat>
          <c:val>
            <c:numRef>
              <c:f>YKM_ALL!$B$6:$G$6</c:f>
              <c:numCache>
                <c:formatCode>#\ ##0.00;\-#\ ##0.00;</c:formatCode>
                <c:ptCount val="6"/>
                <c:pt idx="0">
                  <c:v>2672.0600203157701</c:v>
                </c:pt>
                <c:pt idx="1">
                  <c:v>4075.5678381492698</c:v>
                </c:pt>
                <c:pt idx="2">
                  <c:v>5519.6354586101497</c:v>
                </c:pt>
                <c:pt idx="3">
                  <c:v>6980.98588524558</c:v>
                </c:pt>
                <c:pt idx="4">
                  <c:v>9042.6770279453904</c:v>
                </c:pt>
                <c:pt idx="5">
                  <c:v>9233.02786687765</c:v>
                </c:pt>
              </c:numCache>
            </c:numRef>
          </c:val>
          <c:extLst>
            <c:ext xmlns:c16="http://schemas.microsoft.com/office/drawing/2014/chart" uri="{C3380CC4-5D6E-409C-BE32-E72D297353CC}">
              <c16:uniqueId val="{00000007-33D5-43C8-9838-FD3AC6D95DEB}"/>
            </c:ext>
          </c:extLst>
        </c:ser>
        <c:ser>
          <c:idx val="1"/>
          <c:order val="1"/>
          <c:tx>
            <c:strRef>
              <c:f>YKM_ALL!$A$7</c:f>
              <c:strCache>
                <c:ptCount val="1"/>
                <c:pt idx="0">
                  <c:v>Державний борг</c:v>
                </c:pt>
              </c:strCache>
            </c:strRef>
          </c:tx>
          <c:spPr>
            <a:solidFill>
              <a:srgbClr val="00CC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YKM_ALL!$B$5:$G$5</c:f>
              <c:numCache>
                <c:formatCode>dd\.mm\.yyyy;@</c:formatCode>
                <c:ptCount val="6"/>
                <c:pt idx="0">
                  <c:v>44561</c:v>
                </c:pt>
                <c:pt idx="1">
                  <c:v>44926</c:v>
                </c:pt>
                <c:pt idx="2">
                  <c:v>45291</c:v>
                </c:pt>
                <c:pt idx="3">
                  <c:v>45657</c:v>
                </c:pt>
                <c:pt idx="4">
                  <c:v>46022</c:v>
                </c:pt>
                <c:pt idx="5">
                  <c:v>46112</c:v>
                </c:pt>
              </c:numCache>
            </c:numRef>
          </c:cat>
          <c:val>
            <c:numRef>
              <c:f>YKM_ALL!$B$7:$G$7</c:f>
              <c:numCache>
                <c:formatCode>#,##0.00</c:formatCode>
                <c:ptCount val="6"/>
                <c:pt idx="0">
                  <c:v>2362.7201507571899</c:v>
                </c:pt>
                <c:pt idx="1">
                  <c:v>3715.1336317660898</c:v>
                </c:pt>
                <c:pt idx="2">
                  <c:v>5188.0907415274296</c:v>
                </c:pt>
                <c:pt idx="3">
                  <c:v>6692.4747759279699</c:v>
                </c:pt>
                <c:pt idx="4">
                  <c:v>8765.9940256002701</c:v>
                </c:pt>
                <c:pt idx="5">
                  <c:v>8973.06636181258</c:v>
                </c:pt>
              </c:numCache>
            </c:numRef>
          </c:val>
          <c:extLst>
            <c:ext xmlns:c16="http://schemas.microsoft.com/office/drawing/2014/chart" uri="{C3380CC4-5D6E-409C-BE32-E72D297353CC}">
              <c16:uniqueId val="{00000009-33D5-43C8-9838-FD3AC6D95DEB}"/>
            </c:ext>
          </c:extLst>
        </c:ser>
        <c:ser>
          <c:idx val="0"/>
          <c:order val="2"/>
          <c:tx>
            <c:strRef>
              <c:f>YKM_ALL!$A$8</c:f>
              <c:strCache>
                <c:ptCount val="1"/>
                <c:pt idx="0">
                  <c:v>Гарантований державою борг</c:v>
                </c:pt>
              </c:strCache>
            </c:strRef>
          </c:tx>
          <c:spPr>
            <a:solidFill>
              <a:srgbClr val="CCFFCC"/>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YKM_ALL!$B$5:$G$5</c:f>
              <c:numCache>
                <c:formatCode>dd\.mm\.yyyy;@</c:formatCode>
                <c:ptCount val="6"/>
                <c:pt idx="0">
                  <c:v>44561</c:v>
                </c:pt>
                <c:pt idx="1">
                  <c:v>44926</c:v>
                </c:pt>
                <c:pt idx="2">
                  <c:v>45291</c:v>
                </c:pt>
                <c:pt idx="3">
                  <c:v>45657</c:v>
                </c:pt>
                <c:pt idx="4">
                  <c:v>46022</c:v>
                </c:pt>
                <c:pt idx="5">
                  <c:v>46112</c:v>
                </c:pt>
              </c:numCache>
            </c:numRef>
          </c:cat>
          <c:val>
            <c:numRef>
              <c:f>YKM_ALL!$B$8:$G$8</c:f>
              <c:numCache>
                <c:formatCode>#,##0.00</c:formatCode>
                <c:ptCount val="6"/>
                <c:pt idx="0">
                  <c:v>309.33986955858001</c:v>
                </c:pt>
                <c:pt idx="1">
                  <c:v>360.43420638318003</c:v>
                </c:pt>
                <c:pt idx="2">
                  <c:v>331.54471708272001</c:v>
                </c:pt>
                <c:pt idx="3">
                  <c:v>288.51110931761002</c:v>
                </c:pt>
                <c:pt idx="4">
                  <c:v>276.68300234511997</c:v>
                </c:pt>
                <c:pt idx="5">
                  <c:v>259.96150506507001</c:v>
                </c:pt>
              </c:numCache>
            </c:numRef>
          </c:val>
          <c:extLst>
            <c:ext xmlns:c16="http://schemas.microsoft.com/office/drawing/2014/chart" uri="{C3380CC4-5D6E-409C-BE32-E72D297353CC}">
              <c16:uniqueId val="{0000000B-33D5-43C8-9838-FD3AC6D95DEB}"/>
            </c:ext>
          </c:extLst>
        </c:ser>
        <c:dLbls>
          <c:showLegendKey val="0"/>
          <c:showVal val="1"/>
          <c:showCatName val="0"/>
          <c:showSerName val="0"/>
          <c:showPercent val="0"/>
          <c:showBubbleSize val="0"/>
        </c:dLbls>
        <c:gapWidth val="150"/>
        <c:shape val="box"/>
        <c:axId val="108886272"/>
        <c:axId val="108904448"/>
        <c:axId val="0"/>
      </c:bar3DChart>
      <c:dateAx>
        <c:axId val="10888627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108904448"/>
        <c:crosses val="autoZero"/>
        <c:auto val="1"/>
        <c:lblOffset val="100"/>
        <c:baseTimeUnit val="years"/>
        <c:majorUnit val="1"/>
        <c:majorTimeUnit val="years"/>
        <c:minorUnit val="1"/>
        <c:minorTimeUnit val="years"/>
      </c:dateAx>
      <c:valAx>
        <c:axId val="108904448"/>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108886272"/>
        <c:crosses val="autoZero"/>
        <c:crossBetween val="between"/>
      </c:valAx>
      <c:spPr>
        <a:noFill/>
        <a:ln w="25400">
          <a:noFill/>
        </a:ln>
      </c:spPr>
    </c:plotArea>
    <c:legend>
      <c:legendPos val="r"/>
      <c:layout>
        <c:manualLayout>
          <c:xMode val="edge"/>
          <c:yMode val="edge"/>
          <c:x val="0.12496667851654063"/>
          <c:y val="0.10399377316791178"/>
          <c:w val="0.1954022988505747"/>
          <c:h val="0.1611940298507462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[0]!DEBT_LAST_5_YEARS_USD</c:f>
          <c:strCache>
            <c:ptCount val="1"/>
            <c:pt idx="0">
              <c:v>Державний та гарантований державою борг України за останні 5 років
(млрд. дол. США)</c:v>
            </c:pt>
          </c:strCache>
        </c:strRef>
      </c:tx>
      <c:layout>
        <c:manualLayout>
          <c:xMode val="edge"/>
          <c:yMode val="edge"/>
          <c:x val="0.22792022792022792"/>
          <c:y val="1.9287833827893175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hPercent val="56"/>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653371320037987E-2"/>
          <c:y val="0.12759643916913946"/>
          <c:w val="0.93637226970560306"/>
          <c:h val="0.8086053412462908"/>
        </c:manualLayout>
      </c:layout>
      <c:bar3DChart>
        <c:barDir val="col"/>
        <c:grouping val="clustered"/>
        <c:varyColors val="0"/>
        <c:ser>
          <c:idx val="2"/>
          <c:order val="0"/>
          <c:tx>
            <c:strRef>
              <c:f>YKM_ALL!$A$12</c:f>
              <c:strCache>
                <c:ptCount val="1"/>
                <c:pt idx="0">
                  <c:v>Загальна сума державного та гарантованого державою боргу</c:v>
                </c:pt>
              </c:strCache>
            </c:strRef>
          </c:tx>
          <c:spPr>
            <a:solidFill>
              <a:srgbClr val="FFFF99"/>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YKM_ALL!$B$11:$G$11</c:f>
              <c:numCache>
                <c:formatCode>dd\.mm\.yyyy;@</c:formatCode>
                <c:ptCount val="6"/>
                <c:pt idx="0">
                  <c:v>44561</c:v>
                </c:pt>
                <c:pt idx="1">
                  <c:v>44926</c:v>
                </c:pt>
                <c:pt idx="2">
                  <c:v>45291</c:v>
                </c:pt>
                <c:pt idx="3">
                  <c:v>45657</c:v>
                </c:pt>
                <c:pt idx="4">
                  <c:v>46022</c:v>
                </c:pt>
                <c:pt idx="5">
                  <c:v>46112</c:v>
                </c:pt>
              </c:numCache>
            </c:numRef>
          </c:cat>
          <c:val>
            <c:numRef>
              <c:f>YKM_ALL!$B$12:$G$12</c:f>
              <c:numCache>
                <c:formatCode>#\ ##0.00;\-#\ ##0.00;</c:formatCode>
                <c:ptCount val="6"/>
                <c:pt idx="0">
                  <c:v>97.955877598960001</c:v>
                </c:pt>
                <c:pt idx="1">
                  <c:v>111.44992803012001</c:v>
                </c:pt>
                <c:pt idx="2">
                  <c:v>145.32087120896</c:v>
                </c:pt>
                <c:pt idx="3">
                  <c:v>166.05975130834</c:v>
                </c:pt>
                <c:pt idx="4">
                  <c:v>213.33206790503999</c:v>
                </c:pt>
                <c:pt idx="5">
                  <c:v>210.82138271956001</c:v>
                </c:pt>
              </c:numCache>
            </c:numRef>
          </c:val>
          <c:extLst>
            <c:ext xmlns:c16="http://schemas.microsoft.com/office/drawing/2014/chart" uri="{C3380CC4-5D6E-409C-BE32-E72D297353CC}">
              <c16:uniqueId val="{00000007-5C46-4940-95C0-CAAA1399442C}"/>
            </c:ext>
          </c:extLst>
        </c:ser>
        <c:ser>
          <c:idx val="1"/>
          <c:order val="1"/>
          <c:tx>
            <c:strRef>
              <c:f>YKM_ALL!$A$13</c:f>
              <c:strCache>
                <c:ptCount val="1"/>
                <c:pt idx="0">
                  <c:v>Державний борг</c:v>
                </c:pt>
              </c:strCache>
            </c:strRef>
          </c:tx>
          <c:spPr>
            <a:solidFill>
              <a:srgbClr val="00CC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YKM_ALL!$B$11:$G$11</c:f>
              <c:numCache>
                <c:formatCode>dd\.mm\.yyyy;@</c:formatCode>
                <c:ptCount val="6"/>
                <c:pt idx="0">
                  <c:v>44561</c:v>
                </c:pt>
                <c:pt idx="1">
                  <c:v>44926</c:v>
                </c:pt>
                <c:pt idx="2">
                  <c:v>45291</c:v>
                </c:pt>
                <c:pt idx="3">
                  <c:v>45657</c:v>
                </c:pt>
                <c:pt idx="4">
                  <c:v>46022</c:v>
                </c:pt>
                <c:pt idx="5">
                  <c:v>46112</c:v>
                </c:pt>
              </c:numCache>
            </c:numRef>
          </c:cat>
          <c:val>
            <c:numRef>
              <c:f>YKM_ALL!$B$13:$G$13</c:f>
              <c:numCache>
                <c:formatCode>#,##0.00</c:formatCode>
                <c:ptCount val="6"/>
                <c:pt idx="0">
                  <c:v>86.615691312519999</c:v>
                </c:pt>
                <c:pt idx="1">
                  <c:v>101.59354286955001</c:v>
                </c:pt>
                <c:pt idx="2">
                  <c:v>136.59196737241001</c:v>
                </c:pt>
                <c:pt idx="3">
                  <c:v>159.19681191121001</c:v>
                </c:pt>
                <c:pt idx="4">
                  <c:v>206.80464722398</c:v>
                </c:pt>
                <c:pt idx="5">
                  <c:v>204.88557869714001</c:v>
                </c:pt>
              </c:numCache>
            </c:numRef>
          </c:val>
          <c:extLst>
            <c:ext xmlns:c16="http://schemas.microsoft.com/office/drawing/2014/chart" uri="{C3380CC4-5D6E-409C-BE32-E72D297353CC}">
              <c16:uniqueId val="{00000009-5C46-4940-95C0-CAAA1399442C}"/>
            </c:ext>
          </c:extLst>
        </c:ser>
        <c:ser>
          <c:idx val="0"/>
          <c:order val="2"/>
          <c:tx>
            <c:strRef>
              <c:f>YKM_ALL!$A$14</c:f>
              <c:strCache>
                <c:ptCount val="1"/>
                <c:pt idx="0">
                  <c:v>Гарантований державою борг</c:v>
                </c:pt>
              </c:strCache>
            </c:strRef>
          </c:tx>
          <c:spPr>
            <a:solidFill>
              <a:srgbClr val="9999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YKM_ALL!$B$11:$G$11</c:f>
              <c:numCache>
                <c:formatCode>dd\.mm\.yyyy;@</c:formatCode>
                <c:ptCount val="6"/>
                <c:pt idx="0">
                  <c:v>44561</c:v>
                </c:pt>
                <c:pt idx="1">
                  <c:v>44926</c:v>
                </c:pt>
                <c:pt idx="2">
                  <c:v>45291</c:v>
                </c:pt>
                <c:pt idx="3">
                  <c:v>45657</c:v>
                </c:pt>
                <c:pt idx="4">
                  <c:v>46022</c:v>
                </c:pt>
                <c:pt idx="5">
                  <c:v>46112</c:v>
                </c:pt>
              </c:numCache>
            </c:numRef>
          </c:cat>
          <c:val>
            <c:numRef>
              <c:f>YKM_ALL!$B$14:$G$14</c:f>
              <c:numCache>
                <c:formatCode>#,##0.00</c:formatCode>
                <c:ptCount val="6"/>
                <c:pt idx="0">
                  <c:v>11.34018628644</c:v>
                </c:pt>
                <c:pt idx="1">
                  <c:v>9.8563851605699995</c:v>
                </c:pt>
                <c:pt idx="2">
                  <c:v>8.7289038365499998</c:v>
                </c:pt>
                <c:pt idx="3">
                  <c:v>6.8629393971299999</c:v>
                </c:pt>
                <c:pt idx="4">
                  <c:v>6.5274206810599997</c:v>
                </c:pt>
                <c:pt idx="5">
                  <c:v>5.9358040224200002</c:v>
                </c:pt>
              </c:numCache>
            </c:numRef>
          </c:val>
          <c:extLst>
            <c:ext xmlns:c16="http://schemas.microsoft.com/office/drawing/2014/chart" uri="{C3380CC4-5D6E-409C-BE32-E72D297353CC}">
              <c16:uniqueId val="{0000000B-5C46-4940-95C0-CAAA1399442C}"/>
            </c:ext>
          </c:extLst>
        </c:ser>
        <c:dLbls>
          <c:showLegendKey val="0"/>
          <c:showVal val="1"/>
          <c:showCatName val="0"/>
          <c:showSerName val="0"/>
          <c:showPercent val="0"/>
          <c:showBubbleSize val="0"/>
        </c:dLbls>
        <c:gapWidth val="150"/>
        <c:shape val="box"/>
        <c:axId val="109555072"/>
        <c:axId val="109565056"/>
        <c:axId val="0"/>
      </c:bar3DChart>
      <c:dateAx>
        <c:axId val="10955507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109565056"/>
        <c:crosses val="autoZero"/>
        <c:auto val="1"/>
        <c:lblOffset val="100"/>
        <c:baseTimeUnit val="years"/>
        <c:majorUnit val="1"/>
        <c:majorTimeUnit val="years"/>
        <c:minorUnit val="1"/>
        <c:minorTimeUnit val="years"/>
      </c:dateAx>
      <c:valAx>
        <c:axId val="109565056"/>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109555072"/>
        <c:crosses val="autoZero"/>
        <c:crossBetween val="between"/>
      </c:valAx>
      <c:spPr>
        <a:noFill/>
        <a:ln w="25400">
          <a:noFill/>
        </a:ln>
      </c:spPr>
    </c:plotArea>
    <c:legend>
      <c:legendPos val="r"/>
      <c:layout>
        <c:manualLayout>
          <c:xMode val="edge"/>
          <c:yMode val="edge"/>
          <c:x val="0.75593542260208924"/>
          <c:y val="5.637982195845697E-2"/>
          <c:w val="0.20892687559354228"/>
          <c:h val="0.154302670623145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Державний та гарантований державою борг України
станом на 31.03.2026</c:v>
            </c:pt>
          </c:strCache>
        </c:strRef>
      </c:tx>
      <c:layout>
        <c:manualLayout>
          <c:xMode val="edge"/>
          <c:yMode val="edge"/>
          <c:x val="0.29383998106794029"/>
          <c:y val="9.352634006523243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27685950413223143"/>
          <c:y val="0.39932318104906939"/>
          <c:w val="0.4462809917355372"/>
          <c:h val="0.29103214890016921"/>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1CC9-4E27-BD9D-63B205801126}"/>
              </c:ext>
            </c:extLst>
          </c:dPt>
          <c:dPt>
            <c:idx val="1"/>
            <c:bubble3D val="0"/>
            <c:extLst>
              <c:ext xmlns:c16="http://schemas.microsoft.com/office/drawing/2014/chart" uri="{C3380CC4-5D6E-409C-BE32-E72D297353CC}">
                <c16:uniqueId val="{00000001-1CC9-4E27-BD9D-63B205801126}"/>
              </c:ext>
            </c:extLst>
          </c:dPt>
          <c:dLbls>
            <c:dLbl>
              <c:idx val="0"/>
              <c:layout>
                <c:manualLayout>
                  <c:x val="2.5279264759873566E-2"/>
                  <c:y val="2.32298120095394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C9-4E27-BD9D-63B205801126}"/>
                </c:ext>
              </c:extLst>
            </c:dLbl>
            <c:dLbl>
              <c:idx val="2"/>
              <c:layout>
                <c:manualLayout>
                  <c:xMode val="edge"/>
                  <c:yMode val="edge"/>
                  <c:x val="0.50723140495867769"/>
                  <c:y val="0.4399323181049069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CC9-4E27-BD9D-63B205801126}"/>
                </c:ext>
              </c:extLst>
            </c:dLbl>
            <c:dLbl>
              <c:idx val="3"/>
              <c:layout>
                <c:manualLayout>
                  <c:xMode val="edge"/>
                  <c:yMode val="edge"/>
                  <c:x val="0.52169421487603307"/>
                  <c:y val="0.4500846023688663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CC9-4E27-BD9D-63B205801126}"/>
                </c:ext>
              </c:extLst>
            </c:dLbl>
            <c:dLbl>
              <c:idx val="4"/>
              <c:layout>
                <c:manualLayout>
                  <c:xMode val="edge"/>
                  <c:yMode val="edge"/>
                  <c:x val="0.50929752066115708"/>
                  <c:y val="0.1489001692047377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CC9-4E27-BD9D-63B205801126}"/>
                </c:ext>
              </c:extLst>
            </c:dLbl>
            <c:dLbl>
              <c:idx val="5"/>
              <c:layout>
                <c:manualLayout>
                  <c:xMode val="edge"/>
                  <c:yMode val="edge"/>
                  <c:x val="0.6776859504132231"/>
                  <c:y val="0.2791878172588832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CC9-4E27-BD9D-63B205801126}"/>
                </c:ext>
              </c:extLst>
            </c:dLbl>
            <c:dLbl>
              <c:idx val="6"/>
              <c:layout>
                <c:manualLayout>
                  <c:xMode val="edge"/>
                  <c:yMode val="edge"/>
                  <c:x val="0.59400826446280997"/>
                  <c:y val="0.348561759729272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CC9-4E27-BD9D-63B205801126}"/>
                </c:ext>
              </c:extLst>
            </c:dLbl>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KIND_CMP!$A$8:$A$9</c:f>
              <c:strCache>
                <c:ptCount val="2"/>
                <c:pt idx="0">
                  <c:v>Державний борг</c:v>
                </c:pt>
                <c:pt idx="1">
                  <c:v>Гарантований державою борг</c:v>
                </c:pt>
              </c:strCache>
            </c:strRef>
          </c:cat>
          <c:val>
            <c:numRef>
              <c:f>KIND_CMP!$F$8:$F$9</c:f>
              <c:numCache>
                <c:formatCode>#,##0.00</c:formatCode>
                <c:ptCount val="2"/>
                <c:pt idx="0">
                  <c:v>8973.06636181258</c:v>
                </c:pt>
                <c:pt idx="1">
                  <c:v>259.96150506507001</c:v>
                </c:pt>
              </c:numCache>
            </c:numRef>
          </c:val>
          <c:extLst>
            <c:ext xmlns:c16="http://schemas.microsoft.com/office/drawing/2014/chart" uri="{C3380CC4-5D6E-409C-BE32-E72D297353CC}">
              <c16:uniqueId val="{00000007-1CC9-4E27-BD9D-63B205801126}"/>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[0]!DEBT_BY_REPAYMENT</c:f>
          <c:strCache>
            <c:ptCount val="1"/>
            <c:pt idx="0">
              <c:v>Структура державного та гарантованого державою боргу
в розрізі термінів погашення</c:v>
            </c:pt>
          </c:strCache>
        </c:strRef>
      </c:tx>
      <c:layout>
        <c:manualLayout>
          <c:xMode val="edge"/>
          <c:yMode val="edge"/>
          <c:x val="0.25542916235780766"/>
          <c:y val="2.0338983050847456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8335056876938985"/>
          <c:y val="0.42203389830508475"/>
          <c:w val="0.43329886246122029"/>
          <c:h val="0.28135593220338984"/>
        </c:manualLayout>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7F8-4C0B-B6E5-AAA4E14FF1D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7F8-4C0B-B6E5-AAA4E14FF1D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7F8-4C0B-B6E5-AAA4E14FF1D5}"/>
              </c:ext>
            </c:extLst>
          </c:dPt>
          <c:dLbls>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1"/>
            <c:showCatName val="1"/>
            <c:showSerName val="0"/>
            <c:showPercent val="1"/>
            <c:showBubbleSize val="0"/>
            <c:showLeaderLines val="0"/>
            <c:extLst>
              <c:ext xmlns:c15="http://schemas.microsoft.com/office/drawing/2012/chart" uri="{CE6537A1-D6FC-4f65-9D91-7224C49458BB}"/>
            </c:extLst>
          </c:dLbls>
          <c:cat>
            <c:strRef>
              <c:f>DTR!$A$7:$A$10</c:f>
              <c:strCache>
                <c:ptCount val="4"/>
                <c:pt idx="0">
                  <c:v>Не визначений</c:v>
                </c:pt>
                <c:pt idx="1">
                  <c:v>2026.03.31-2026.12.31</c:v>
                </c:pt>
                <c:pt idx="2">
                  <c:v>2027-2031</c:v>
                </c:pt>
                <c:pt idx="3">
                  <c:v>2031-01.03.2080</c:v>
                </c:pt>
              </c:strCache>
            </c:strRef>
          </c:cat>
          <c:val>
            <c:numRef>
              <c:f>DTR!$B$7:$B$10</c:f>
              <c:numCache>
                <c:formatCode>#,##0.00</c:formatCode>
                <c:ptCount val="4"/>
                <c:pt idx="0">
                  <c:v>5.7128016640000001E-2</c:v>
                </c:pt>
                <c:pt idx="1">
                  <c:v>8.3739339034599993</c:v>
                </c:pt>
                <c:pt idx="2">
                  <c:v>33.026051828740002</c:v>
                </c:pt>
                <c:pt idx="3">
                  <c:v>169.36426897071999</c:v>
                </c:pt>
              </c:numCache>
            </c:numRef>
          </c:val>
          <c:extLst>
            <c:ext xmlns:c16="http://schemas.microsoft.com/office/drawing/2014/chart" uri="{C3380CC4-5D6E-409C-BE32-E72D297353CC}">
              <c16:uniqueId val="{00000005-87F8-4C0B-B6E5-AAA4E14FF1D5}"/>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uk-UA"/>
              <a:t>Державний та гарантований державою борг України
(в розрізі середнього терміну обігу та середньої ставки)</a:t>
            </a:r>
          </a:p>
          <a:p>
            <a:pPr>
              <a:defRPr sz="1000" b="0" i="0" u="none" strike="noStrike" baseline="0">
                <a:solidFill>
                  <a:srgbClr val="000000"/>
                </a:solidFill>
                <a:latin typeface="Arial Cyr"/>
                <a:ea typeface="Arial Cyr"/>
                <a:cs typeface="Arial Cyr"/>
              </a:defRPr>
            </a:pPr>
            <a:endParaRPr lang="uk-UA"/>
          </a:p>
        </c:rich>
      </c:tx>
      <c:layout>
        <c:manualLayout>
          <c:xMode val="edge"/>
          <c:yMode val="edge"/>
          <c:x val="0.2654959434418524"/>
          <c:y val="2.030435499467490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8615702479338845"/>
          <c:y val="0.44162436548223349"/>
          <c:w val="0.42768595041322316"/>
          <c:h val="0.27749576988155666"/>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25CC-4E12-B0CC-93B98208DE11}"/>
              </c:ext>
            </c:extLst>
          </c:dPt>
          <c:dPt>
            <c:idx val="1"/>
            <c:bubble3D val="0"/>
            <c:extLst>
              <c:ext xmlns:c16="http://schemas.microsoft.com/office/drawing/2014/chart" uri="{C3380CC4-5D6E-409C-BE32-E72D297353CC}">
                <c16:uniqueId val="{00000001-25CC-4E12-B0CC-93B98208DE11}"/>
              </c:ext>
            </c:extLst>
          </c:dPt>
          <c:dPt>
            <c:idx val="2"/>
            <c:bubble3D val="0"/>
            <c:extLst>
              <c:ext xmlns:c16="http://schemas.microsoft.com/office/drawing/2014/chart" uri="{C3380CC4-5D6E-409C-BE32-E72D297353CC}">
                <c16:uniqueId val="{00000002-25CC-4E12-B0CC-93B98208DE11}"/>
              </c:ext>
            </c:extLst>
          </c:dPt>
          <c:dPt>
            <c:idx val="3"/>
            <c:bubble3D val="0"/>
            <c:extLst>
              <c:ext xmlns:c16="http://schemas.microsoft.com/office/drawing/2014/chart" uri="{C3380CC4-5D6E-409C-BE32-E72D297353CC}">
                <c16:uniqueId val="{00000003-25CC-4E12-B0CC-93B98208DE11}"/>
              </c:ext>
            </c:extLst>
          </c:dPt>
          <c:dLbls>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0"/>
            <c:showBubbleSize val="0"/>
            <c:showLeaderLines val="1"/>
            <c:extLst>
              <c:ext xmlns:c15="http://schemas.microsoft.com/office/drawing/2012/chart" uri="{CE6537A1-D6FC-4f65-9D91-7224C49458BB}"/>
            </c:extLst>
          </c:dLbls>
          <c:cat>
            <c:strRef>
              <c:f>(DEBT_TERM!$I$11,DEBT_TERM!$I$48,DEBT_TERM!$I$51,DEBT_TERM!$I$53)</c:f>
              <c:strCache>
                <c:ptCount val="4"/>
                <c:pt idx="0">
                  <c:v>      Державний внутрішній борг; 14,099%; 6,45р.</c:v>
                </c:pt>
                <c:pt idx="1">
                  <c:v>      Державний зовнішній борг; 1,53%; 17,03р.</c:v>
                </c:pt>
                <c:pt idx="2">
                  <c:v>      Гарантований внутрішній борг; 7,416%; 4,8р.</c:v>
                </c:pt>
                <c:pt idx="3">
                  <c:v>      Гарантований зовнішній борг; 5,15%; 8,76р.</c:v>
                </c:pt>
              </c:strCache>
            </c:strRef>
          </c:cat>
          <c:val>
            <c:numRef>
              <c:f>(DEBT_TERM!$J$11,DEBT_TERM!$J$48,DEBT_TERM!$J$51,DEBT_TERM!$J$53)</c:f>
              <c:numCache>
                <c:formatCode>#,##0.00</c:formatCode>
                <c:ptCount val="4"/>
                <c:pt idx="0">
                  <c:v>1870069999.23</c:v>
                </c:pt>
                <c:pt idx="1">
                  <c:v>-269385038.27999997</c:v>
                </c:pt>
                <c:pt idx="2">
                  <c:v>59479357.859999999</c:v>
                </c:pt>
                <c:pt idx="3">
                  <c:v>-4140304.42</c:v>
                </c:pt>
              </c:numCache>
            </c:numRef>
          </c:val>
          <c:extLst>
            <c:ext xmlns:c16="http://schemas.microsoft.com/office/drawing/2014/chart" uri="{C3380CC4-5D6E-409C-BE32-E72D297353CC}">
              <c16:uniqueId val="{00000004-25CC-4E12-B0CC-93B98208DE1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uk-UA"/>
              <a:t>Державний та гарантований державою борг України
(в розрізі середнього терміну обігу та середньої ставки)</a:t>
            </a:r>
          </a:p>
          <a:p>
            <a:pPr>
              <a:defRPr sz="1000" b="0" i="0" u="none" strike="noStrike" baseline="0">
                <a:solidFill>
                  <a:srgbClr val="000000"/>
                </a:solidFill>
                <a:latin typeface="Arial Cyr"/>
                <a:ea typeface="Arial Cyr"/>
                <a:cs typeface="Arial Cyr"/>
              </a:defRPr>
            </a:pPr>
            <a:endParaRPr lang="uk-UA"/>
          </a:p>
        </c:rich>
      </c:tx>
      <c:layout>
        <c:manualLayout>
          <c:xMode val="edge"/>
          <c:yMode val="edge"/>
          <c:x val="0.26549585128125791"/>
          <c:y val="2.0304390885149508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7272727272727271"/>
          <c:y val="0.43147208121827413"/>
          <c:w val="0.45454545454545453"/>
          <c:h val="0.29610829103214892"/>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6201-48BE-A118-F5E9CA43A8F4}"/>
              </c:ext>
            </c:extLst>
          </c:dPt>
          <c:dPt>
            <c:idx val="1"/>
            <c:bubble3D val="0"/>
            <c:extLst>
              <c:ext xmlns:c16="http://schemas.microsoft.com/office/drawing/2014/chart" uri="{C3380CC4-5D6E-409C-BE32-E72D297353CC}">
                <c16:uniqueId val="{00000001-6201-48BE-A118-F5E9CA43A8F4}"/>
              </c:ext>
            </c:extLst>
          </c:dPt>
          <c:dPt>
            <c:idx val="2"/>
            <c:bubble3D val="0"/>
            <c:extLst>
              <c:ext xmlns:c16="http://schemas.microsoft.com/office/drawing/2014/chart" uri="{C3380CC4-5D6E-409C-BE32-E72D297353CC}">
                <c16:uniqueId val="{00000002-6201-48BE-A118-F5E9CA43A8F4}"/>
              </c:ext>
            </c:extLst>
          </c:dPt>
          <c:dPt>
            <c:idx val="3"/>
            <c:bubble3D val="0"/>
            <c:extLst>
              <c:ext xmlns:c16="http://schemas.microsoft.com/office/drawing/2014/chart" uri="{C3380CC4-5D6E-409C-BE32-E72D297353CC}">
                <c16:uniqueId val="{00000003-6201-48BE-A118-F5E9CA43A8F4}"/>
              </c:ext>
            </c:extLst>
          </c:dPt>
          <c:dPt>
            <c:idx val="4"/>
            <c:bubble3D val="0"/>
            <c:extLst>
              <c:ext xmlns:c16="http://schemas.microsoft.com/office/drawing/2014/chart" uri="{C3380CC4-5D6E-409C-BE32-E72D297353CC}">
                <c16:uniqueId val="{00000004-6201-48BE-A118-F5E9CA43A8F4}"/>
              </c:ext>
            </c:extLst>
          </c:dPt>
          <c:dPt>
            <c:idx val="5"/>
            <c:bubble3D val="0"/>
            <c:extLst>
              <c:ext xmlns:c16="http://schemas.microsoft.com/office/drawing/2014/chart" uri="{C3380CC4-5D6E-409C-BE32-E72D297353CC}">
                <c16:uniqueId val="{00000005-6201-48BE-A118-F5E9CA43A8F4}"/>
              </c:ext>
            </c:extLst>
          </c:dPt>
          <c:dPt>
            <c:idx val="6"/>
            <c:bubble3D val="0"/>
            <c:extLst>
              <c:ext xmlns:c16="http://schemas.microsoft.com/office/drawing/2014/chart" uri="{C3380CC4-5D6E-409C-BE32-E72D297353CC}">
                <c16:uniqueId val="{00000006-6201-48BE-A118-F5E9CA43A8F4}"/>
              </c:ext>
            </c:extLst>
          </c:dPt>
          <c:dPt>
            <c:idx val="7"/>
            <c:bubble3D val="0"/>
            <c:extLst>
              <c:ext xmlns:c16="http://schemas.microsoft.com/office/drawing/2014/chart" uri="{C3380CC4-5D6E-409C-BE32-E72D297353CC}">
                <c16:uniqueId val="{00000007-6201-48BE-A118-F5E9CA43A8F4}"/>
              </c:ext>
            </c:extLst>
          </c:dPt>
          <c:dPt>
            <c:idx val="8"/>
            <c:bubble3D val="0"/>
            <c:extLst>
              <c:ext xmlns:c16="http://schemas.microsoft.com/office/drawing/2014/chart" uri="{C3380CC4-5D6E-409C-BE32-E72D297353CC}">
                <c16:uniqueId val="{00000008-6201-48BE-A118-F5E9CA43A8F4}"/>
              </c:ext>
            </c:extLst>
          </c:dPt>
          <c:dLbls>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0"/>
            <c:showBubbleSize val="0"/>
            <c:showLeaderLines val="1"/>
            <c:extLst>
              <c:ext xmlns:c15="http://schemas.microsoft.com/office/drawing/2012/chart" uri="{CE6537A1-D6FC-4f65-9D91-7224C49458BB}"/>
            </c:extLst>
          </c:dLbls>
          <c:cat>
            <c:strRef>
              <c:f>DEBT_TERM!$I$13:$I$47</c:f>
              <c:strCache>
                <c:ptCount val="35"/>
                <c:pt idx="0">
                  <c:v>            ОВДП (1 - річні); 16,165%; 1,1р.</c:v>
                </c:pt>
                <c:pt idx="1">
                  <c:v>            ОВДП (10 - річні); 9,953%; 7,35р.</c:v>
                </c:pt>
                <c:pt idx="2">
                  <c:v>            ОВДП (11 - річні); 11,233%; 11р.</c:v>
                </c:pt>
                <c:pt idx="3">
                  <c:v>            ОВДП (12 - місячні); 4,17%; 0,89р.</c:v>
                </c:pt>
                <c:pt idx="4">
                  <c:v>            ОВДП (12 - річні); 10,55%; 12,04р.</c:v>
                </c:pt>
                <c:pt idx="5">
                  <c:v>            ОВДП (13 - річні); 8,754%; 13,15р.</c:v>
                </c:pt>
                <c:pt idx="6">
                  <c:v>            ОВДП (14 - річні); 7,438%; 14,04р.</c:v>
                </c:pt>
                <c:pt idx="7">
                  <c:v>            ОВДП (15 - річні); 10,049%; 14,69р.</c:v>
                </c:pt>
                <c:pt idx="8">
                  <c:v>            ОВДП (16 - річні); 8,575%; 15,85р.</c:v>
                </c:pt>
                <c:pt idx="9">
                  <c:v>            ОВДП (17 - річні); 12,259%; 16,9р.</c:v>
                </c:pt>
                <c:pt idx="10">
                  <c:v>            ОВДП (18 - місячні); 16,677%; 1,4р.</c:v>
                </c:pt>
                <c:pt idx="11">
                  <c:v>            ОВДП (18 - річні); 8,17%; 17,85р.</c:v>
                </c:pt>
                <c:pt idx="12">
                  <c:v>            ОВДП (19 - річні); 10,1%; 18,85р.</c:v>
                </c:pt>
                <c:pt idx="13">
                  <c:v>            ОВДП (2 - річні); 16,116%; 1,89р.</c:v>
                </c:pt>
                <c:pt idx="14">
                  <c:v>            ОВДП (20 - річні); 10,1%; 19,85р.</c:v>
                </c:pt>
                <c:pt idx="15">
                  <c:v>            ОВДП (21 - річні); 10,1%; 20,85р.</c:v>
                </c:pt>
                <c:pt idx="16">
                  <c:v>            ОВДП (22 - річні); 10,1%; 21,85р.</c:v>
                </c:pt>
                <c:pt idx="17">
                  <c:v>            ОВДП (23 - річні); 10,1%; 22,85р.</c:v>
                </c:pt>
                <c:pt idx="18">
                  <c:v>            ОВДП (24 - річні); 10,1%; 23,85р.</c:v>
                </c:pt>
                <c:pt idx="19">
                  <c:v>            ОВДП (25 - річні); 10,1%; 24,85р.</c:v>
                </c:pt>
                <c:pt idx="20">
                  <c:v>            ОВДП (26 - річні); 10,1%; 25,85р.</c:v>
                </c:pt>
                <c:pt idx="21">
                  <c:v>            ОВДП (27 - річні); 10,1%; 26,85р.</c:v>
                </c:pt>
                <c:pt idx="22">
                  <c:v>            ОВДП (28 - річні); 10,1%; 27,85р.</c:v>
                </c:pt>
                <c:pt idx="23">
                  <c:v>            ОВДП (29 - річні); 10,1%; 28,85р.</c:v>
                </c:pt>
                <c:pt idx="24">
                  <c:v>            ОВДП (3 - місячні); 0%; 0р.</c:v>
                </c:pt>
                <c:pt idx="25">
                  <c:v>            ОВДП (3 - річні); 16,914%; 2,97р.</c:v>
                </c:pt>
                <c:pt idx="26">
                  <c:v>            ОВДП (30 - річні); 15,151%; 18,71р.</c:v>
                </c:pt>
                <c:pt idx="27">
                  <c:v>            ОВДП (4 - річні); 15,018%; 3,5р.</c:v>
                </c:pt>
                <c:pt idx="28">
                  <c:v>            ОВДП (5 - річні); 16,339%; 3,42р.</c:v>
                </c:pt>
                <c:pt idx="29">
                  <c:v>            ОВДП (6 - місячні); 0%; 0р.</c:v>
                </c:pt>
                <c:pt idx="30">
                  <c:v>            ОВДП (6 - річні); 0%; 0р.</c:v>
                </c:pt>
                <c:pt idx="31">
                  <c:v>            ОВДП (7 - річні); 10,346%; 6,69р.</c:v>
                </c:pt>
                <c:pt idx="32">
                  <c:v>            ОВДП (8 - річні); 0%; 0р.</c:v>
                </c:pt>
                <c:pt idx="33">
                  <c:v>            ОВДП (9 - місячні); 0%; 0р.</c:v>
                </c:pt>
                <c:pt idx="34">
                  <c:v>            ОВДП (9 - річні); 10,57%; 9,29р.</c:v>
                </c:pt>
              </c:strCache>
            </c:strRef>
          </c:cat>
          <c:val>
            <c:numRef>
              <c:f>DEBT_TERM!$J$13:$J$47</c:f>
              <c:numCache>
                <c:formatCode>#,##0.00</c:formatCode>
                <c:ptCount val="35"/>
                <c:pt idx="0">
                  <c:v>128338027</c:v>
                </c:pt>
                <c:pt idx="1">
                  <c:v>34051921</c:v>
                </c:pt>
                <c:pt idx="2">
                  <c:v>14400000</c:v>
                </c:pt>
                <c:pt idx="3">
                  <c:v>-200000</c:v>
                </c:pt>
                <c:pt idx="4">
                  <c:v>50000000</c:v>
                </c:pt>
                <c:pt idx="5">
                  <c:v>33700001</c:v>
                </c:pt>
                <c:pt idx="6">
                  <c:v>46900000</c:v>
                </c:pt>
                <c:pt idx="7">
                  <c:v>225503117</c:v>
                </c:pt>
                <c:pt idx="8">
                  <c:v>12097744</c:v>
                </c:pt>
                <c:pt idx="9">
                  <c:v>27097744</c:v>
                </c:pt>
                <c:pt idx="10">
                  <c:v>99219642</c:v>
                </c:pt>
                <c:pt idx="11">
                  <c:v>12097744</c:v>
                </c:pt>
                <c:pt idx="12">
                  <c:v>12097744</c:v>
                </c:pt>
                <c:pt idx="13">
                  <c:v>149409546</c:v>
                </c:pt>
                <c:pt idx="14">
                  <c:v>12097744</c:v>
                </c:pt>
                <c:pt idx="15">
                  <c:v>12097744</c:v>
                </c:pt>
                <c:pt idx="16">
                  <c:v>12097744</c:v>
                </c:pt>
                <c:pt idx="17">
                  <c:v>12097744</c:v>
                </c:pt>
                <c:pt idx="18">
                  <c:v>12097744</c:v>
                </c:pt>
                <c:pt idx="19">
                  <c:v>12097744</c:v>
                </c:pt>
                <c:pt idx="20">
                  <c:v>12097744</c:v>
                </c:pt>
                <c:pt idx="21">
                  <c:v>12097744</c:v>
                </c:pt>
                <c:pt idx="22">
                  <c:v>12097744</c:v>
                </c:pt>
                <c:pt idx="23">
                  <c:v>12097744</c:v>
                </c:pt>
                <c:pt idx="24">
                  <c:v>0</c:v>
                </c:pt>
                <c:pt idx="25">
                  <c:v>465854415</c:v>
                </c:pt>
                <c:pt idx="26">
                  <c:v>257097751</c:v>
                </c:pt>
                <c:pt idx="27">
                  <c:v>83253711</c:v>
                </c:pt>
                <c:pt idx="28">
                  <c:v>63069236</c:v>
                </c:pt>
                <c:pt idx="29">
                  <c:v>0</c:v>
                </c:pt>
                <c:pt idx="30">
                  <c:v>0</c:v>
                </c:pt>
                <c:pt idx="31">
                  <c:v>28281691</c:v>
                </c:pt>
                <c:pt idx="32">
                  <c:v>0</c:v>
                </c:pt>
                <c:pt idx="33">
                  <c:v>0</c:v>
                </c:pt>
                <c:pt idx="34">
                  <c:v>5500000</c:v>
                </c:pt>
              </c:numCache>
            </c:numRef>
          </c:val>
          <c:extLst>
            <c:ext xmlns:c16="http://schemas.microsoft.com/office/drawing/2014/chart" uri="{C3380CC4-5D6E-409C-BE32-E72D297353CC}">
              <c16:uniqueId val="{00000009-6201-48BE-A118-F5E9CA43A8F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[0]!DEBT_STATE</c:f>
          <c:strCache>
            <c:ptCount val="1"/>
            <c:pt idx="0">
              <c:v>Державний та гарантований державою борг України</c:v>
            </c:pt>
          </c:strCache>
        </c:strRef>
      </c:tx>
      <c:layout>
        <c:manualLayout>
          <c:xMode val="edge"/>
          <c:yMode val="edge"/>
          <c:x val="0.30403286074086283"/>
          <c:y val="0.1130627150145247"/>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4581178903826267"/>
          <c:y val="0.3135593220338983"/>
          <c:w val="0.70837642192347461"/>
          <c:h val="0.4610169491525423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3748-49C1-9F40-0C364D25E88B}"/>
              </c:ext>
            </c:extLst>
          </c:dPt>
          <c:dPt>
            <c:idx val="1"/>
            <c:bubble3D val="0"/>
            <c:extLst>
              <c:ext xmlns:c16="http://schemas.microsoft.com/office/drawing/2014/chart" uri="{C3380CC4-5D6E-409C-BE32-E72D297353CC}">
                <c16:uniqueId val="{00000001-3748-49C1-9F40-0C364D25E88B}"/>
              </c:ext>
            </c:extLst>
          </c:dPt>
          <c:dLbls>
            <c:numFmt formatCode="0.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1"/>
            <c:extLst>
              <c:ext xmlns:c15="http://schemas.microsoft.com/office/drawing/2012/chart" uri="{CE6537A1-D6FC-4f65-9D91-7224C49458BB}"/>
            </c:extLst>
          </c:dLbls>
          <c:cat>
            <c:strRef>
              <c:f>MK_ALL!$A$19:$A$20</c:f>
              <c:strCache>
                <c:ptCount val="2"/>
                <c:pt idx="0">
                  <c:v>Державний борг</c:v>
                </c:pt>
                <c:pt idx="1">
                  <c:v>Гарантований державою борг</c:v>
                </c:pt>
              </c:strCache>
            </c:strRef>
          </c:cat>
          <c:val>
            <c:numRef>
              <c:f>MK_ALL!$E$19:$E$20</c:f>
              <c:numCache>
                <c:formatCode>0.00%</c:formatCode>
                <c:ptCount val="2"/>
                <c:pt idx="0">
                  <c:v>0.97184400000000004</c:v>
                </c:pt>
                <c:pt idx="1">
                  <c:v>2.8156E-2</c:v>
                </c:pt>
              </c:numCache>
            </c:numRef>
          </c:val>
          <c:extLst>
            <c:ext xmlns:c16="http://schemas.microsoft.com/office/drawing/2014/chart" uri="{C3380CC4-5D6E-409C-BE32-E72D297353CC}">
              <c16:uniqueId val="{00000002-3748-49C1-9F40-0C364D25E88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Державний та гарантований державою борг України
станом на 31.03.2026</c:v>
            </c:pt>
          </c:strCache>
        </c:strRef>
      </c:tx>
      <c:layout>
        <c:manualLayout>
          <c:xMode val="edge"/>
          <c:yMode val="edge"/>
          <c:x val="0.30341530319374554"/>
          <c:y val="0.17105837586884554"/>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4566115702479338"/>
          <c:y val="0.31302876480541453"/>
          <c:w val="0.70867768595041325"/>
          <c:h val="0.4619289340101522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93C6-459A-B698-80BF75843F81}"/>
              </c:ext>
            </c:extLst>
          </c:dPt>
          <c:dPt>
            <c:idx val="1"/>
            <c:bubble3D val="0"/>
            <c:extLst>
              <c:ext xmlns:c16="http://schemas.microsoft.com/office/drawing/2014/chart" uri="{C3380CC4-5D6E-409C-BE32-E72D297353CC}">
                <c16:uniqueId val="{00000001-93C6-459A-B698-80BF75843F81}"/>
              </c:ext>
            </c:extLst>
          </c:dPt>
          <c:dLbls>
            <c:numFmt formatCode="0.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1"/>
            <c:extLst>
              <c:ext xmlns:c15="http://schemas.microsoft.com/office/drawing/2012/chart" uri="{CE6537A1-D6FC-4f65-9D91-7224C49458BB}"/>
            </c:extLst>
          </c:dLbls>
          <c:cat>
            <c:strRef>
              <c:f>MT_ALL!$A$19:$A$20</c:f>
              <c:strCache>
                <c:ptCount val="2"/>
                <c:pt idx="0">
                  <c:v>Внутрішній борг</c:v>
                </c:pt>
                <c:pt idx="1">
                  <c:v>Зовнішній борг</c:v>
                </c:pt>
              </c:strCache>
            </c:strRef>
          </c:cat>
          <c:val>
            <c:numRef>
              <c:f>MT_ALL!$E$19:$E$20</c:f>
              <c:numCache>
                <c:formatCode>0.00%</c:formatCode>
                <c:ptCount val="2"/>
                <c:pt idx="0">
                  <c:v>0.22495999999999999</c:v>
                </c:pt>
                <c:pt idx="1">
                  <c:v>0.77503999999999995</c:v>
                </c:pt>
              </c:numCache>
            </c:numRef>
          </c:val>
          <c:extLst>
            <c:ext xmlns:c16="http://schemas.microsoft.com/office/drawing/2014/chart" uri="{C3380CC4-5D6E-409C-BE32-E72D297353CC}">
              <c16:uniqueId val="{00000002-93C6-459A-B698-80BF75843F8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MT_ALL!$A$4</c:f>
          <c:strCache>
            <c:ptCount val="1"/>
            <c:pt idx="0">
              <c:v>Державний та гарантований державою борг України за поточний рік (млрд. грн)</c:v>
            </c:pt>
          </c:strCache>
        </c:strRef>
      </c:tx>
      <c:layout>
        <c:manualLayout>
          <c:xMode val="edge"/>
          <c:yMode val="edge"/>
          <c:x val="0.21280996085047721"/>
          <c:y val="2.0304580237329489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6.6115702479338845E-2"/>
          <c:y val="0.10490693739424704"/>
          <c:w val="0.93078512396694213"/>
          <c:h val="0.79187817258883253"/>
        </c:manualLayout>
      </c:layout>
      <c:bar3DChart>
        <c:barDir val="col"/>
        <c:grouping val="stacked"/>
        <c:varyColors val="0"/>
        <c:ser>
          <c:idx val="0"/>
          <c:order val="0"/>
          <c:tx>
            <c:strRef>
              <c:f>MT_ALL!$A$7</c:f>
              <c:strCache>
                <c:ptCount val="1"/>
                <c:pt idx="0">
                  <c:v>Внутрішній борг</c:v>
                </c:pt>
              </c:strCache>
            </c:strRef>
          </c:tx>
          <c:spPr>
            <a:solidFill>
              <a:srgbClr val="9999FF"/>
            </a:solidFill>
            <a:ln w="12700">
              <a:solidFill>
                <a:srgbClr val="000000"/>
              </a:solidFill>
              <a:prstDash val="solid"/>
            </a:ln>
          </c:spPr>
          <c:invertIfNegative val="0"/>
          <c:cat>
            <c:numRef>
              <c:f>MT_ALL!$B$5:$E$5</c:f>
              <c:numCache>
                <c:formatCode>dd\.mm\.yyyy;@</c:formatCode>
                <c:ptCount val="4"/>
                <c:pt idx="0">
                  <c:v>46022</c:v>
                </c:pt>
                <c:pt idx="1">
                  <c:v>46053</c:v>
                </c:pt>
                <c:pt idx="2">
                  <c:v>46081</c:v>
                </c:pt>
                <c:pt idx="3">
                  <c:v>46112</c:v>
                </c:pt>
              </c:numCache>
            </c:numRef>
          </c:cat>
          <c:val>
            <c:numRef>
              <c:f>MT_ALL!$B$7:$E$7</c:f>
              <c:numCache>
                <c:formatCode>#,##0.00</c:formatCode>
                <c:ptCount val="4"/>
                <c:pt idx="0">
                  <c:v>2031.50200194128</c:v>
                </c:pt>
                <c:pt idx="1">
                  <c:v>2055.3735050478699</c:v>
                </c:pt>
                <c:pt idx="2">
                  <c:v>2072.3017816432898</c:v>
                </c:pt>
                <c:pt idx="3">
                  <c:v>2077.05970968987</c:v>
                </c:pt>
              </c:numCache>
            </c:numRef>
          </c:val>
          <c:extLst>
            <c:ext xmlns:c16="http://schemas.microsoft.com/office/drawing/2014/chart" uri="{C3380CC4-5D6E-409C-BE32-E72D297353CC}">
              <c16:uniqueId val="{00000000-BC45-4451-9AC6-E3AE4EC9B960}"/>
            </c:ext>
          </c:extLst>
        </c:ser>
        <c:ser>
          <c:idx val="1"/>
          <c:order val="1"/>
          <c:tx>
            <c:strRef>
              <c:f>MT_ALL!$A$8</c:f>
              <c:strCache>
                <c:ptCount val="1"/>
                <c:pt idx="0">
                  <c:v>Зовнішній борг</c:v>
                </c:pt>
              </c:strCache>
            </c:strRef>
          </c:tx>
          <c:spPr>
            <a:solidFill>
              <a:srgbClr val="993366"/>
            </a:solidFill>
            <a:ln w="12700">
              <a:solidFill>
                <a:srgbClr val="000000"/>
              </a:solidFill>
              <a:prstDash val="solid"/>
            </a:ln>
          </c:spPr>
          <c:invertIfNegative val="0"/>
          <c:cat>
            <c:numRef>
              <c:f>MT_ALL!$B$5:$E$5</c:f>
              <c:numCache>
                <c:formatCode>dd\.mm\.yyyy;@</c:formatCode>
                <c:ptCount val="4"/>
                <c:pt idx="0">
                  <c:v>46022</c:v>
                </c:pt>
                <c:pt idx="1">
                  <c:v>46053</c:v>
                </c:pt>
                <c:pt idx="2">
                  <c:v>46081</c:v>
                </c:pt>
                <c:pt idx="3">
                  <c:v>46112</c:v>
                </c:pt>
              </c:numCache>
            </c:numRef>
          </c:cat>
          <c:val>
            <c:numRef>
              <c:f>MT_ALL!$B$8:$E$8</c:f>
              <c:numCache>
                <c:formatCode>#,##0.00</c:formatCode>
                <c:ptCount val="4"/>
                <c:pt idx="0">
                  <c:v>7011.1750260041099</c:v>
                </c:pt>
                <c:pt idx="1">
                  <c:v>7157.2263195260202</c:v>
                </c:pt>
                <c:pt idx="2">
                  <c:v>7138.8915880916402</c:v>
                </c:pt>
                <c:pt idx="3">
                  <c:v>7155.96815718778</c:v>
                </c:pt>
              </c:numCache>
            </c:numRef>
          </c:val>
          <c:extLst>
            <c:ext xmlns:c16="http://schemas.microsoft.com/office/drawing/2014/chart" uri="{C3380CC4-5D6E-409C-BE32-E72D297353CC}">
              <c16:uniqueId val="{00000001-BC45-4451-9AC6-E3AE4EC9B960}"/>
            </c:ext>
          </c:extLst>
        </c:ser>
        <c:dLbls>
          <c:showLegendKey val="0"/>
          <c:showVal val="0"/>
          <c:showCatName val="0"/>
          <c:showSerName val="0"/>
          <c:showPercent val="0"/>
          <c:showBubbleSize val="0"/>
        </c:dLbls>
        <c:gapWidth val="150"/>
        <c:shape val="box"/>
        <c:axId val="107513344"/>
        <c:axId val="107514880"/>
        <c:axId val="0"/>
      </c:bar3DChart>
      <c:catAx>
        <c:axId val="107513344"/>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00" b="0" i="0" u="none" strike="noStrike" baseline="0">
                <a:solidFill>
                  <a:srgbClr val="000000"/>
                </a:solidFill>
                <a:latin typeface="Arial Cyr"/>
                <a:ea typeface="Arial Cyr"/>
                <a:cs typeface="Arial Cyr"/>
              </a:defRPr>
            </a:pPr>
            <a:endParaRPr lang="uk-UA"/>
          </a:p>
        </c:txPr>
        <c:crossAx val="107514880"/>
        <c:crosses val="autoZero"/>
        <c:auto val="0"/>
        <c:lblAlgn val="ctr"/>
        <c:lblOffset val="100"/>
        <c:tickLblSkip val="1"/>
        <c:tickMarkSkip val="1"/>
        <c:noMultiLvlLbl val="0"/>
      </c:catAx>
      <c:valAx>
        <c:axId val="10751488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7513344"/>
        <c:crosses val="autoZero"/>
        <c:crossBetween val="between"/>
      </c:valAx>
      <c:spPr>
        <a:noFill/>
        <a:ln w="25400">
          <a:noFill/>
        </a:ln>
      </c:spPr>
    </c:plotArea>
    <c:legend>
      <c:legendPos val="r"/>
      <c:layout>
        <c:manualLayout>
          <c:xMode val="edge"/>
          <c:yMode val="edge"/>
          <c:x val="0.78202479361263133"/>
          <c:y val="8.7986514361761123E-2"/>
          <c:w val="0.11983478159149896"/>
          <c:h val="7.2758034823111897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MT_ALL!$A$10</c:f>
          <c:strCache>
            <c:ptCount val="1"/>
            <c:pt idx="0">
              <c:v>Державний та гарантований державою борг України за поточний рік (млрд. дол. США)</c:v>
            </c:pt>
          </c:strCache>
        </c:strRef>
      </c:tx>
      <c:layout>
        <c:manualLayout>
          <c:xMode val="edge"/>
          <c:yMode val="edge"/>
          <c:x val="0.21280996085047721"/>
          <c:y val="2.0304580237329489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3175">
          <a:solidFill>
            <a:srgbClr val="000000"/>
          </a:solidFill>
          <a:prstDash val="solid"/>
        </a:ln>
      </c:spPr>
    </c:sideWall>
    <c:backWall>
      <c:thickness val="0"/>
      <c:spPr>
        <a:solidFill>
          <a:srgbClr val="FFFFFF"/>
        </a:solidFill>
        <a:ln w="3175">
          <a:solidFill>
            <a:srgbClr val="000000"/>
          </a:solidFill>
          <a:prstDash val="solid"/>
        </a:ln>
      </c:spPr>
    </c:backWall>
    <c:plotArea>
      <c:layout>
        <c:manualLayout>
          <c:layoutTarget val="inner"/>
          <c:xMode val="edge"/>
          <c:yMode val="edge"/>
          <c:x val="7.3347107438016534E-2"/>
          <c:y val="0.10490693739424704"/>
          <c:w val="0.92665289256198347"/>
          <c:h val="0.78680203045685282"/>
        </c:manualLayout>
      </c:layout>
      <c:bar3DChart>
        <c:barDir val="col"/>
        <c:grouping val="stacked"/>
        <c:varyColors val="0"/>
        <c:ser>
          <c:idx val="1"/>
          <c:order val="0"/>
          <c:tx>
            <c:strRef>
              <c:f>MT_ALL!$A$13</c:f>
              <c:strCache>
                <c:ptCount val="1"/>
                <c:pt idx="0">
                  <c:v>Внутрішній борг</c:v>
                </c:pt>
              </c:strCache>
            </c:strRef>
          </c:tx>
          <c:spPr>
            <a:solidFill>
              <a:srgbClr val="9999FF"/>
            </a:solidFill>
            <a:ln w="12700">
              <a:solidFill>
                <a:srgbClr val="000000"/>
              </a:solidFill>
              <a:prstDash val="solid"/>
            </a:ln>
          </c:spPr>
          <c:invertIfNegative val="0"/>
          <c:cat>
            <c:numRef>
              <c:f>MT_ALL!$B$11:$E$11</c:f>
              <c:numCache>
                <c:formatCode>dd\.mm\.yyyy;@</c:formatCode>
                <c:ptCount val="4"/>
                <c:pt idx="0">
                  <c:v>46022</c:v>
                </c:pt>
                <c:pt idx="1">
                  <c:v>46053</c:v>
                </c:pt>
                <c:pt idx="2">
                  <c:v>46081</c:v>
                </c:pt>
                <c:pt idx="3">
                  <c:v>46112</c:v>
                </c:pt>
              </c:numCache>
            </c:numRef>
          </c:cat>
          <c:val>
            <c:numRef>
              <c:f>MT_ALL!$B$13:$E$13</c:f>
              <c:numCache>
                <c:formatCode>#,##0.00</c:formatCode>
                <c:ptCount val="4"/>
                <c:pt idx="0">
                  <c:v>47.926573257919998</c:v>
                </c:pt>
                <c:pt idx="1">
                  <c:v>47.968612641649997</c:v>
                </c:pt>
                <c:pt idx="2">
                  <c:v>47.960955969920001</c:v>
                </c:pt>
                <c:pt idx="3">
                  <c:v>47.426327127409998</c:v>
                </c:pt>
              </c:numCache>
            </c:numRef>
          </c:val>
          <c:extLst>
            <c:ext xmlns:c16="http://schemas.microsoft.com/office/drawing/2014/chart" uri="{C3380CC4-5D6E-409C-BE32-E72D297353CC}">
              <c16:uniqueId val="{00000000-B19A-4077-974A-835203684B2F}"/>
            </c:ext>
          </c:extLst>
        </c:ser>
        <c:ser>
          <c:idx val="2"/>
          <c:order val="1"/>
          <c:tx>
            <c:strRef>
              <c:f>MT_ALL!$A$14</c:f>
              <c:strCache>
                <c:ptCount val="1"/>
                <c:pt idx="0">
                  <c:v>Зовнішній борг</c:v>
                </c:pt>
              </c:strCache>
            </c:strRef>
          </c:tx>
          <c:spPr>
            <a:solidFill>
              <a:srgbClr val="993366"/>
            </a:solidFill>
            <a:ln w="12700">
              <a:solidFill>
                <a:srgbClr val="000000"/>
              </a:solidFill>
              <a:prstDash val="solid"/>
            </a:ln>
          </c:spPr>
          <c:invertIfNegative val="0"/>
          <c:cat>
            <c:numRef>
              <c:f>MT_ALL!$B$11:$E$11</c:f>
              <c:numCache>
                <c:formatCode>dd\.mm\.yyyy;@</c:formatCode>
                <c:ptCount val="4"/>
                <c:pt idx="0">
                  <c:v>46022</c:v>
                </c:pt>
                <c:pt idx="1">
                  <c:v>46053</c:v>
                </c:pt>
                <c:pt idx="2">
                  <c:v>46081</c:v>
                </c:pt>
                <c:pt idx="3">
                  <c:v>46112</c:v>
                </c:pt>
              </c:numCache>
            </c:numRef>
          </c:cat>
          <c:val>
            <c:numRef>
              <c:f>MT_ALL!$B$14:$E$14</c:f>
              <c:numCache>
                <c:formatCode>#,##0.00</c:formatCode>
                <c:ptCount val="4"/>
                <c:pt idx="0">
                  <c:v>165.40549464712001</c:v>
                </c:pt>
                <c:pt idx="1">
                  <c:v>167.03641263540999</c:v>
                </c:pt>
                <c:pt idx="2">
                  <c:v>165.22114113081</c:v>
                </c:pt>
                <c:pt idx="3">
                  <c:v>163.39505559214999</c:v>
                </c:pt>
              </c:numCache>
            </c:numRef>
          </c:val>
          <c:extLst>
            <c:ext xmlns:c16="http://schemas.microsoft.com/office/drawing/2014/chart" uri="{C3380CC4-5D6E-409C-BE32-E72D297353CC}">
              <c16:uniqueId val="{00000001-B19A-4077-974A-835203684B2F}"/>
            </c:ext>
          </c:extLst>
        </c:ser>
        <c:dLbls>
          <c:showLegendKey val="0"/>
          <c:showVal val="0"/>
          <c:showCatName val="0"/>
          <c:showSerName val="0"/>
          <c:showPercent val="0"/>
          <c:showBubbleSize val="0"/>
        </c:dLbls>
        <c:gapWidth val="150"/>
        <c:shape val="box"/>
        <c:axId val="107419136"/>
        <c:axId val="107420672"/>
        <c:axId val="0"/>
      </c:bar3DChart>
      <c:catAx>
        <c:axId val="107419136"/>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25" b="0" i="0" u="none" strike="noStrike" baseline="0">
                <a:solidFill>
                  <a:srgbClr val="000000"/>
                </a:solidFill>
                <a:latin typeface="Arial Cyr"/>
                <a:ea typeface="Arial Cyr"/>
                <a:cs typeface="Arial Cyr"/>
              </a:defRPr>
            </a:pPr>
            <a:endParaRPr lang="uk-UA"/>
          </a:p>
        </c:txPr>
        <c:crossAx val="107420672"/>
        <c:crosses val="autoZero"/>
        <c:auto val="0"/>
        <c:lblAlgn val="ctr"/>
        <c:lblOffset val="100"/>
        <c:tickLblSkip val="1"/>
        <c:tickMarkSkip val="1"/>
        <c:noMultiLvlLbl val="0"/>
      </c:catAx>
      <c:valAx>
        <c:axId val="10742067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Cyr"/>
                <a:ea typeface="Arial Cyr"/>
                <a:cs typeface="Arial Cyr"/>
              </a:defRPr>
            </a:pPr>
            <a:endParaRPr lang="uk-UA"/>
          </a:p>
        </c:txPr>
        <c:crossAx val="107419136"/>
        <c:crosses val="autoZero"/>
        <c:crossBetween val="between"/>
      </c:valAx>
      <c:spPr>
        <a:noFill/>
        <a:ln w="25400">
          <a:noFill/>
        </a:ln>
      </c:spPr>
    </c:plotArea>
    <c:legend>
      <c:legendPos val="t"/>
      <c:layout>
        <c:manualLayout>
          <c:xMode val="edge"/>
          <c:yMode val="edge"/>
          <c:x val="0.80785123832421202"/>
          <c:y val="2.707277364977265E-2"/>
          <c:w val="0.11983478159149896"/>
          <c:h val="7.275803482311191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SRATE_M!$A$2</c:f>
          <c:strCache>
            <c:ptCount val="1"/>
            <c:pt idx="0">
              <c:v>Державний та гарантований державою борг України
станом на 31.03.2026
(за видами відсоткових ставок)</c:v>
            </c:pt>
          </c:strCache>
        </c:strRef>
      </c:tx>
      <c:layout>
        <c:manualLayout>
          <c:xMode val="edge"/>
          <c:yMode val="edge"/>
          <c:x val="0.2117769117430989"/>
          <c:y val="2.0304580237329489E-2"/>
        </c:manualLayout>
      </c:layout>
      <c:overlay val="0"/>
      <c:spPr>
        <a:noFill/>
        <a:ln w="25400">
          <a:noFill/>
        </a:ln>
      </c:spPr>
      <c:txPr>
        <a:bodyPr/>
        <a:lstStyle/>
        <a:p>
          <a:pPr>
            <a:defRPr sz="16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723140495867769"/>
          <c:y val="0.38747884940778343"/>
          <c:w val="0.47933884297520662"/>
          <c:h val="0.31302876480541453"/>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65D4-4FDF-9DE4-166AC8B628BC}"/>
              </c:ext>
            </c:extLst>
          </c:dPt>
          <c:dPt>
            <c:idx val="1"/>
            <c:bubble3D val="0"/>
            <c:extLst>
              <c:ext xmlns:c16="http://schemas.microsoft.com/office/drawing/2014/chart" uri="{C3380CC4-5D6E-409C-BE32-E72D297353CC}">
                <c16:uniqueId val="{00000001-65D4-4FDF-9DE4-166AC8B628BC}"/>
              </c:ext>
            </c:extLst>
          </c:dPt>
          <c:dLbls>
            <c:numFmt formatCode="0.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SRATE!$A$8:$A$9</c:f>
              <c:strCache>
                <c:ptCount val="2"/>
                <c:pt idx="0">
                  <c:v>Борг, по якому сплата відсотків здійснюється за плаваючими процентними ставками</c:v>
                </c:pt>
                <c:pt idx="1">
                  <c:v>Борг, по якому сплата відсотків здійснюється за фіксованими процентними ставками</c:v>
                </c:pt>
              </c:strCache>
            </c:strRef>
          </c:cat>
          <c:val>
            <c:numRef>
              <c:f>SRATE!$B$8:$B$9</c:f>
              <c:numCache>
                <c:formatCode>#,##0.00</c:formatCode>
                <c:ptCount val="2"/>
                <c:pt idx="0">
                  <c:v>59.076499736199999</c:v>
                </c:pt>
                <c:pt idx="1">
                  <c:v>151.74488298335999</c:v>
                </c:pt>
              </c:numCache>
            </c:numRef>
          </c:val>
          <c:extLst>
            <c:ext xmlns:c16="http://schemas.microsoft.com/office/drawing/2014/chart" uri="{C3380CC4-5D6E-409C-BE32-E72D297353CC}">
              <c16:uniqueId val="{00000002-65D4-4FDF-9DE4-166AC8B628BC}"/>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RATE!$A$2</c:f>
          <c:strCache>
            <c:ptCount val="1"/>
            <c:pt idx="0">
              <c:v>Державний та гарантований державою борг України
станом на 31.03.2026</c:v>
            </c:pt>
          </c:strCache>
        </c:strRef>
      </c:tx>
      <c:layout>
        <c:manualLayout>
          <c:xMode val="edge"/>
          <c:yMode val="edge"/>
          <c:x val="0.14049587225262652"/>
          <c:y val="2.0304580237329489E-2"/>
        </c:manualLayout>
      </c:layout>
      <c:overlay val="0"/>
      <c:spPr>
        <a:noFill/>
        <a:ln w="25400">
          <a:noFill/>
        </a:ln>
      </c:spPr>
      <c:txPr>
        <a:bodyPr/>
        <a:lstStyle/>
        <a:p>
          <a:pPr>
            <a:defRPr sz="16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826446280991733"/>
          <c:y val="0.41624365482233505"/>
          <c:w val="0.48347107438016529"/>
          <c:h val="0.31472081218274112"/>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6265-4905-8513-DB9F78C7EB63}"/>
              </c:ext>
            </c:extLst>
          </c:dPt>
          <c:dPt>
            <c:idx val="1"/>
            <c:bubble3D val="0"/>
            <c:extLst>
              <c:ext xmlns:c16="http://schemas.microsoft.com/office/drawing/2014/chart" uri="{C3380CC4-5D6E-409C-BE32-E72D297353CC}">
                <c16:uniqueId val="{00000001-6265-4905-8513-DB9F78C7EB63}"/>
              </c:ext>
            </c:extLst>
          </c:dPt>
          <c:dPt>
            <c:idx val="2"/>
            <c:bubble3D val="0"/>
            <c:extLst>
              <c:ext xmlns:c16="http://schemas.microsoft.com/office/drawing/2014/chart" uri="{C3380CC4-5D6E-409C-BE32-E72D297353CC}">
                <c16:uniqueId val="{00000002-6265-4905-8513-DB9F78C7EB63}"/>
              </c:ext>
            </c:extLst>
          </c:dPt>
          <c:dLbls>
            <c:numFmt formatCode="0.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RATE!$A$8:$A$16</c:f>
              <c:strCache>
                <c:ptCount val="9"/>
                <c:pt idx="0">
                  <c:v>EURIBOR</c:v>
                </c:pt>
                <c:pt idx="1">
                  <c:v>SOFR</c:v>
                </c:pt>
                <c:pt idx="2">
                  <c:v>SONIA</c:v>
                </c:pt>
                <c:pt idx="3">
                  <c:v>TORF</c:v>
                </c:pt>
                <c:pt idx="4">
                  <c:v>Індекс споживчих цін (СРІ)</c:v>
                </c:pt>
                <c:pt idx="5">
                  <c:v>Облікова ставка НБУ</c:v>
                </c:pt>
                <c:pt idx="6">
                  <c:v>Ставка МВФ</c:v>
                </c:pt>
                <c:pt idx="7">
                  <c:v>Український індекс ставок за депозитами фізичних осіб</c:v>
                </c:pt>
                <c:pt idx="8">
                  <c:v>Фіксована</c:v>
                </c:pt>
              </c:strCache>
            </c:strRef>
          </c:cat>
          <c:val>
            <c:numRef>
              <c:f>RATE!$B$8:$B$16</c:f>
              <c:numCache>
                <c:formatCode>#,##0.00</c:formatCode>
                <c:ptCount val="9"/>
                <c:pt idx="0">
                  <c:v>7.0062314626199997</c:v>
                </c:pt>
                <c:pt idx="1">
                  <c:v>21.522268083389999</c:v>
                </c:pt>
                <c:pt idx="2">
                  <c:v>0.85439357322999998</c:v>
                </c:pt>
                <c:pt idx="3">
                  <c:v>0.21578001127999999</c:v>
                </c:pt>
                <c:pt idx="4">
                  <c:v>3.3147911315899998</c:v>
                </c:pt>
                <c:pt idx="5">
                  <c:v>6.6172892558500003</c:v>
                </c:pt>
                <c:pt idx="6">
                  <c:v>19.226930900079999</c:v>
                </c:pt>
                <c:pt idx="7">
                  <c:v>0.31881531816000003</c:v>
                </c:pt>
                <c:pt idx="8">
                  <c:v>151.74488298335999</c:v>
                </c:pt>
              </c:numCache>
            </c:numRef>
          </c:val>
          <c:extLst>
            <c:ext xmlns:c16="http://schemas.microsoft.com/office/drawing/2014/chart" uri="{C3380CC4-5D6E-409C-BE32-E72D297353CC}">
              <c16:uniqueId val="{00000003-6265-4905-8513-DB9F78C7EB63}"/>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Державний та гарантований державою борг України
станом на 31.03.2026</c:v>
            </c:pt>
          </c:strCache>
        </c:strRef>
      </c:tx>
      <c:layout>
        <c:manualLayout>
          <c:xMode val="edge"/>
          <c:yMode val="edge"/>
          <c:x val="0.29615342380807813"/>
          <c:y val="0.17733978290402141"/>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826446280991733"/>
          <c:y val="0.38747884940778343"/>
          <c:w val="0.48347107438016529"/>
          <c:h val="0.31472081218274112"/>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F4C4-45EC-9EDE-3B3AD8A12AD3}"/>
              </c:ext>
            </c:extLst>
          </c:dPt>
          <c:dLbls>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RATE!$A$24:$A$31</c:f>
              <c:strCache>
                <c:ptCount val="8"/>
                <c:pt idx="0">
                  <c:v>EURIBOR</c:v>
                </c:pt>
                <c:pt idx="1">
                  <c:v>SOFR</c:v>
                </c:pt>
                <c:pt idx="2">
                  <c:v>SONIA</c:v>
                </c:pt>
                <c:pt idx="3">
                  <c:v>TORF</c:v>
                </c:pt>
                <c:pt idx="4">
                  <c:v>Індекс споживчих цін (СРІ)</c:v>
                </c:pt>
                <c:pt idx="5">
                  <c:v>Облікова ставка НБУ</c:v>
                </c:pt>
                <c:pt idx="6">
                  <c:v>Ставка МВФ</c:v>
                </c:pt>
                <c:pt idx="7">
                  <c:v>Фіксована</c:v>
                </c:pt>
              </c:strCache>
            </c:strRef>
          </c:cat>
          <c:val>
            <c:numRef>
              <c:f>RATE!$B$24:$B$31</c:f>
              <c:numCache>
                <c:formatCode>#\ ##0.00;\-#\ ##0.00;</c:formatCode>
                <c:ptCount val="8"/>
                <c:pt idx="0" formatCode="#,##0.00">
                  <c:v>5.6420367739700001</c:v>
                </c:pt>
                <c:pt idx="1">
                  <c:v>20.20292307467</c:v>
                </c:pt>
                <c:pt idx="2" formatCode="#,##0.00">
                  <c:v>0.85439357322999998</c:v>
                </c:pt>
                <c:pt idx="3" formatCode="#,##0.00">
                  <c:v>0.21578001127999999</c:v>
                </c:pt>
                <c:pt idx="4" formatCode="#,##0.00">
                  <c:v>3.3147911315899998</c:v>
                </c:pt>
                <c:pt idx="5" formatCode="#,##0.00">
                  <c:v>6.3933509150700001</c:v>
                </c:pt>
                <c:pt idx="6" formatCode="#,##0.00">
                  <c:v>18.786603594700001</c:v>
                </c:pt>
                <c:pt idx="7" formatCode="#,##0.00">
                  <c:v>149.47569962263</c:v>
                </c:pt>
              </c:numCache>
            </c:numRef>
          </c:val>
          <c:extLst>
            <c:ext xmlns:c16="http://schemas.microsoft.com/office/drawing/2014/chart" uri="{C3380CC4-5D6E-409C-BE32-E72D297353CC}">
              <c16:uniqueId val="{00000001-F4C4-45EC-9EDE-3B3AD8A12AD3}"/>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chart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Диаграмма12"/>
  <sheetViews>
    <sheetView workbookViewId="0"/>
  </sheetViews>
  <pageMargins left="0.75" right="0.75" top="1" bottom="1" header="0.5" footer="0.5"/>
  <headerFooter alignWithMargins="0"/>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500-000000000000}">
  <sheetPr codeName="Диаграмма1">
    <tabColor indexed="47"/>
  </sheetPr>
  <sheetViews>
    <sheetView zoomScale="120" workbookViewId="0"/>
  </sheetViews>
  <pageMargins left="0.75" right="0.75" top="1" bottom="1" header="0.5" footer="0.5"/>
  <headerFooter alignWithMargins="0"/>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600-000000000000}">
  <sheetPr codeName="Диаграмма18">
    <tabColor indexed="47"/>
  </sheetPr>
  <sheetViews>
    <sheetView zoomScale="120" workbookViewId="0"/>
  </sheetViews>
  <pageMargins left="0.75" right="0.75" top="1" bottom="1" header="0.5" footer="0.5"/>
  <headerFooter alignWithMargins="0"/>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F00-000000000000}">
  <sheetPr codeName="Диаграмма4">
    <tabColor indexed="46"/>
  </sheetPr>
  <sheetViews>
    <sheetView zoomScale="120" workbookViewId="0"/>
  </sheetViews>
  <pageMargins left="0.75" right="0.75" top="1" bottom="1" header="0.5" footer="0.5"/>
  <headerFooter alignWithMargins="0"/>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codeName="Диаграмма22">
    <tabColor indexed="46"/>
  </sheetPr>
  <sheetViews>
    <sheetView zoomScale="120" workbookViewId="0"/>
  </sheetViews>
  <pageMargins left="0.75" right="0.75" top="1" bottom="1" header="0.5" footer="0.5"/>
  <headerFooter alignWithMargins="0"/>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100-000000000000}">
  <sheetPr codeName="Диаграмма23">
    <tabColor indexed="46"/>
  </sheetPr>
  <sheetViews>
    <sheetView zoomScale="120" workbookViewId="0"/>
  </sheetViews>
  <pageMargins left="0.75" right="0.75" top="1" bottom="1" header="0.5" footer="0.5"/>
  <headerFooter alignWithMargins="0"/>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400-000000000000}">
  <sheetPr codeName="Диаграмма14">
    <tabColor indexed="22"/>
  </sheetPr>
  <sheetViews>
    <sheetView zoomScale="120" workbookViewId="0"/>
  </sheetViews>
  <pageMargins left="0.75" right="0.75" top="1" bottom="1" header="0.5" footer="0.5"/>
  <headerFooter alignWithMargins="0"/>
  <drawing r:id="rId1"/>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500-000000000000}">
  <sheetPr codeName="Диаграмма17">
    <tabColor indexed="22"/>
  </sheetPr>
  <sheetViews>
    <sheetView zoomScale="120" workbookViewId="0"/>
  </sheetViews>
  <pageMargins left="0.75" right="0.75" top="1" bottom="1" header="0.5" footer="0.5"/>
  <headerFooter alignWithMargins="0"/>
  <drawing r:id="rId1"/>
</chartsheet>
</file>

<file path=xl/chartsheets/sheet1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600-000000000000}">
  <sheetPr codeName="Диаграмма15">
    <tabColor indexed="22"/>
  </sheetPr>
  <sheetViews>
    <sheetView zoomScale="120" workbookViewId="0"/>
  </sheetViews>
  <pageMargins left="0.75" right="0.75" top="1" bottom="1" header="0.5" footer="0.5"/>
  <headerFooter alignWithMargins="0"/>
  <drawing r:id="rId1"/>
</chartsheet>
</file>

<file path=xl/chartsheets/sheet1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800-000000000000}">
  <sheetPr codeName="Диаграмма19">
    <tabColor indexed="13"/>
  </sheetPr>
  <sheetViews>
    <sheetView zoomScale="109" workbookViewId="0" zoomToFit="1"/>
  </sheetViews>
  <pageMargins left="0.38" right="0.32" top="0.61" bottom="0.56000000000000005" header="0.5" footer="0.38"/>
  <pageSetup paperSize="9" orientation="landscape"/>
  <headerFooter alignWithMargins="0"/>
  <drawing r:id="rId1"/>
</chartsheet>
</file>

<file path=xl/chartsheets/sheet1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900-000000000000}">
  <sheetPr codeName="Диаграмма20">
    <tabColor indexed="13"/>
  </sheetPr>
  <sheetViews>
    <sheetView zoomScale="108" workbookViewId="0" zoomToFit="1"/>
  </sheetViews>
  <pageMargins left="0.31" right="0.3" top="0.56999999999999995" bottom="0.56000000000000005" header="0.44" footer="0.37"/>
  <pageSetup paperSize="9" orientation="landscape"/>
  <headerFooter alignWithMargins="0"/>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codeName="Диаграмма11"/>
  <sheetViews>
    <sheetView workbookViewId="0"/>
  </sheetViews>
  <pageMargins left="0.75" right="0.75" top="1" bottom="1" header="0.5" footer="0.5"/>
  <headerFooter alignWithMargins="0"/>
  <drawing r:id="rId1"/>
</chartsheet>
</file>

<file path=xl/chartsheets/sheet2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B00-000000000000}">
  <sheetPr codeName="Диаграмма25">
    <tabColor indexed="13"/>
  </sheetPr>
  <sheetViews>
    <sheetView zoomScale="109" workbookViewId="0" zoomToFit="1"/>
  </sheetViews>
  <pageMargins left="0.38" right="0.32" top="0.61" bottom="0.56000000000000005" header="0.5" footer="0.38"/>
  <pageSetup paperSize="9" orientation="landscape"/>
  <headerFooter alignWithMargins="0"/>
  <drawing r:id="rId1"/>
</chartsheet>
</file>

<file path=xl/chartsheets/sheet2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C00-000000000000}">
  <sheetPr codeName="Диаграмма24">
    <tabColor indexed="13"/>
  </sheetPr>
  <sheetViews>
    <sheetView zoomScale="108" workbookViewId="0" zoomToFit="1"/>
  </sheetViews>
  <pageMargins left="0.31" right="0.3" top="0.56999999999999995" bottom="0.56000000000000005" header="0.44" footer="0.37"/>
  <pageSetup paperSize="9" orientation="landscape"/>
  <headerFooter alignWithMargins="0"/>
  <drawing r:id="rId1"/>
</chartsheet>
</file>

<file path=xl/chartsheets/sheet2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100-000000000000}">
  <sheetPr codeName="Диаграмма21">
    <tabColor indexed="53"/>
  </sheetPr>
  <sheetViews>
    <sheetView zoomScale="120" workbookViewId="0"/>
  </sheetViews>
  <pageMargins left="0.75" right="0.75" top="1" bottom="1" header="0.5" footer="0.5"/>
  <headerFooter alignWithMargins="0"/>
  <drawing r:id="rId1"/>
</chartsheet>
</file>

<file path=xl/chartsheets/sheet2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300-000000000000}">
  <sheetPr codeName="Диаграмма3"/>
  <sheetViews>
    <sheetView zoomScale="124" workbookViewId="0" zoomToFit="1"/>
  </sheetViews>
  <pageMargins left="0.75" right="0.75" top="1" bottom="1" header="0.5" footer="0.5"/>
  <pageSetup paperSize="9" orientation="landscape"/>
  <headerFooter alignWithMargins="0"/>
  <drawing r:id="rId1"/>
</chartsheet>
</file>

<file path=xl/chartsheets/sheet2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500-000000000000}">
  <sheetPr codeName="Диаграмма8">
    <tabColor indexed="48"/>
  </sheetPr>
  <sheetViews>
    <sheetView zoomScale="120" workbookViewId="0"/>
  </sheetViews>
  <pageMargins left="0.75" right="0.75" top="1" bottom="1" header="0.5" footer="0.5"/>
  <headerFooter alignWithMargins="0"/>
  <drawing r:id="rId1"/>
</chartsheet>
</file>

<file path=xl/chartsheets/sheet2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600-000000000000}">
  <sheetPr codeName="Диаграмма16">
    <tabColor indexed="48"/>
  </sheetPr>
  <sheetViews>
    <sheetView zoomScale="120" workbookViewId="0"/>
  </sheetViews>
  <pageMargins left="0.75" right="0.75" top="1" bottom="1" header="0.5" footer="0.5"/>
  <headerFooter alignWithMargins="0"/>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codeName="Диаграмма5"/>
  <sheetViews>
    <sheetView zoomScale="92" workbookViewId="0" zoomToFit="1"/>
  </sheetViews>
  <pageMargins left="0.75" right="0.75" top="1" bottom="1" header="0.5" footer="0.5"/>
  <pageSetup paperSize="9" orientation="landscape"/>
  <headerFooter alignWithMargins="0"/>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codeName="Диаграмма6"/>
  <sheetViews>
    <sheetView workbookViewId="0"/>
  </sheetViews>
  <pageMargins left="0.75" right="0.75" top="1" bottom="1" header="0.5" footer="0.5"/>
  <headerFooter alignWithMargins="0"/>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Диаграмма10">
    <tabColor indexed="11"/>
  </sheetPr>
  <sheetViews>
    <sheetView zoomScale="120" workbookViewId="0"/>
  </sheetViews>
  <pageMargins left="0.75" right="0.75" top="1" bottom="1" header="0.5" footer="0.5"/>
  <headerFooter alignWithMargins="0"/>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codeName="Диаграмма9">
    <tabColor indexed="11"/>
  </sheetPr>
  <sheetViews>
    <sheetView zoomScale="120" workbookViewId="0"/>
  </sheetViews>
  <pageMargins left="0.75" right="0.75" top="1" bottom="1" header="0.5" footer="0.5"/>
  <headerFooter alignWithMargins="0"/>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codeName="Диаграмма7">
    <tabColor indexed="40"/>
  </sheetPr>
  <sheetViews>
    <sheetView zoomScale="120" workbookViewId="0"/>
  </sheetViews>
  <pageMargins left="0.75" right="0.75" top="1" bottom="1" header="0.5" footer="0.5"/>
  <headerFooter alignWithMargins="0"/>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codeName="Диаграмма2">
    <tabColor indexed="40"/>
  </sheetPr>
  <sheetViews>
    <sheetView zoomScale="120" workbookViewId="0"/>
  </sheetViews>
  <pageMargins left="0.75" right="0.75" top="1" bottom="1" header="0.5" footer="0.5"/>
  <headerFooter alignWithMargins="0"/>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codeName="Диаграмма13">
    <tabColor indexed="40"/>
  </sheetPr>
  <sheetViews>
    <sheetView workbookViewId="0"/>
  </sheetViews>
  <pageMargins left="0.75" right="0.75" top="1" bottom="1" header="0.5" footer="0.5"/>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638175" cy="638175"/>
    <xdr:graphicFrame macro="">
      <xdr:nvGraphicFramePr>
        <xdr:cNvPr id="2" name="Диаграмма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635000" cy="635000"/>
    <xdr:graphicFrame macro="">
      <xdr:nvGraphicFramePr>
        <xdr:cNvPr id="2" name="Диаграмма 1">
          <a:extLst>
            <a:ext uri="{FF2B5EF4-FFF2-40B4-BE49-F238E27FC236}">
              <a16:creationId xmlns:a16="http://schemas.microsoft.com/office/drawing/2014/main"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1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1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9961927" cy="6387867"/>
    <xdr:graphicFrame macro="">
      <xdr:nvGraphicFramePr>
        <xdr:cNvPr id="2" name="Диаграмма 1">
          <a:extLst>
            <a:ext uri="{FF2B5EF4-FFF2-40B4-BE49-F238E27FC236}">
              <a16:creationId xmlns:a16="http://schemas.microsoft.com/office/drawing/2014/main" id="{00000000-0008-0000-2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10036528" cy="6429375"/>
    <xdr:graphicFrame macro="">
      <xdr:nvGraphicFramePr>
        <xdr:cNvPr id="2" name="Диаграмма 1">
          <a:extLst>
            <a:ext uri="{FF2B5EF4-FFF2-40B4-BE49-F238E27FC236}">
              <a16:creationId xmlns:a16="http://schemas.microsoft.com/office/drawing/2014/main" id="{00000000-0008-0000-2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638175" cy="638175"/>
    <xdr:graphicFrame macro="">
      <xdr:nvGraphicFramePr>
        <xdr:cNvPr id="2" name="Диаграмма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961927" cy="6387867"/>
    <xdr:graphicFrame macro="">
      <xdr:nvGraphicFramePr>
        <xdr:cNvPr id="2" name="Диаграмма 1">
          <a:extLst>
            <a:ext uri="{FF2B5EF4-FFF2-40B4-BE49-F238E27FC236}">
              <a16:creationId xmlns:a16="http://schemas.microsoft.com/office/drawing/2014/main" id="{00000000-0008-0000-2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10036528" cy="6429375"/>
    <xdr:graphicFrame macro="">
      <xdr:nvGraphicFramePr>
        <xdr:cNvPr id="2" name="Диаграмма 1">
          <a:extLst>
            <a:ext uri="{FF2B5EF4-FFF2-40B4-BE49-F238E27FC236}">
              <a16:creationId xmlns:a16="http://schemas.microsoft.com/office/drawing/2014/main" id="{00000000-0008-0000-2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3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absoluteAnchor>
    <xdr:pos x="0" y="0"/>
    <xdr:ext cx="9217742" cy="5622823"/>
    <xdr:graphicFrame macro="">
      <xdr:nvGraphicFramePr>
        <xdr:cNvPr id="2" name="Диаграмма 1">
          <a:extLst>
            <a:ext uri="{FF2B5EF4-FFF2-40B4-BE49-F238E27FC236}">
              <a16:creationId xmlns:a16="http://schemas.microsoft.com/office/drawing/2014/main" id="{00000000-0008-0000-3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3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3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10261" cy="5615609"/>
    <xdr:graphicFrame macro="">
      <xdr:nvGraphicFramePr>
        <xdr:cNvPr id="2" name="Диаграмма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88780" cy="6065520"/>
    <xdr:graphicFrame macro="">
      <xdr:nvGraphicFramePr>
        <xdr:cNvPr id="2" name="Диаграмма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635000" cy="635000"/>
    <xdr:graphicFrame macro="">
      <xdr:nvGraphicFramePr>
        <xdr:cNvPr id="2" name="Диаграмма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635000" cy="635000"/>
    <xdr:graphicFrame macro="">
      <xdr:nvGraphicFramePr>
        <xdr:cNvPr id="2" name="Диаграмма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296400" cy="6070600"/>
    <xdr:graphicFrame macro="">
      <xdr:nvGraphicFramePr>
        <xdr:cNvPr id="2" name="Диаграмма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296400" cy="6070600"/>
    <xdr:graphicFrame macro="">
      <xdr:nvGraphicFramePr>
        <xdr:cNvPr id="2" name="Диаграмма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9288780" cy="6065520"/>
    <xdr:graphicFrame macro="">
      <xdr:nvGraphicFramePr>
        <xdr:cNvPr id="2" name="Диаграмма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3">
    <tabColor indexed="57"/>
    <outlinePr applyStyles="1" summaryBelow="0"/>
    <pageSetUpPr fitToPage="1"/>
  </sheetPr>
  <dimension ref="A1:J180"/>
  <sheetViews>
    <sheetView workbookViewId="0">
      <selection activeCell="A6" sqref="A6"/>
    </sheetView>
  </sheetViews>
  <sheetFormatPr defaultColWidth="9.109375" defaultRowHeight="10.199999999999999" outlineLevelRow="4" x14ac:dyDescent="0.2"/>
  <cols>
    <col min="1" max="1" width="52" style="8" customWidth="1"/>
    <col min="2" max="5" width="16.33203125" style="9" customWidth="1"/>
    <col min="6" max="6" width="9.109375" style="8" customWidth="1"/>
    <col min="7" max="16384" width="9.109375" style="8"/>
  </cols>
  <sheetData>
    <row r="1" spans="1:10" s="22" customFormat="1" ht="13.8" x14ac:dyDescent="0.3">
      <c r="B1" s="23"/>
      <c r="C1" s="23"/>
      <c r="D1" s="23"/>
      <c r="E1" s="23"/>
    </row>
    <row r="2" spans="1:10" s="30" customFormat="1" ht="18" x14ac:dyDescent="0.35">
      <c r="A2" s="1" t="str">
        <f>DEBT_AS_OF_CURR_YEAR</f>
        <v>Державний та гарантований державою борг України за поточний рік</v>
      </c>
      <c r="B2" s="1"/>
      <c r="C2" s="1"/>
      <c r="D2" s="1"/>
      <c r="E2" s="1"/>
      <c r="F2" s="29"/>
      <c r="G2" s="29"/>
      <c r="H2" s="29"/>
      <c r="I2" s="29"/>
      <c r="J2" s="29"/>
    </row>
    <row r="3" spans="1:10" s="22" customFormat="1" ht="13.8" x14ac:dyDescent="0.3">
      <c r="B3" s="25"/>
      <c r="C3" s="25"/>
      <c r="D3" s="25"/>
      <c r="E3" s="25"/>
      <c r="F3" s="26"/>
      <c r="G3" s="26"/>
      <c r="H3" s="26"/>
    </row>
    <row r="4" spans="1:10" s="27" customFormat="1" ht="13.8" x14ac:dyDescent="0.3">
      <c r="B4" s="28"/>
      <c r="C4" s="28"/>
      <c r="D4" s="28"/>
      <c r="E4" s="28" t="str">
        <f>VALUAH</f>
        <v>млрд. грн</v>
      </c>
    </row>
    <row r="5" spans="1:10" s="14" customFormat="1" ht="13.8" x14ac:dyDescent="0.25">
      <c r="A5" s="12"/>
      <c r="B5" s="13">
        <v>46022</v>
      </c>
      <c r="C5" s="13">
        <v>46053</v>
      </c>
      <c r="D5" s="13">
        <v>46081</v>
      </c>
      <c r="E5" s="13">
        <v>46112</v>
      </c>
    </row>
    <row r="6" spans="1:10" s="15" customFormat="1" ht="31.2" x14ac:dyDescent="0.25">
      <c r="A6" s="141" t="str">
        <f>DEBT_TOTAL</f>
        <v>Загальна сума державного та гарантованого державою боргу</v>
      </c>
      <c r="B6" s="21">
        <f t="shared" ref="B6:E6" si="0">B$7+B$56</f>
        <v>9042.6770279453922</v>
      </c>
      <c r="C6" s="21">
        <f t="shared" si="0"/>
        <v>9212.5998245738901</v>
      </c>
      <c r="D6" s="21">
        <f t="shared" si="0"/>
        <v>9211.1933697349305</v>
      </c>
      <c r="E6" s="21">
        <f t="shared" si="0"/>
        <v>9233.0278668776482</v>
      </c>
    </row>
    <row r="7" spans="1:10" s="127" customFormat="1" ht="14.4" outlineLevel="1" x14ac:dyDescent="0.25">
      <c r="A7" s="168" t="s">
        <v>59</v>
      </c>
      <c r="B7" s="169">
        <f t="shared" ref="B7:E7" si="1">B$8+B$42</f>
        <v>2031.5020019412796</v>
      </c>
      <c r="C7" s="169">
        <f t="shared" si="1"/>
        <v>2055.3735050478695</v>
      </c>
      <c r="D7" s="169">
        <f t="shared" si="1"/>
        <v>2072.3017816432898</v>
      </c>
      <c r="E7" s="169">
        <f t="shared" si="1"/>
        <v>2077.0597096898696</v>
      </c>
    </row>
    <row r="8" spans="1:10" s="17" customFormat="1" ht="14.4" outlineLevel="2" x14ac:dyDescent="0.25">
      <c r="A8" s="170" t="s">
        <v>1</v>
      </c>
      <c r="B8" s="171">
        <f t="shared" ref="B8:E8" si="2">B$9+B$40</f>
        <v>1967.2075927832996</v>
      </c>
      <c r="C8" s="171">
        <f t="shared" si="2"/>
        <v>1992.6491649657994</v>
      </c>
      <c r="D8" s="171">
        <f t="shared" si="2"/>
        <v>2009.6169171505996</v>
      </c>
      <c r="E8" s="171">
        <f t="shared" si="2"/>
        <v>2013.8889646902796</v>
      </c>
    </row>
    <row r="9" spans="1:10" s="18" customFormat="1" ht="13.8" outlineLevel="3" x14ac:dyDescent="0.25">
      <c r="A9" s="172" t="s">
        <v>60</v>
      </c>
      <c r="B9" s="173">
        <f t="shared" ref="B9:E9" si="3">SUM(B$10:B$39)</f>
        <v>1965.8850675579995</v>
      </c>
      <c r="C9" s="173">
        <f t="shared" si="3"/>
        <v>1991.3266397404993</v>
      </c>
      <c r="D9" s="173">
        <f t="shared" si="3"/>
        <v>2008.2943919252996</v>
      </c>
      <c r="E9" s="173">
        <f t="shared" si="3"/>
        <v>2012.5995025955997</v>
      </c>
    </row>
    <row r="10" spans="1:10" s="20" customFormat="1" ht="13.8" outlineLevel="4" x14ac:dyDescent="0.25">
      <c r="A10" s="174" t="s">
        <v>61</v>
      </c>
      <c r="B10" s="166">
        <v>176.06807957500001</v>
      </c>
      <c r="C10" s="166">
        <v>188.40172416499999</v>
      </c>
      <c r="D10" s="166">
        <v>166.7095819468</v>
      </c>
      <c r="E10" s="166">
        <v>172.69992202809999</v>
      </c>
    </row>
    <row r="11" spans="1:10" ht="13.8" outlineLevel="4" x14ac:dyDescent="0.3">
      <c r="A11" s="175" t="s">
        <v>62</v>
      </c>
      <c r="B11" s="176">
        <v>37.370921000000003</v>
      </c>
      <c r="C11" s="176">
        <v>34.051921</v>
      </c>
      <c r="D11" s="176">
        <v>34.051921</v>
      </c>
      <c r="E11" s="176">
        <v>34.051921</v>
      </c>
      <c r="F11" s="11"/>
      <c r="G11" s="11"/>
      <c r="H11" s="11"/>
    </row>
    <row r="12" spans="1:10" ht="13.8" outlineLevel="4" x14ac:dyDescent="0.3">
      <c r="A12" s="175" t="s">
        <v>63</v>
      </c>
      <c r="B12" s="176">
        <v>16.899999999999999</v>
      </c>
      <c r="C12" s="176">
        <v>16.899999999999999</v>
      </c>
      <c r="D12" s="176">
        <v>16.899999999999999</v>
      </c>
      <c r="E12" s="176">
        <v>14.4</v>
      </c>
      <c r="F12" s="11"/>
      <c r="G12" s="11"/>
      <c r="H12" s="11"/>
    </row>
    <row r="13" spans="1:10" ht="13.8" outlineLevel="4" x14ac:dyDescent="0.3">
      <c r="A13" s="175" t="s">
        <v>64</v>
      </c>
      <c r="B13" s="176">
        <v>8.4775600000000004</v>
      </c>
      <c r="C13" s="176">
        <v>8.5696600000000007</v>
      </c>
      <c r="D13" s="176">
        <v>8.6416199999999996</v>
      </c>
      <c r="E13" s="176">
        <v>8.7591000000000001</v>
      </c>
      <c r="F13" s="11"/>
      <c r="G13" s="11"/>
      <c r="H13" s="11"/>
    </row>
    <row r="14" spans="1:10" ht="13.8" outlineLevel="4" x14ac:dyDescent="0.3">
      <c r="A14" s="175" t="s">
        <v>65</v>
      </c>
      <c r="B14" s="176">
        <v>50</v>
      </c>
      <c r="C14" s="176">
        <v>50</v>
      </c>
      <c r="D14" s="176">
        <v>50</v>
      </c>
      <c r="E14" s="176">
        <v>50</v>
      </c>
      <c r="F14" s="11"/>
      <c r="G14" s="11"/>
      <c r="H14" s="11"/>
    </row>
    <row r="15" spans="1:10" ht="13.8" outlineLevel="4" x14ac:dyDescent="0.3">
      <c r="A15" s="175" t="s">
        <v>66</v>
      </c>
      <c r="B15" s="176">
        <v>33.700001</v>
      </c>
      <c r="C15" s="176">
        <v>33.700001</v>
      </c>
      <c r="D15" s="176">
        <v>33.700001</v>
      </c>
      <c r="E15" s="176">
        <v>33.700001</v>
      </c>
      <c r="F15" s="11"/>
      <c r="G15" s="11"/>
      <c r="H15" s="11"/>
    </row>
    <row r="16" spans="1:10" ht="13.8" outlineLevel="4" x14ac:dyDescent="0.3">
      <c r="A16" s="175" t="s">
        <v>67</v>
      </c>
      <c r="B16" s="176">
        <v>46.9</v>
      </c>
      <c r="C16" s="176">
        <v>46.9</v>
      </c>
      <c r="D16" s="176">
        <v>46.9</v>
      </c>
      <c r="E16" s="176">
        <v>46.9</v>
      </c>
      <c r="F16" s="11"/>
      <c r="G16" s="11"/>
      <c r="H16" s="11"/>
    </row>
    <row r="17" spans="1:8" ht="13.8" outlineLevel="4" x14ac:dyDescent="0.3">
      <c r="A17" s="175" t="s">
        <v>68</v>
      </c>
      <c r="B17" s="176">
        <v>225.503117</v>
      </c>
      <c r="C17" s="176">
        <v>225.503117</v>
      </c>
      <c r="D17" s="176">
        <v>225.503117</v>
      </c>
      <c r="E17" s="176">
        <v>225.503117</v>
      </c>
      <c r="F17" s="11"/>
      <c r="G17" s="11"/>
      <c r="H17" s="11"/>
    </row>
    <row r="18" spans="1:8" ht="13.8" outlineLevel="4" x14ac:dyDescent="0.3">
      <c r="A18" s="175" t="s">
        <v>69</v>
      </c>
      <c r="B18" s="176">
        <v>12.097744</v>
      </c>
      <c r="C18" s="176">
        <v>12.097744</v>
      </c>
      <c r="D18" s="176">
        <v>12.097744</v>
      </c>
      <c r="E18" s="176">
        <v>12.097744</v>
      </c>
      <c r="F18" s="11"/>
      <c r="G18" s="11"/>
      <c r="H18" s="11"/>
    </row>
    <row r="19" spans="1:8" ht="13.8" outlineLevel="4" x14ac:dyDescent="0.3">
      <c r="A19" s="175" t="s">
        <v>70</v>
      </c>
      <c r="B19" s="176">
        <v>27.097743999999999</v>
      </c>
      <c r="C19" s="176">
        <v>27.097743999999999</v>
      </c>
      <c r="D19" s="176">
        <v>27.097743999999999</v>
      </c>
      <c r="E19" s="176">
        <v>27.097743999999999</v>
      </c>
      <c r="F19" s="11"/>
      <c r="G19" s="11"/>
      <c r="H19" s="11"/>
    </row>
    <row r="20" spans="1:8" ht="13.8" outlineLevel="4" x14ac:dyDescent="0.3">
      <c r="A20" s="175" t="s">
        <v>71</v>
      </c>
      <c r="B20" s="176">
        <v>171.11051998299999</v>
      </c>
      <c r="C20" s="176">
        <v>185.50718357549999</v>
      </c>
      <c r="D20" s="176">
        <v>194.78600397849999</v>
      </c>
      <c r="E20" s="176">
        <v>189.7506755675</v>
      </c>
      <c r="F20" s="11"/>
      <c r="G20" s="11"/>
      <c r="H20" s="11"/>
    </row>
    <row r="21" spans="1:8" ht="13.8" outlineLevel="4" x14ac:dyDescent="0.3">
      <c r="A21" s="175" t="s">
        <v>72</v>
      </c>
      <c r="B21" s="176">
        <v>12.097744</v>
      </c>
      <c r="C21" s="176">
        <v>12.097744</v>
      </c>
      <c r="D21" s="176">
        <v>12.097744</v>
      </c>
      <c r="E21" s="176">
        <v>12.097744</v>
      </c>
      <c r="F21" s="11"/>
      <c r="G21" s="11"/>
      <c r="H21" s="11"/>
    </row>
    <row r="22" spans="1:8" ht="13.8" outlineLevel="4" x14ac:dyDescent="0.3">
      <c r="A22" s="175" t="s">
        <v>73</v>
      </c>
      <c r="B22" s="176">
        <v>12.097744</v>
      </c>
      <c r="C22" s="176">
        <v>12.097744</v>
      </c>
      <c r="D22" s="176">
        <v>12.097744</v>
      </c>
      <c r="E22" s="176">
        <v>12.097744</v>
      </c>
      <c r="F22" s="11"/>
      <c r="G22" s="11"/>
      <c r="H22" s="11"/>
    </row>
    <row r="23" spans="1:8" ht="13.8" outlineLevel="4" x14ac:dyDescent="0.3">
      <c r="A23" s="175" t="s">
        <v>74</v>
      </c>
      <c r="B23" s="176">
        <v>184.67359099999999</v>
      </c>
      <c r="C23" s="176">
        <v>166.21270899999999</v>
      </c>
      <c r="D23" s="176">
        <v>156.042486</v>
      </c>
      <c r="E23" s="176">
        <v>149.40954600000001</v>
      </c>
      <c r="F23" s="11"/>
      <c r="G23" s="11"/>
      <c r="H23" s="11"/>
    </row>
    <row r="24" spans="1:8" ht="13.8" outlineLevel="4" x14ac:dyDescent="0.3">
      <c r="A24" s="175" t="s">
        <v>75</v>
      </c>
      <c r="B24" s="176">
        <v>12.097744</v>
      </c>
      <c r="C24" s="176">
        <v>12.097744</v>
      </c>
      <c r="D24" s="176">
        <v>12.097744</v>
      </c>
      <c r="E24" s="176">
        <v>12.097744</v>
      </c>
      <c r="F24" s="11"/>
      <c r="G24" s="11"/>
      <c r="H24" s="11"/>
    </row>
    <row r="25" spans="1:8" ht="13.8" outlineLevel="4" x14ac:dyDescent="0.3">
      <c r="A25" s="175" t="s">
        <v>76</v>
      </c>
      <c r="B25" s="176">
        <v>12.097744</v>
      </c>
      <c r="C25" s="176">
        <v>12.097744</v>
      </c>
      <c r="D25" s="176">
        <v>12.097744</v>
      </c>
      <c r="E25" s="176">
        <v>12.097744</v>
      </c>
      <c r="F25" s="11"/>
      <c r="G25" s="11"/>
      <c r="H25" s="11"/>
    </row>
    <row r="26" spans="1:8" ht="13.8" outlineLevel="4" x14ac:dyDescent="0.3">
      <c r="A26" s="175" t="s">
        <v>77</v>
      </c>
      <c r="B26" s="176">
        <v>12.097744</v>
      </c>
      <c r="C26" s="176">
        <v>12.097744</v>
      </c>
      <c r="D26" s="176">
        <v>12.097744</v>
      </c>
      <c r="E26" s="176">
        <v>12.097744</v>
      </c>
      <c r="F26" s="11"/>
      <c r="G26" s="11"/>
      <c r="H26" s="11"/>
    </row>
    <row r="27" spans="1:8" ht="13.8" outlineLevel="4" x14ac:dyDescent="0.3">
      <c r="A27" s="175" t="s">
        <v>78</v>
      </c>
      <c r="B27" s="176">
        <v>12.097744</v>
      </c>
      <c r="C27" s="176">
        <v>12.097744</v>
      </c>
      <c r="D27" s="176">
        <v>12.097744</v>
      </c>
      <c r="E27" s="176">
        <v>12.097744</v>
      </c>
      <c r="F27" s="11"/>
      <c r="G27" s="11"/>
      <c r="H27" s="11"/>
    </row>
    <row r="28" spans="1:8" ht="13.8" outlineLevel="4" x14ac:dyDescent="0.3">
      <c r="A28" s="175" t="s">
        <v>79</v>
      </c>
      <c r="B28" s="176">
        <v>12.097744</v>
      </c>
      <c r="C28" s="176">
        <v>12.097744</v>
      </c>
      <c r="D28" s="176">
        <v>12.097744</v>
      </c>
      <c r="E28" s="176">
        <v>12.097744</v>
      </c>
      <c r="F28" s="11"/>
      <c r="G28" s="11"/>
      <c r="H28" s="11"/>
    </row>
    <row r="29" spans="1:8" ht="13.8" outlineLevel="4" x14ac:dyDescent="0.3">
      <c r="A29" s="175" t="s">
        <v>80</v>
      </c>
      <c r="B29" s="176">
        <v>12.097744</v>
      </c>
      <c r="C29" s="176">
        <v>12.097744</v>
      </c>
      <c r="D29" s="176">
        <v>12.097744</v>
      </c>
      <c r="E29" s="176">
        <v>12.097744</v>
      </c>
      <c r="F29" s="11"/>
      <c r="G29" s="11"/>
      <c r="H29" s="11"/>
    </row>
    <row r="30" spans="1:8" ht="13.8" outlineLevel="4" x14ac:dyDescent="0.3">
      <c r="A30" s="175" t="s">
        <v>81</v>
      </c>
      <c r="B30" s="176">
        <v>12.097744</v>
      </c>
      <c r="C30" s="176">
        <v>12.097744</v>
      </c>
      <c r="D30" s="176">
        <v>12.097744</v>
      </c>
      <c r="E30" s="176">
        <v>12.097744</v>
      </c>
      <c r="F30" s="11"/>
      <c r="G30" s="11"/>
      <c r="H30" s="11"/>
    </row>
    <row r="31" spans="1:8" ht="13.8" outlineLevel="4" x14ac:dyDescent="0.3">
      <c r="A31" s="175" t="s">
        <v>82</v>
      </c>
      <c r="B31" s="176">
        <v>12.097744</v>
      </c>
      <c r="C31" s="176">
        <v>12.097744</v>
      </c>
      <c r="D31" s="176">
        <v>12.097744</v>
      </c>
      <c r="E31" s="176">
        <v>12.097744</v>
      </c>
      <c r="F31" s="11"/>
      <c r="G31" s="11"/>
      <c r="H31" s="11"/>
    </row>
    <row r="32" spans="1:8" ht="13.8" outlineLevel="4" x14ac:dyDescent="0.3">
      <c r="A32" s="175" t="s">
        <v>83</v>
      </c>
      <c r="B32" s="176">
        <v>12.097744</v>
      </c>
      <c r="C32" s="176">
        <v>12.097744</v>
      </c>
      <c r="D32" s="176">
        <v>12.097744</v>
      </c>
      <c r="E32" s="176">
        <v>12.097744</v>
      </c>
      <c r="F32" s="11"/>
      <c r="G32" s="11"/>
      <c r="H32" s="11"/>
    </row>
    <row r="33" spans="1:8" ht="13.8" outlineLevel="4" x14ac:dyDescent="0.3">
      <c r="A33" s="175" t="s">
        <v>84</v>
      </c>
      <c r="B33" s="176">
        <v>12.097744</v>
      </c>
      <c r="C33" s="176">
        <v>12.097744</v>
      </c>
      <c r="D33" s="176">
        <v>12.097744</v>
      </c>
      <c r="E33" s="176">
        <v>12.097744</v>
      </c>
      <c r="F33" s="11"/>
      <c r="G33" s="11"/>
      <c r="H33" s="11"/>
    </row>
    <row r="34" spans="1:8" ht="13.8" outlineLevel="4" x14ac:dyDescent="0.3">
      <c r="A34" s="175" t="s">
        <v>86</v>
      </c>
      <c r="B34" s="176">
        <v>393.61047300000001</v>
      </c>
      <c r="C34" s="176">
        <v>414.00951900000001</v>
      </c>
      <c r="D34" s="176">
        <v>453.488856</v>
      </c>
      <c r="E34" s="176">
        <v>465.85441500000002</v>
      </c>
      <c r="F34" s="11"/>
      <c r="G34" s="11"/>
      <c r="H34" s="11"/>
    </row>
    <row r="35" spans="1:8" ht="13.8" outlineLevel="4" x14ac:dyDescent="0.3">
      <c r="A35" s="175" t="s">
        <v>87</v>
      </c>
      <c r="B35" s="176">
        <v>257.09775100000002</v>
      </c>
      <c r="C35" s="176">
        <v>257.09775100000002</v>
      </c>
      <c r="D35" s="176">
        <v>257.09775100000002</v>
      </c>
      <c r="E35" s="176">
        <v>257.09775100000002</v>
      </c>
      <c r="F35" s="11"/>
      <c r="G35" s="11"/>
      <c r="H35" s="11"/>
    </row>
    <row r="36" spans="1:8" ht="13.8" outlineLevel="4" x14ac:dyDescent="0.3">
      <c r="A36" s="175" t="s">
        <v>88</v>
      </c>
      <c r="B36" s="176">
        <v>83.253710999999996</v>
      </c>
      <c r="C36" s="176">
        <v>83.253710999999996</v>
      </c>
      <c r="D36" s="176">
        <v>83.253710999999996</v>
      </c>
      <c r="E36" s="176">
        <v>83.253710999999996</v>
      </c>
      <c r="F36" s="11"/>
      <c r="G36" s="11"/>
      <c r="H36" s="11"/>
    </row>
    <row r="37" spans="1:8" ht="13.8" outlineLevel="4" x14ac:dyDescent="0.3">
      <c r="A37" s="175" t="s">
        <v>89</v>
      </c>
      <c r="B37" s="176">
        <v>63.069235999999997</v>
      </c>
      <c r="C37" s="176">
        <v>63.069235999999997</v>
      </c>
      <c r="D37" s="176">
        <v>63.069235999999997</v>
      </c>
      <c r="E37" s="176">
        <v>63.069235999999997</v>
      </c>
      <c r="F37" s="11"/>
      <c r="G37" s="11"/>
      <c r="H37" s="11"/>
    </row>
    <row r="38" spans="1:8" ht="13.8" outlineLevel="4" x14ac:dyDescent="0.3">
      <c r="A38" s="175" t="s">
        <v>92</v>
      </c>
      <c r="B38" s="176">
        <v>28.281690999999999</v>
      </c>
      <c r="C38" s="176">
        <v>28.281690999999999</v>
      </c>
      <c r="D38" s="176">
        <v>28.281690999999999</v>
      </c>
      <c r="E38" s="176">
        <v>28.281690999999999</v>
      </c>
      <c r="F38" s="11"/>
      <c r="G38" s="11"/>
      <c r="H38" s="11"/>
    </row>
    <row r="39" spans="1:8" ht="13.8" outlineLevel="4" x14ac:dyDescent="0.3">
      <c r="A39" s="175" t="s">
        <v>95</v>
      </c>
      <c r="B39" s="176">
        <v>5.5</v>
      </c>
      <c r="C39" s="176">
        <v>5.5</v>
      </c>
      <c r="D39" s="176">
        <v>5.5</v>
      </c>
      <c r="E39" s="176">
        <v>5.5</v>
      </c>
      <c r="F39" s="11"/>
      <c r="G39" s="11"/>
      <c r="H39" s="11"/>
    </row>
    <row r="40" spans="1:8" ht="13.8" outlineLevel="3" x14ac:dyDescent="0.3">
      <c r="A40" s="177" t="s">
        <v>96</v>
      </c>
      <c r="B40" s="176">
        <f t="shared" ref="B40:E40" si="4">SUM(B$41:B$41)</f>
        <v>1.3225252252999999</v>
      </c>
      <c r="C40" s="176">
        <f t="shared" si="4"/>
        <v>1.3225252252999999</v>
      </c>
      <c r="D40" s="176">
        <f t="shared" si="4"/>
        <v>1.3225252252999999</v>
      </c>
      <c r="E40" s="176">
        <f t="shared" si="4"/>
        <v>1.2894620946799999</v>
      </c>
      <c r="F40" s="11"/>
      <c r="G40" s="11"/>
      <c r="H40" s="11"/>
    </row>
    <row r="41" spans="1:8" ht="13.8" outlineLevel="4" x14ac:dyDescent="0.3">
      <c r="A41" s="175" t="s">
        <v>97</v>
      </c>
      <c r="B41" s="176">
        <v>1.3225252252999999</v>
      </c>
      <c r="C41" s="176">
        <v>1.3225252252999999</v>
      </c>
      <c r="D41" s="176">
        <v>1.3225252252999999</v>
      </c>
      <c r="E41" s="176">
        <v>1.2894620946799999</v>
      </c>
      <c r="F41" s="11"/>
      <c r="G41" s="11"/>
      <c r="H41" s="11"/>
    </row>
    <row r="42" spans="1:8" ht="14.4" outlineLevel="2" x14ac:dyDescent="0.3">
      <c r="A42" s="178" t="s">
        <v>2</v>
      </c>
      <c r="B42" s="179">
        <f t="shared" ref="B42:E42" si="5">B$43+B$46+B$54</f>
        <v>64.294409157979999</v>
      </c>
      <c r="C42" s="179">
        <f t="shared" si="5"/>
        <v>62.72434008207</v>
      </c>
      <c r="D42" s="179">
        <f t="shared" si="5"/>
        <v>62.684864492689996</v>
      </c>
      <c r="E42" s="179">
        <f t="shared" si="5"/>
        <v>63.170744999589999</v>
      </c>
      <c r="F42" s="11"/>
      <c r="G42" s="11"/>
      <c r="H42" s="11"/>
    </row>
    <row r="43" spans="1:8" ht="13.8" outlineLevel="3" x14ac:dyDescent="0.3">
      <c r="A43" s="177" t="s">
        <v>60</v>
      </c>
      <c r="B43" s="176">
        <f t="shared" ref="B43:E43" si="6">SUM(B$44:B$45)</f>
        <v>2.4750116000000002</v>
      </c>
      <c r="C43" s="176">
        <f t="shared" si="6"/>
        <v>2.4750116000000002</v>
      </c>
      <c r="D43" s="176">
        <f t="shared" si="6"/>
        <v>2.4750116000000002</v>
      </c>
      <c r="E43" s="176">
        <f t="shared" si="6"/>
        <v>2.4750116000000002</v>
      </c>
      <c r="F43" s="11"/>
      <c r="G43" s="11"/>
      <c r="H43" s="11"/>
    </row>
    <row r="44" spans="1:8" ht="13.8" outlineLevel="4" x14ac:dyDescent="0.3">
      <c r="A44" s="175" t="s">
        <v>141</v>
      </c>
      <c r="B44" s="176">
        <v>1.1600000000000001E-5</v>
      </c>
      <c r="C44" s="176">
        <v>1.1600000000000001E-5</v>
      </c>
      <c r="D44" s="176">
        <v>1.1600000000000001E-5</v>
      </c>
      <c r="E44" s="176">
        <v>1.1600000000000001E-5</v>
      </c>
      <c r="F44" s="11"/>
      <c r="G44" s="11"/>
      <c r="H44" s="11"/>
    </row>
    <row r="45" spans="1:8" ht="13.8" outlineLevel="4" x14ac:dyDescent="0.3">
      <c r="A45" s="175" t="s">
        <v>142</v>
      </c>
      <c r="B45" s="176">
        <v>2.4750000000000001</v>
      </c>
      <c r="C45" s="176">
        <v>2.4750000000000001</v>
      </c>
      <c r="D45" s="176">
        <v>2.4750000000000001</v>
      </c>
      <c r="E45" s="176">
        <v>2.4750000000000001</v>
      </c>
      <c r="F45" s="11"/>
      <c r="G45" s="11"/>
      <c r="H45" s="11"/>
    </row>
    <row r="46" spans="1:8" ht="13.8" outlineLevel="3" x14ac:dyDescent="0.3">
      <c r="A46" s="177" t="s">
        <v>96</v>
      </c>
      <c r="B46" s="176">
        <f t="shared" ref="B46:E46" si="7">SUM(B$47:B$53)</f>
        <v>61.81844290798</v>
      </c>
      <c r="C46" s="176">
        <f t="shared" si="7"/>
        <v>60.248373832070001</v>
      </c>
      <c r="D46" s="176">
        <f t="shared" si="7"/>
        <v>60.208898242689997</v>
      </c>
      <c r="E46" s="176">
        <f t="shared" si="7"/>
        <v>60.69477874959</v>
      </c>
      <c r="F46" s="11"/>
      <c r="G46" s="11"/>
      <c r="H46" s="11"/>
    </row>
    <row r="47" spans="1:8" ht="13.8" outlineLevel="4" x14ac:dyDescent="0.3">
      <c r="A47" s="175" t="s">
        <v>147</v>
      </c>
      <c r="B47" s="176">
        <v>1.5222507644000001</v>
      </c>
      <c r="C47" s="176">
        <v>1.4493169236400001</v>
      </c>
      <c r="D47" s="176">
        <v>1.3964207206100001</v>
      </c>
      <c r="E47" s="176">
        <v>1.4561805356799999</v>
      </c>
      <c r="F47" s="11"/>
      <c r="G47" s="11"/>
      <c r="H47" s="11"/>
    </row>
    <row r="48" spans="1:8" ht="13.8" outlineLevel="4" x14ac:dyDescent="0.3">
      <c r="A48" s="175" t="s">
        <v>148</v>
      </c>
      <c r="B48" s="176">
        <v>0.12245364575999999</v>
      </c>
      <c r="C48" s="176">
        <v>0.10831098194</v>
      </c>
      <c r="D48" s="176">
        <v>9.3617551440000002E-2</v>
      </c>
      <c r="E48" s="176">
        <v>7.9075209839999994E-2</v>
      </c>
      <c r="F48" s="11"/>
      <c r="G48" s="11"/>
      <c r="H48" s="11"/>
    </row>
    <row r="49" spans="1:8" ht="13.8" outlineLevel="4" x14ac:dyDescent="0.3">
      <c r="A49" s="175" t="s">
        <v>149</v>
      </c>
      <c r="B49" s="176">
        <v>10.22976537528</v>
      </c>
      <c r="C49" s="176">
        <v>10.10324263927</v>
      </c>
      <c r="D49" s="176">
        <v>10.18445169752</v>
      </c>
      <c r="E49" s="176">
        <v>9.9761538618600003</v>
      </c>
      <c r="F49" s="11"/>
      <c r="G49" s="11"/>
      <c r="H49" s="11"/>
    </row>
    <row r="50" spans="1:8" ht="13.8" outlineLevel="4" x14ac:dyDescent="0.3">
      <c r="A50" s="175" t="s">
        <v>150</v>
      </c>
      <c r="B50" s="176">
        <v>14.832616250719999</v>
      </c>
      <c r="C50" s="176">
        <v>14.360995068639999</v>
      </c>
      <c r="D50" s="176">
        <v>14.12000316798</v>
      </c>
      <c r="E50" s="176">
        <v>14.06139472279</v>
      </c>
      <c r="F50" s="11"/>
      <c r="G50" s="11"/>
      <c r="H50" s="11"/>
    </row>
    <row r="51" spans="1:8" ht="13.8" outlineLevel="4" x14ac:dyDescent="0.3">
      <c r="A51" s="175" t="s">
        <v>151</v>
      </c>
      <c r="B51" s="176">
        <v>9.4195108469999997E-2</v>
      </c>
      <c r="C51" s="176">
        <v>8.3316136129999996E-2</v>
      </c>
      <c r="D51" s="176">
        <v>7.2013497120000006E-2</v>
      </c>
      <c r="E51" s="176">
        <v>6.0827080319999997E-2</v>
      </c>
      <c r="F51" s="11"/>
      <c r="G51" s="11"/>
      <c r="H51" s="11"/>
    </row>
    <row r="52" spans="1:8" ht="13.8" outlineLevel="4" x14ac:dyDescent="0.3">
      <c r="A52" s="175" t="s">
        <v>152</v>
      </c>
      <c r="B52" s="176">
        <v>0.13187315424000001</v>
      </c>
      <c r="C52" s="176">
        <v>0.11664259305999999</v>
      </c>
      <c r="D52" s="176">
        <v>0.10081889855999999</v>
      </c>
      <c r="E52" s="176">
        <v>8.515791516E-2</v>
      </c>
      <c r="F52" s="11"/>
      <c r="G52" s="11"/>
      <c r="H52" s="11"/>
    </row>
    <row r="53" spans="1:8" ht="13.8" outlineLevel="4" x14ac:dyDescent="0.3">
      <c r="A53" s="175" t="s">
        <v>153</v>
      </c>
      <c r="B53" s="176">
        <v>34.885288609109999</v>
      </c>
      <c r="C53" s="176">
        <v>34.02654948939</v>
      </c>
      <c r="D53" s="176">
        <v>34.241572709460002</v>
      </c>
      <c r="E53" s="176">
        <v>34.97598942394</v>
      </c>
      <c r="F53" s="11"/>
      <c r="G53" s="11"/>
      <c r="H53" s="11"/>
    </row>
    <row r="54" spans="1:8" ht="13.8" outlineLevel="3" x14ac:dyDescent="0.3">
      <c r="A54" s="177" t="s">
        <v>154</v>
      </c>
      <c r="B54" s="176">
        <f t="shared" ref="B54:E54" si="8">SUM(B$55:B$55)</f>
        <v>9.5465000000000003E-4</v>
      </c>
      <c r="C54" s="176">
        <f t="shared" si="8"/>
        <v>9.5465000000000003E-4</v>
      </c>
      <c r="D54" s="176">
        <f t="shared" si="8"/>
        <v>9.5465000000000003E-4</v>
      </c>
      <c r="E54" s="176">
        <f t="shared" si="8"/>
        <v>9.5465000000000003E-4</v>
      </c>
      <c r="F54" s="11"/>
      <c r="G54" s="11"/>
      <c r="H54" s="11"/>
    </row>
    <row r="55" spans="1:8" ht="13.8" outlineLevel="4" x14ac:dyDescent="0.3">
      <c r="A55" s="175" t="s">
        <v>155</v>
      </c>
      <c r="B55" s="176">
        <v>9.5465000000000003E-4</v>
      </c>
      <c r="C55" s="176">
        <v>9.5465000000000003E-4</v>
      </c>
      <c r="D55" s="176">
        <v>9.5465000000000003E-4</v>
      </c>
      <c r="E55" s="176">
        <v>9.5465000000000003E-4</v>
      </c>
      <c r="F55" s="11"/>
      <c r="G55" s="11"/>
      <c r="H55" s="11"/>
    </row>
    <row r="56" spans="1:8" ht="14.4" outlineLevel="1" x14ac:dyDescent="0.3">
      <c r="A56" s="180" t="s">
        <v>98</v>
      </c>
      <c r="B56" s="181">
        <f t="shared" ref="B56:E56" si="9">B$57+B$95</f>
        <v>7011.1750260041117</v>
      </c>
      <c r="C56" s="181">
        <f t="shared" si="9"/>
        <v>7157.2263195260202</v>
      </c>
      <c r="D56" s="181">
        <f t="shared" si="9"/>
        <v>7138.8915880916402</v>
      </c>
      <c r="E56" s="181">
        <f t="shared" si="9"/>
        <v>7155.9681571877791</v>
      </c>
      <c r="F56" s="11"/>
      <c r="G56" s="11"/>
      <c r="H56" s="11"/>
    </row>
    <row r="57" spans="1:8" ht="14.4" outlineLevel="2" x14ac:dyDescent="0.3">
      <c r="A57" s="178" t="s">
        <v>1</v>
      </c>
      <c r="B57" s="179">
        <f t="shared" ref="B57:E57" si="10">B$58+B$68+B$79+B$81+B$88+B$91+B$93</f>
        <v>6798.7864328169717</v>
      </c>
      <c r="C57" s="179">
        <f t="shared" si="10"/>
        <v>6941.1094643926899</v>
      </c>
      <c r="D57" s="179">
        <f t="shared" si="10"/>
        <v>6931.0256712298606</v>
      </c>
      <c r="E57" s="179">
        <f t="shared" si="10"/>
        <v>6959.1773971222992</v>
      </c>
      <c r="F57" s="11"/>
      <c r="G57" s="11"/>
      <c r="H57" s="11"/>
    </row>
    <row r="58" spans="1:8" ht="13.8" outlineLevel="3" x14ac:dyDescent="0.3">
      <c r="A58" s="177" t="s">
        <v>99</v>
      </c>
      <c r="B58" s="176">
        <f t="shared" ref="B58:E58" si="11">SUM(B$59:B$67)</f>
        <v>5234.2600089153411</v>
      </c>
      <c r="C58" s="176">
        <f t="shared" si="11"/>
        <v>5351.3957927535303</v>
      </c>
      <c r="D58" s="176">
        <f t="shared" si="11"/>
        <v>5335.6329492285204</v>
      </c>
      <c r="E58" s="176">
        <f t="shared" si="11"/>
        <v>5351.7872623984504</v>
      </c>
      <c r="F58" s="11"/>
      <c r="G58" s="11"/>
      <c r="H58" s="11"/>
    </row>
    <row r="59" spans="1:8" ht="13.8" outlineLevel="4" x14ac:dyDescent="0.3">
      <c r="A59" s="175" t="s">
        <v>100</v>
      </c>
      <c r="B59" s="176">
        <v>0.48614260887999999</v>
      </c>
      <c r="C59" s="176">
        <v>0.49965531889999998</v>
      </c>
      <c r="D59" s="176">
        <v>0.4975306115</v>
      </c>
      <c r="E59" s="176">
        <v>0.45992535026999998</v>
      </c>
      <c r="F59" s="11"/>
      <c r="G59" s="11"/>
      <c r="H59" s="11"/>
    </row>
    <row r="60" spans="1:8" ht="13.8" outlineLevel="4" x14ac:dyDescent="0.3">
      <c r="A60" s="175" t="s">
        <v>101</v>
      </c>
      <c r="B60" s="176">
        <v>22.867781216129998</v>
      </c>
      <c r="C60" s="176">
        <v>23.503408891749999</v>
      </c>
      <c r="D60" s="176">
        <v>23.40346426012</v>
      </c>
      <c r="E60" s="176">
        <v>23.07684391966</v>
      </c>
      <c r="F60" s="11"/>
      <c r="G60" s="11"/>
      <c r="H60" s="11"/>
    </row>
    <row r="61" spans="1:8" ht="13.8" outlineLevel="4" x14ac:dyDescent="0.3">
      <c r="A61" s="175" t="s">
        <v>102</v>
      </c>
      <c r="B61" s="176">
        <v>2.67230830477</v>
      </c>
      <c r="C61" s="176">
        <v>2.75950297242</v>
      </c>
      <c r="D61" s="176">
        <v>2.76113340754</v>
      </c>
      <c r="E61" s="176">
        <v>2.7598691078400002</v>
      </c>
      <c r="F61" s="11"/>
      <c r="G61" s="11"/>
      <c r="H61" s="11"/>
    </row>
    <row r="62" spans="1:8" ht="13.8" outlineLevel="4" x14ac:dyDescent="0.3">
      <c r="A62" s="175" t="s">
        <v>103</v>
      </c>
      <c r="B62" s="176">
        <v>142.48457794754</v>
      </c>
      <c r="C62" s="176">
        <v>146.44504705627</v>
      </c>
      <c r="D62" s="176">
        <v>145.23636503838</v>
      </c>
      <c r="E62" s="176">
        <v>143.09707230363</v>
      </c>
      <c r="F62" s="11"/>
      <c r="G62" s="11"/>
      <c r="H62" s="11"/>
    </row>
    <row r="63" spans="1:8" ht="13.8" outlineLevel="4" x14ac:dyDescent="0.3">
      <c r="A63" s="175" t="s">
        <v>104</v>
      </c>
      <c r="B63" s="176">
        <v>3504.3683845729602</v>
      </c>
      <c r="C63" s="176">
        <v>3601.7750157512601</v>
      </c>
      <c r="D63" s="176">
        <v>3586.45902142758</v>
      </c>
      <c r="E63" s="176">
        <v>3536.4061551683299</v>
      </c>
      <c r="F63" s="11"/>
      <c r="G63" s="11"/>
      <c r="H63" s="11"/>
    </row>
    <row r="64" spans="1:8" ht="13.8" outlineLevel="4" x14ac:dyDescent="0.3">
      <c r="A64" s="175" t="s">
        <v>105</v>
      </c>
      <c r="B64" s="176">
        <v>283.18043197063002</v>
      </c>
      <c r="C64" s="176">
        <v>287.05993478110997</v>
      </c>
      <c r="D64" s="176">
        <v>288.85730718880001</v>
      </c>
      <c r="E64" s="176">
        <v>291.81545283548002</v>
      </c>
      <c r="F64" s="11"/>
      <c r="G64" s="11"/>
      <c r="H64" s="11"/>
    </row>
    <row r="65" spans="1:8" ht="13.8" outlineLevel="4" x14ac:dyDescent="0.3">
      <c r="A65" s="175" t="s">
        <v>106</v>
      </c>
      <c r="B65" s="176">
        <v>698.98622995717005</v>
      </c>
      <c r="C65" s="176">
        <v>706.14146045373002</v>
      </c>
      <c r="D65" s="176">
        <v>707.00848642594997</v>
      </c>
      <c r="E65" s="176">
        <v>714.41402424093997</v>
      </c>
      <c r="F65" s="11"/>
      <c r="G65" s="11"/>
      <c r="H65" s="11"/>
    </row>
    <row r="66" spans="1:8" ht="13.8" outlineLevel="4" x14ac:dyDescent="0.3">
      <c r="A66" s="175" t="s">
        <v>107</v>
      </c>
      <c r="B66" s="176">
        <v>574.79562913317</v>
      </c>
      <c r="C66" s="176">
        <v>578.84227550457001</v>
      </c>
      <c r="D66" s="176">
        <v>576.98911118501996</v>
      </c>
      <c r="E66" s="176">
        <v>635.27729413216002</v>
      </c>
      <c r="F66" s="11"/>
      <c r="G66" s="11"/>
      <c r="H66" s="11"/>
    </row>
    <row r="67" spans="1:8" ht="13.8" outlineLevel="4" x14ac:dyDescent="0.3">
      <c r="A67" s="175" t="s">
        <v>108</v>
      </c>
      <c r="B67" s="176">
        <v>4.4185232040900004</v>
      </c>
      <c r="C67" s="176">
        <v>4.3694920235200003</v>
      </c>
      <c r="D67" s="176">
        <v>4.4205296836299999</v>
      </c>
      <c r="E67" s="176">
        <v>4.4806253401399996</v>
      </c>
      <c r="F67" s="11"/>
      <c r="G67" s="11"/>
      <c r="H67" s="11"/>
    </row>
    <row r="68" spans="1:8" ht="13.8" outlineLevel="3" x14ac:dyDescent="0.3">
      <c r="A68" s="177" t="s">
        <v>109</v>
      </c>
      <c r="B68" s="176">
        <f t="shared" ref="B68:E68" si="12">SUM(B$69:B$78)</f>
        <v>342.93997620361</v>
      </c>
      <c r="C68" s="176">
        <f t="shared" si="12"/>
        <v>351.42368175006999</v>
      </c>
      <c r="D68" s="176">
        <f t="shared" si="12"/>
        <v>350.39060889588001</v>
      </c>
      <c r="E68" s="176">
        <f t="shared" si="12"/>
        <v>348.65248924481006</v>
      </c>
      <c r="F68" s="11"/>
      <c r="G68" s="11"/>
      <c r="H68" s="11"/>
    </row>
    <row r="69" spans="1:8" ht="13.8" outlineLevel="4" x14ac:dyDescent="0.3">
      <c r="A69" s="175" t="s">
        <v>110</v>
      </c>
      <c r="B69" s="176">
        <v>1.0879674421800001</v>
      </c>
      <c r="C69" s="176">
        <v>1.12520998098</v>
      </c>
      <c r="D69" s="176">
        <v>1.11321226972</v>
      </c>
      <c r="E69" s="176">
        <v>1.1021121523299999</v>
      </c>
      <c r="F69" s="11"/>
      <c r="G69" s="11"/>
      <c r="H69" s="11"/>
    </row>
    <row r="70" spans="1:8" ht="13.8" outlineLevel="4" x14ac:dyDescent="0.3">
      <c r="A70" s="175" t="s">
        <v>111</v>
      </c>
      <c r="B70" s="176">
        <v>9.9712999999999994</v>
      </c>
      <c r="C70" s="176">
        <v>10.24846</v>
      </c>
      <c r="D70" s="176">
        <v>10.204879999999999</v>
      </c>
      <c r="E70" s="176">
        <v>10.06246</v>
      </c>
      <c r="F70" s="11"/>
      <c r="G70" s="11"/>
      <c r="H70" s="11"/>
    </row>
    <row r="71" spans="1:8" ht="13.8" outlineLevel="4" x14ac:dyDescent="0.3">
      <c r="A71" s="175" t="s">
        <v>112</v>
      </c>
      <c r="B71" s="176">
        <v>225.41873603241999</v>
      </c>
      <c r="C71" s="176">
        <v>230.67629633621999</v>
      </c>
      <c r="D71" s="176">
        <v>230.20135148238001</v>
      </c>
      <c r="E71" s="176">
        <v>229.55795835524</v>
      </c>
      <c r="F71" s="11"/>
      <c r="G71" s="11"/>
      <c r="H71" s="11"/>
    </row>
    <row r="72" spans="1:8" ht="13.8" outlineLevel="4" x14ac:dyDescent="0.3">
      <c r="A72" s="175" t="s">
        <v>113</v>
      </c>
      <c r="B72" s="176">
        <v>9.9712999999999994</v>
      </c>
      <c r="C72" s="176">
        <v>10.24846</v>
      </c>
      <c r="D72" s="176">
        <v>10.204879999999999</v>
      </c>
      <c r="E72" s="176">
        <v>10.06246</v>
      </c>
      <c r="F72" s="11"/>
      <c r="G72" s="11"/>
      <c r="H72" s="11"/>
    </row>
    <row r="73" spans="1:8" ht="13.8" outlineLevel="4" x14ac:dyDescent="0.3">
      <c r="A73" s="175" t="s">
        <v>114</v>
      </c>
      <c r="B73" s="176">
        <v>28.228915603210002</v>
      </c>
      <c r="C73" s="176">
        <v>29.013560157939999</v>
      </c>
      <c r="D73" s="176">
        <v>28.942408796799999</v>
      </c>
      <c r="E73" s="176">
        <v>28.53848656932</v>
      </c>
      <c r="F73" s="11"/>
      <c r="G73" s="11"/>
      <c r="H73" s="11"/>
    </row>
    <row r="74" spans="1:8" ht="13.8" outlineLevel="4" x14ac:dyDescent="0.3">
      <c r="A74" s="175" t="s">
        <v>115</v>
      </c>
      <c r="B74" s="176">
        <v>5.5870749771800003</v>
      </c>
      <c r="C74" s="176">
        <v>5.7423720498500002</v>
      </c>
      <c r="D74" s="176">
        <v>5.7179534958499998</v>
      </c>
      <c r="E74" s="176">
        <v>5.6259962034099997</v>
      </c>
      <c r="F74" s="11"/>
      <c r="G74" s="11"/>
      <c r="H74" s="11"/>
    </row>
    <row r="75" spans="1:8" ht="13.8" outlineLevel="4" x14ac:dyDescent="0.3">
      <c r="A75" s="175" t="s">
        <v>116</v>
      </c>
      <c r="B75" s="176">
        <v>4.2387800000000002</v>
      </c>
      <c r="C75" s="176">
        <v>4.2848300000000004</v>
      </c>
      <c r="D75" s="176">
        <v>4.3208099999999998</v>
      </c>
      <c r="E75" s="176">
        <v>4.3795500000000001</v>
      </c>
      <c r="F75" s="11"/>
      <c r="G75" s="11"/>
      <c r="H75" s="11"/>
    </row>
    <row r="76" spans="1:8" ht="13.8" outlineLevel="4" x14ac:dyDescent="0.3">
      <c r="A76" s="175" t="s">
        <v>117</v>
      </c>
      <c r="B76" s="176">
        <v>2.1724394340000001E-2</v>
      </c>
      <c r="C76" s="176">
        <v>2.196040761E-2</v>
      </c>
      <c r="D76" s="176">
        <v>2.2144810609999999E-2</v>
      </c>
      <c r="E76" s="176">
        <v>2.2445862069999999E-2</v>
      </c>
      <c r="F76" s="11"/>
      <c r="G76" s="11"/>
      <c r="H76" s="11"/>
    </row>
    <row r="77" spans="1:8" ht="13.8" outlineLevel="4" x14ac:dyDescent="0.3">
      <c r="A77" s="175" t="s">
        <v>118</v>
      </c>
      <c r="B77" s="176">
        <v>22.164438994840001</v>
      </c>
      <c r="C77" s="176">
        <v>22.780516729119999</v>
      </c>
      <c r="D77" s="176">
        <v>22.7437160781</v>
      </c>
      <c r="E77" s="176">
        <v>22.68318245052</v>
      </c>
      <c r="F77" s="11"/>
      <c r="G77" s="11"/>
      <c r="H77" s="11"/>
    </row>
    <row r="78" spans="1:8" ht="13.8" outlineLevel="4" x14ac:dyDescent="0.3">
      <c r="A78" s="175" t="s">
        <v>119</v>
      </c>
      <c r="B78" s="176">
        <v>36.24973875944</v>
      </c>
      <c r="C78" s="176">
        <v>37.282016088349998</v>
      </c>
      <c r="D78" s="176">
        <v>36.919251962419999</v>
      </c>
      <c r="E78" s="176">
        <v>36.617837651919999</v>
      </c>
      <c r="F78" s="11"/>
      <c r="G78" s="11"/>
      <c r="H78" s="11"/>
    </row>
    <row r="79" spans="1:8" ht="13.8" outlineLevel="3" x14ac:dyDescent="0.3">
      <c r="A79" s="177" t="s">
        <v>120</v>
      </c>
      <c r="B79" s="176">
        <f t="shared" ref="B79:E79" si="13">SUM(B$80:B$80)</f>
        <v>25.680897022509999</v>
      </c>
      <c r="C79" s="176">
        <f t="shared" si="13"/>
        <v>25.959893646040001</v>
      </c>
      <c r="D79" s="176">
        <f t="shared" si="13"/>
        <v>26.17788058447</v>
      </c>
      <c r="E79" s="176">
        <f t="shared" si="13"/>
        <v>26.533760316630001</v>
      </c>
      <c r="F79" s="11"/>
      <c r="G79" s="11"/>
      <c r="H79" s="11"/>
    </row>
    <row r="80" spans="1:8" ht="13.8" outlineLevel="4" x14ac:dyDescent="0.3">
      <c r="A80" s="175" t="s">
        <v>121</v>
      </c>
      <c r="B80" s="176">
        <v>25.680897022509999</v>
      </c>
      <c r="C80" s="176">
        <v>25.959893646040001</v>
      </c>
      <c r="D80" s="176">
        <v>26.17788058447</v>
      </c>
      <c r="E80" s="176">
        <v>26.533760316630001</v>
      </c>
      <c r="F80" s="11"/>
      <c r="G80" s="11"/>
      <c r="H80" s="11"/>
    </row>
    <row r="81" spans="1:8" ht="13.8" outlineLevel="3" x14ac:dyDescent="0.3">
      <c r="A81" s="177" t="s">
        <v>122</v>
      </c>
      <c r="B81" s="176">
        <f t="shared" ref="B81:E81" si="14">SUM(B$82:B$87)</f>
        <v>90.724545800569999</v>
      </c>
      <c r="C81" s="176">
        <f t="shared" si="14"/>
        <v>93.469891828670001</v>
      </c>
      <c r="D81" s="176">
        <f t="shared" si="14"/>
        <v>91.53783166720001</v>
      </c>
      <c r="E81" s="176">
        <f t="shared" si="14"/>
        <v>92.132327267200012</v>
      </c>
      <c r="F81" s="11"/>
      <c r="G81" s="11"/>
      <c r="H81" s="11"/>
    </row>
    <row r="82" spans="1:8" ht="13.8" outlineLevel="4" x14ac:dyDescent="0.3">
      <c r="A82" s="175" t="s">
        <v>123</v>
      </c>
      <c r="B82" s="176">
        <v>32.406725000000002</v>
      </c>
      <c r="C82" s="176">
        <v>33.307495000000003</v>
      </c>
      <c r="D82" s="176">
        <v>33.165860000000002</v>
      </c>
      <c r="E82" s="176">
        <v>32.702995000000001</v>
      </c>
      <c r="F82" s="11"/>
      <c r="G82" s="11"/>
      <c r="H82" s="11"/>
    </row>
    <row r="83" spans="1:8" ht="13.8" outlineLevel="4" x14ac:dyDescent="0.3">
      <c r="A83" s="175" t="s">
        <v>124</v>
      </c>
      <c r="B83" s="176">
        <v>2.5491229600000001E-3</v>
      </c>
      <c r="C83" s="176">
        <v>2.6199778100000001E-3</v>
      </c>
      <c r="D83" s="176">
        <v>2.6088367499999998E-3</v>
      </c>
      <c r="E83" s="176">
        <v>2.57242765E-3</v>
      </c>
      <c r="F83" s="11"/>
      <c r="G83" s="11"/>
      <c r="H83" s="11"/>
    </row>
    <row r="84" spans="1:8" ht="13.8" outlineLevel="4" x14ac:dyDescent="0.3">
      <c r="A84" s="175" t="s">
        <v>125</v>
      </c>
      <c r="B84" s="176">
        <v>27.161416202040002</v>
      </c>
      <c r="C84" s="176">
        <v>28.087962550419999</v>
      </c>
      <c r="D84" s="176">
        <v>27.791771498500001</v>
      </c>
      <c r="E84" s="176">
        <v>29.73688290538</v>
      </c>
      <c r="F84" s="11"/>
      <c r="G84" s="11"/>
      <c r="H84" s="11"/>
    </row>
    <row r="85" spans="1:8" ht="13.8" outlineLevel="4" x14ac:dyDescent="0.3">
      <c r="A85" s="175" t="s">
        <v>126</v>
      </c>
      <c r="B85" s="176">
        <v>7.2839387001600002</v>
      </c>
      <c r="C85" s="176">
        <v>7.4864014131700003</v>
      </c>
      <c r="D85" s="176">
        <v>7.37933507319</v>
      </c>
      <c r="E85" s="176">
        <v>6.7824236551699997</v>
      </c>
      <c r="F85" s="11"/>
      <c r="G85" s="11"/>
      <c r="H85" s="11"/>
    </row>
    <row r="86" spans="1:8" ht="13.8" outlineLevel="4" x14ac:dyDescent="0.3">
      <c r="A86" s="175" t="s">
        <v>127</v>
      </c>
      <c r="B86" s="176">
        <v>15.787700961240001</v>
      </c>
      <c r="C86" s="176">
        <v>16.226532327099999</v>
      </c>
      <c r="D86" s="176">
        <v>14.928503449939999</v>
      </c>
      <c r="E86" s="176">
        <v>14.7201602395</v>
      </c>
      <c r="F86" s="11"/>
      <c r="G86" s="11"/>
      <c r="H86" s="11"/>
    </row>
    <row r="87" spans="1:8" ht="13.8" outlineLevel="4" x14ac:dyDescent="0.3">
      <c r="A87" s="175" t="s">
        <v>128</v>
      </c>
      <c r="B87" s="176">
        <v>8.0822158141700005</v>
      </c>
      <c r="C87" s="176">
        <v>8.3588805601700003</v>
      </c>
      <c r="D87" s="176">
        <v>8.2697528088199999</v>
      </c>
      <c r="E87" s="176">
        <v>8.1872930395000001</v>
      </c>
      <c r="F87" s="11"/>
      <c r="G87" s="11"/>
      <c r="H87" s="11"/>
    </row>
    <row r="88" spans="1:8" ht="13.8" outlineLevel="3" x14ac:dyDescent="0.3">
      <c r="A88" s="177" t="s">
        <v>129</v>
      </c>
      <c r="B88" s="176">
        <f t="shared" ref="B88:E88" si="15">SUM(B$89:B$90)</f>
        <v>794.79837836156003</v>
      </c>
      <c r="C88" s="176">
        <f t="shared" si="15"/>
        <v>803.43304808340008</v>
      </c>
      <c r="D88" s="176">
        <f t="shared" si="15"/>
        <v>810.17952835682991</v>
      </c>
      <c r="E88" s="176">
        <f t="shared" si="15"/>
        <v>821.19365429518996</v>
      </c>
      <c r="F88" s="11"/>
      <c r="G88" s="11"/>
      <c r="H88" s="11"/>
    </row>
    <row r="89" spans="1:8" ht="13.8" outlineLevel="4" x14ac:dyDescent="0.3">
      <c r="A89" s="175" t="s">
        <v>136</v>
      </c>
      <c r="B89" s="176">
        <v>646.54004031045997</v>
      </c>
      <c r="C89" s="176">
        <v>653.56403515244006</v>
      </c>
      <c r="D89" s="176">
        <v>659.05205544373996</v>
      </c>
      <c r="E89" s="176">
        <v>668.01165277312998</v>
      </c>
      <c r="F89" s="11"/>
      <c r="G89" s="11"/>
      <c r="H89" s="11"/>
    </row>
    <row r="90" spans="1:8" ht="13.8" outlineLevel="4" x14ac:dyDescent="0.3">
      <c r="A90" s="175" t="s">
        <v>137</v>
      </c>
      <c r="B90" s="176">
        <v>148.2583380511</v>
      </c>
      <c r="C90" s="176">
        <v>149.86901293096</v>
      </c>
      <c r="D90" s="176">
        <v>151.12747291309</v>
      </c>
      <c r="E90" s="176">
        <v>153.18200152206001</v>
      </c>
      <c r="F90" s="11"/>
      <c r="G90" s="11"/>
      <c r="H90" s="11"/>
    </row>
    <row r="91" spans="1:8" ht="13.8" outlineLevel="3" x14ac:dyDescent="0.3">
      <c r="A91" s="177" t="s">
        <v>138</v>
      </c>
      <c r="B91" s="176">
        <f t="shared" ref="B91:E91" si="16">SUM(B$92:B$92)</f>
        <v>127.1634</v>
      </c>
      <c r="C91" s="176">
        <f t="shared" si="16"/>
        <v>128.54490000000001</v>
      </c>
      <c r="D91" s="176">
        <f t="shared" si="16"/>
        <v>129.62430000000001</v>
      </c>
      <c r="E91" s="176">
        <f t="shared" si="16"/>
        <v>131.38650000000001</v>
      </c>
      <c r="F91" s="11"/>
      <c r="G91" s="11"/>
      <c r="H91" s="11"/>
    </row>
    <row r="92" spans="1:8" ht="13.8" outlineLevel="4" x14ac:dyDescent="0.3">
      <c r="A92" s="175" t="s">
        <v>139</v>
      </c>
      <c r="B92" s="176">
        <v>127.1634</v>
      </c>
      <c r="C92" s="176">
        <v>128.54490000000001</v>
      </c>
      <c r="D92" s="176">
        <v>129.62430000000001</v>
      </c>
      <c r="E92" s="176">
        <v>131.38650000000001</v>
      </c>
      <c r="F92" s="11"/>
      <c r="G92" s="11"/>
      <c r="H92" s="11"/>
    </row>
    <row r="93" spans="1:8" ht="13.8" outlineLevel="3" x14ac:dyDescent="0.3">
      <c r="A93" s="177" t="s">
        <v>140</v>
      </c>
      <c r="B93" s="176">
        <f t="shared" ref="B93:E93" si="17">SUM(B$94:B$94)</f>
        <v>183.21922651337999</v>
      </c>
      <c r="C93" s="176">
        <f t="shared" si="17"/>
        <v>186.88225633098</v>
      </c>
      <c r="D93" s="176">
        <f t="shared" si="17"/>
        <v>187.48257249695999</v>
      </c>
      <c r="E93" s="176">
        <f t="shared" si="17"/>
        <v>187.49140360001999</v>
      </c>
      <c r="F93" s="11"/>
      <c r="G93" s="11"/>
      <c r="H93" s="11"/>
    </row>
    <row r="94" spans="1:8" ht="13.8" outlineLevel="4" x14ac:dyDescent="0.3">
      <c r="A94" s="175" t="s">
        <v>107</v>
      </c>
      <c r="B94" s="176">
        <v>183.21922651337999</v>
      </c>
      <c r="C94" s="176">
        <v>186.88225633098</v>
      </c>
      <c r="D94" s="176">
        <v>187.48257249695999</v>
      </c>
      <c r="E94" s="176">
        <v>187.49140360001999</v>
      </c>
      <c r="F94" s="11"/>
      <c r="G94" s="11"/>
      <c r="H94" s="11"/>
    </row>
    <row r="95" spans="1:8" ht="14.4" outlineLevel="2" x14ac:dyDescent="0.3">
      <c r="A95" s="178" t="s">
        <v>2</v>
      </c>
      <c r="B95" s="179">
        <f t="shared" ref="B95:E95" si="18">B$96+B$103+B$106+B$108+B$110</f>
        <v>212.38859318713995</v>
      </c>
      <c r="C95" s="179">
        <f t="shared" si="18"/>
        <v>216.11685513332998</v>
      </c>
      <c r="D95" s="179">
        <f t="shared" si="18"/>
        <v>207.86591686177999</v>
      </c>
      <c r="E95" s="179">
        <f t="shared" si="18"/>
        <v>196.79076006548001</v>
      </c>
      <c r="F95" s="11"/>
      <c r="G95" s="11"/>
      <c r="H95" s="11"/>
    </row>
    <row r="96" spans="1:8" ht="13.8" outlineLevel="3" x14ac:dyDescent="0.3">
      <c r="A96" s="177" t="s">
        <v>99</v>
      </c>
      <c r="B96" s="176">
        <f t="shared" ref="B96:E96" si="19">SUM(B$97:B$102)</f>
        <v>129.05537836067998</v>
      </c>
      <c r="C96" s="176">
        <f t="shared" si="19"/>
        <v>131.96632005264999</v>
      </c>
      <c r="D96" s="176">
        <f t="shared" si="19"/>
        <v>123.0541253616</v>
      </c>
      <c r="E96" s="176">
        <f t="shared" si="19"/>
        <v>110.93567318021</v>
      </c>
      <c r="F96" s="11"/>
      <c r="G96" s="11"/>
      <c r="H96" s="11"/>
    </row>
    <row r="97" spans="1:8" ht="13.8" outlineLevel="4" x14ac:dyDescent="0.3">
      <c r="A97" s="175" t="s">
        <v>156</v>
      </c>
      <c r="B97" s="176">
        <v>14.956950000000001</v>
      </c>
      <c r="C97" s="176">
        <v>15.37269</v>
      </c>
      <c r="D97" s="176">
        <v>15.307320000000001</v>
      </c>
      <c r="E97" s="176">
        <v>15.09369</v>
      </c>
      <c r="F97" s="11"/>
      <c r="G97" s="11"/>
      <c r="H97" s="11"/>
    </row>
    <row r="98" spans="1:8" ht="13.8" outlineLevel="4" x14ac:dyDescent="0.3">
      <c r="A98" s="175" t="s">
        <v>102</v>
      </c>
      <c r="B98" s="176">
        <v>66.783923133800002</v>
      </c>
      <c r="C98" s="176">
        <v>68.513499836690002</v>
      </c>
      <c r="D98" s="176">
        <v>59.600715008389997</v>
      </c>
      <c r="E98" s="176">
        <v>50.802112032769998</v>
      </c>
      <c r="F98" s="11"/>
      <c r="G98" s="11"/>
      <c r="H98" s="11"/>
    </row>
    <row r="99" spans="1:8" ht="13.8" outlineLevel="4" x14ac:dyDescent="0.3">
      <c r="A99" s="175" t="s">
        <v>103</v>
      </c>
      <c r="B99" s="176">
        <v>9.0394754543799998</v>
      </c>
      <c r="C99" s="176">
        <v>9.2201888560299992</v>
      </c>
      <c r="D99" s="176">
        <v>9.1809814209299994</v>
      </c>
      <c r="E99" s="176">
        <v>8.9434764541699998</v>
      </c>
      <c r="F99" s="11"/>
      <c r="G99" s="11"/>
      <c r="H99" s="11"/>
    </row>
    <row r="100" spans="1:8" ht="13.8" outlineLevel="4" x14ac:dyDescent="0.3">
      <c r="A100" s="175" t="s">
        <v>106</v>
      </c>
      <c r="B100" s="176">
        <v>20.65386147676</v>
      </c>
      <c r="C100" s="176">
        <v>20.886843665090002</v>
      </c>
      <c r="D100" s="176">
        <v>20.93152045299</v>
      </c>
      <c r="E100" s="176">
        <v>21.606342438750001</v>
      </c>
      <c r="F100" s="11"/>
      <c r="G100" s="11"/>
      <c r="H100" s="11"/>
    </row>
    <row r="101" spans="1:8" ht="13.8" outlineLevel="4" x14ac:dyDescent="0.3">
      <c r="A101" s="175" t="s">
        <v>107</v>
      </c>
      <c r="B101" s="176">
        <v>17.581329146990001</v>
      </c>
      <c r="C101" s="176">
        <v>17.932825734569999</v>
      </c>
      <c r="D101" s="176">
        <v>17.990430803140001</v>
      </c>
      <c r="E101" s="176">
        <v>14.44630786387</v>
      </c>
      <c r="F101" s="11"/>
      <c r="G101" s="11"/>
      <c r="H101" s="11"/>
    </row>
    <row r="102" spans="1:8" ht="13.8" outlineLevel="4" x14ac:dyDescent="0.3">
      <c r="A102" s="175" t="s">
        <v>108</v>
      </c>
      <c r="B102" s="176">
        <v>3.9839148749999997E-2</v>
      </c>
      <c r="C102" s="176">
        <v>4.0271960269999997E-2</v>
      </c>
      <c r="D102" s="176">
        <v>4.3157676149999998E-2</v>
      </c>
      <c r="E102" s="176">
        <v>4.3744390649999999E-2</v>
      </c>
      <c r="F102" s="11"/>
      <c r="G102" s="11"/>
      <c r="H102" s="11"/>
    </row>
    <row r="103" spans="1:8" ht="13.8" outlineLevel="3" x14ac:dyDescent="0.3">
      <c r="A103" s="177" t="s">
        <v>157</v>
      </c>
      <c r="B103" s="176">
        <f t="shared" ref="B103:E103" si="20">SUM(B$104:B$105)</f>
        <v>36.535842410389996</v>
      </c>
      <c r="C103" s="176">
        <f t="shared" si="20"/>
        <v>36.959280518670006</v>
      </c>
      <c r="D103" s="176">
        <f t="shared" si="20"/>
        <v>37.249271652279994</v>
      </c>
      <c r="E103" s="176">
        <f t="shared" si="20"/>
        <v>37.711510808969997</v>
      </c>
      <c r="F103" s="11"/>
      <c r="G103" s="11"/>
      <c r="H103" s="11"/>
    </row>
    <row r="104" spans="1:8" ht="13.8" outlineLevel="4" x14ac:dyDescent="0.3">
      <c r="A104" s="175" t="s">
        <v>158</v>
      </c>
      <c r="B104" s="176">
        <v>34.969935</v>
      </c>
      <c r="C104" s="176">
        <v>35.349847500000003</v>
      </c>
      <c r="D104" s="176">
        <v>35.646682499999997</v>
      </c>
      <c r="E104" s="176">
        <v>36.131287499999999</v>
      </c>
      <c r="F104" s="11"/>
      <c r="G104" s="11"/>
      <c r="H104" s="11"/>
    </row>
    <row r="105" spans="1:8" ht="13.8" outlineLevel="4" x14ac:dyDescent="0.3">
      <c r="A105" s="175" t="s">
        <v>114</v>
      </c>
      <c r="B105" s="176">
        <v>1.5659074103899999</v>
      </c>
      <c r="C105" s="176">
        <v>1.6094330186700001</v>
      </c>
      <c r="D105" s="176">
        <v>1.60258915228</v>
      </c>
      <c r="E105" s="176">
        <v>1.58022330897</v>
      </c>
      <c r="F105" s="11"/>
      <c r="G105" s="11"/>
      <c r="H105" s="11"/>
    </row>
    <row r="106" spans="1:8" ht="13.8" outlineLevel="3" x14ac:dyDescent="0.3">
      <c r="A106" s="177" t="s">
        <v>122</v>
      </c>
      <c r="B106" s="176">
        <f t="shared" ref="B106:E106" si="21">SUM(B$107:B$107)</f>
        <v>7.0996304551599998</v>
      </c>
      <c r="C106" s="176">
        <f t="shared" si="21"/>
        <v>7.01907891902</v>
      </c>
      <c r="D106" s="176">
        <f t="shared" si="21"/>
        <v>7.0780185874599999</v>
      </c>
      <c r="E106" s="176">
        <f t="shared" si="21"/>
        <v>7.1742419371999997</v>
      </c>
      <c r="F106" s="11"/>
      <c r="G106" s="11"/>
      <c r="H106" s="11"/>
    </row>
    <row r="107" spans="1:8" ht="13.8" outlineLevel="4" x14ac:dyDescent="0.3">
      <c r="A107" s="175" t="s">
        <v>159</v>
      </c>
      <c r="B107" s="176">
        <v>7.0996304551599998</v>
      </c>
      <c r="C107" s="176">
        <v>7.01907891902</v>
      </c>
      <c r="D107" s="176">
        <v>7.0780185874599999</v>
      </c>
      <c r="E107" s="176">
        <v>7.1742419371999997</v>
      </c>
      <c r="F107" s="11"/>
      <c r="G107" s="11"/>
      <c r="H107" s="11"/>
    </row>
    <row r="108" spans="1:8" ht="13.8" outlineLevel="3" x14ac:dyDescent="0.3">
      <c r="A108" s="177" t="s">
        <v>160</v>
      </c>
      <c r="B108" s="176">
        <f t="shared" ref="B108:E108" si="22">SUM(B$109:B$109)</f>
        <v>34.969935</v>
      </c>
      <c r="C108" s="176">
        <f t="shared" si="22"/>
        <v>35.349847500000003</v>
      </c>
      <c r="D108" s="176">
        <f t="shared" si="22"/>
        <v>35.646682499999997</v>
      </c>
      <c r="E108" s="176">
        <f t="shared" si="22"/>
        <v>36.131287499999999</v>
      </c>
      <c r="F108" s="11"/>
      <c r="G108" s="11"/>
      <c r="H108" s="11"/>
    </row>
    <row r="109" spans="1:8" ht="13.8" outlineLevel="4" x14ac:dyDescent="0.3">
      <c r="A109" s="175" t="s">
        <v>162</v>
      </c>
      <c r="B109" s="176">
        <v>34.969935</v>
      </c>
      <c r="C109" s="176">
        <v>35.349847500000003</v>
      </c>
      <c r="D109" s="176">
        <v>35.646682499999997</v>
      </c>
      <c r="E109" s="176">
        <v>36.131287499999999</v>
      </c>
      <c r="F109" s="11"/>
      <c r="G109" s="11"/>
      <c r="H109" s="11"/>
    </row>
    <row r="110" spans="1:8" ht="13.8" outlineLevel="3" x14ac:dyDescent="0.3">
      <c r="A110" s="177" t="s">
        <v>140</v>
      </c>
      <c r="B110" s="176">
        <f t="shared" ref="B110:E110" si="23">SUM(B$111:B$111)</f>
        <v>4.7278069609099997</v>
      </c>
      <c r="C110" s="176">
        <f t="shared" si="23"/>
        <v>4.82232814299</v>
      </c>
      <c r="D110" s="176">
        <f t="shared" si="23"/>
        <v>4.8378187604400003</v>
      </c>
      <c r="E110" s="176">
        <f t="shared" si="23"/>
        <v>4.8380466390999999</v>
      </c>
      <c r="F110" s="11"/>
      <c r="G110" s="11"/>
      <c r="H110" s="11"/>
    </row>
    <row r="111" spans="1:8" ht="13.8" outlineLevel="4" x14ac:dyDescent="0.3">
      <c r="A111" s="175" t="s">
        <v>107</v>
      </c>
      <c r="B111" s="176">
        <v>4.7278069609099997</v>
      </c>
      <c r="C111" s="176">
        <v>4.82232814299</v>
      </c>
      <c r="D111" s="176">
        <v>4.8378187604400003</v>
      </c>
      <c r="E111" s="176">
        <v>4.8380466390999999</v>
      </c>
      <c r="F111" s="11"/>
      <c r="G111" s="11"/>
      <c r="H111" s="11"/>
    </row>
    <row r="112" spans="1:8" x14ac:dyDescent="0.2">
      <c r="B112" s="10"/>
      <c r="C112" s="10"/>
      <c r="D112" s="10"/>
      <c r="E112" s="10"/>
      <c r="F112" s="11"/>
      <c r="G112" s="11"/>
      <c r="H112" s="11"/>
    </row>
    <row r="113" spans="2:8" x14ac:dyDescent="0.2">
      <c r="B113" s="10"/>
      <c r="C113" s="10"/>
      <c r="D113" s="10"/>
      <c r="E113" s="10"/>
      <c r="F113" s="11"/>
      <c r="G113" s="11"/>
      <c r="H113" s="11"/>
    </row>
    <row r="114" spans="2:8" x14ac:dyDescent="0.2">
      <c r="B114" s="10"/>
      <c r="C114" s="10"/>
      <c r="D114" s="10"/>
      <c r="E114" s="10"/>
      <c r="F114" s="11"/>
      <c r="G114" s="11"/>
      <c r="H114" s="11"/>
    </row>
    <row r="115" spans="2:8" x14ac:dyDescent="0.2">
      <c r="B115" s="10"/>
      <c r="C115" s="10"/>
      <c r="D115" s="10"/>
      <c r="E115" s="10"/>
      <c r="F115" s="11"/>
      <c r="G115" s="11"/>
      <c r="H115" s="11"/>
    </row>
    <row r="116" spans="2:8" x14ac:dyDescent="0.2">
      <c r="B116" s="10"/>
      <c r="C116" s="10"/>
      <c r="D116" s="10"/>
      <c r="E116" s="10"/>
      <c r="F116" s="11"/>
      <c r="G116" s="11"/>
      <c r="H116" s="11"/>
    </row>
    <row r="117" spans="2:8" x14ac:dyDescent="0.2">
      <c r="B117" s="10"/>
      <c r="C117" s="10"/>
      <c r="D117" s="10"/>
      <c r="E117" s="10"/>
      <c r="F117" s="11"/>
      <c r="G117" s="11"/>
      <c r="H117" s="11"/>
    </row>
    <row r="118" spans="2:8" x14ac:dyDescent="0.2">
      <c r="B118" s="10"/>
      <c r="C118" s="10"/>
      <c r="D118" s="10"/>
      <c r="E118" s="10"/>
      <c r="F118" s="11"/>
      <c r="G118" s="11"/>
      <c r="H118" s="11"/>
    </row>
    <row r="119" spans="2:8" x14ac:dyDescent="0.2">
      <c r="B119" s="10"/>
      <c r="C119" s="10"/>
      <c r="D119" s="10"/>
      <c r="E119" s="10"/>
      <c r="F119" s="11"/>
      <c r="G119" s="11"/>
      <c r="H119" s="11"/>
    </row>
    <row r="120" spans="2:8" x14ac:dyDescent="0.2">
      <c r="B120" s="10"/>
      <c r="C120" s="10"/>
      <c r="D120" s="10"/>
      <c r="E120" s="10"/>
      <c r="F120" s="11"/>
      <c r="G120" s="11"/>
      <c r="H120" s="11"/>
    </row>
    <row r="121" spans="2:8" x14ac:dyDescent="0.2">
      <c r="B121" s="10"/>
      <c r="C121" s="10"/>
      <c r="D121" s="10"/>
      <c r="E121" s="10"/>
      <c r="F121" s="11"/>
      <c r="G121" s="11"/>
      <c r="H121" s="11"/>
    </row>
    <row r="122" spans="2:8" x14ac:dyDescent="0.2">
      <c r="B122" s="10"/>
      <c r="C122" s="10"/>
      <c r="D122" s="10"/>
      <c r="E122" s="10"/>
      <c r="F122" s="11"/>
      <c r="G122" s="11"/>
      <c r="H122" s="11"/>
    </row>
    <row r="123" spans="2:8" x14ac:dyDescent="0.2">
      <c r="B123" s="10"/>
      <c r="C123" s="10"/>
      <c r="D123" s="10"/>
      <c r="E123" s="10"/>
      <c r="F123" s="11"/>
      <c r="G123" s="11"/>
      <c r="H123" s="11"/>
    </row>
    <row r="124" spans="2:8" x14ac:dyDescent="0.2">
      <c r="B124" s="10"/>
      <c r="C124" s="10"/>
      <c r="D124" s="10"/>
      <c r="E124" s="10"/>
      <c r="F124" s="11"/>
      <c r="G124" s="11"/>
      <c r="H124" s="11"/>
    </row>
    <row r="125" spans="2:8" x14ac:dyDescent="0.2">
      <c r="B125" s="10"/>
      <c r="C125" s="10"/>
      <c r="D125" s="10"/>
      <c r="E125" s="10"/>
      <c r="F125" s="11"/>
      <c r="G125" s="11"/>
      <c r="H125" s="11"/>
    </row>
    <row r="126" spans="2:8" x14ac:dyDescent="0.2">
      <c r="B126" s="10"/>
      <c r="C126" s="10"/>
      <c r="D126" s="10"/>
      <c r="E126" s="10"/>
      <c r="F126" s="11"/>
      <c r="G126" s="11"/>
      <c r="H126" s="11"/>
    </row>
    <row r="127" spans="2:8" x14ac:dyDescent="0.2">
      <c r="B127" s="10"/>
      <c r="C127" s="10"/>
      <c r="D127" s="10"/>
      <c r="E127" s="10"/>
      <c r="F127" s="11"/>
      <c r="G127" s="11"/>
      <c r="H127" s="11"/>
    </row>
    <row r="128" spans="2:8" x14ac:dyDescent="0.2">
      <c r="B128" s="10"/>
      <c r="C128" s="10"/>
      <c r="D128" s="10"/>
      <c r="E128" s="10"/>
      <c r="F128" s="11"/>
      <c r="G128" s="11"/>
      <c r="H128" s="11"/>
    </row>
    <row r="129" spans="2:8" x14ac:dyDescent="0.2">
      <c r="B129" s="10"/>
      <c r="C129" s="10"/>
      <c r="D129" s="10"/>
      <c r="E129" s="10"/>
      <c r="F129" s="11"/>
      <c r="G129" s="11"/>
      <c r="H129" s="11"/>
    </row>
    <row r="130" spans="2:8" x14ac:dyDescent="0.2">
      <c r="B130" s="10"/>
      <c r="C130" s="10"/>
      <c r="D130" s="10"/>
      <c r="E130" s="10"/>
      <c r="F130" s="11"/>
      <c r="G130" s="11"/>
      <c r="H130" s="11"/>
    </row>
    <row r="131" spans="2:8" x14ac:dyDescent="0.2">
      <c r="B131" s="10"/>
      <c r="C131" s="10"/>
      <c r="D131" s="10"/>
      <c r="E131" s="10"/>
      <c r="F131" s="11"/>
      <c r="G131" s="11"/>
      <c r="H131" s="11"/>
    </row>
    <row r="132" spans="2:8" x14ac:dyDescent="0.2">
      <c r="B132" s="10"/>
      <c r="C132" s="10"/>
      <c r="D132" s="10"/>
      <c r="E132" s="10"/>
      <c r="F132" s="11"/>
      <c r="G132" s="11"/>
      <c r="H132" s="11"/>
    </row>
    <row r="133" spans="2:8" x14ac:dyDescent="0.2">
      <c r="B133" s="10"/>
      <c r="C133" s="10"/>
      <c r="D133" s="10"/>
      <c r="E133" s="10"/>
      <c r="F133" s="11"/>
      <c r="G133" s="11"/>
      <c r="H133" s="11"/>
    </row>
    <row r="134" spans="2:8" x14ac:dyDescent="0.2">
      <c r="B134" s="10"/>
      <c r="C134" s="10"/>
      <c r="D134" s="10"/>
      <c r="E134" s="10"/>
      <c r="F134" s="11"/>
      <c r="G134" s="11"/>
      <c r="H134" s="11"/>
    </row>
    <row r="135" spans="2:8" x14ac:dyDescent="0.2">
      <c r="B135" s="10"/>
      <c r="C135" s="10"/>
      <c r="D135" s="10"/>
      <c r="E135" s="10"/>
      <c r="F135" s="11"/>
      <c r="G135" s="11"/>
      <c r="H135" s="11"/>
    </row>
    <row r="136" spans="2:8" x14ac:dyDescent="0.2">
      <c r="B136" s="10"/>
      <c r="C136" s="10"/>
      <c r="D136" s="10"/>
      <c r="E136" s="10"/>
      <c r="F136" s="11"/>
      <c r="G136" s="11"/>
      <c r="H136" s="11"/>
    </row>
    <row r="137" spans="2:8" x14ac:dyDescent="0.2">
      <c r="B137" s="10"/>
      <c r="C137" s="10"/>
      <c r="D137" s="10"/>
      <c r="E137" s="10"/>
      <c r="F137" s="11"/>
      <c r="G137" s="11"/>
      <c r="H137" s="11"/>
    </row>
    <row r="138" spans="2:8" x14ac:dyDescent="0.2">
      <c r="B138" s="10"/>
      <c r="C138" s="10"/>
      <c r="D138" s="10"/>
      <c r="E138" s="10"/>
      <c r="F138" s="11"/>
      <c r="G138" s="11"/>
      <c r="H138" s="11"/>
    </row>
    <row r="139" spans="2:8" x14ac:dyDescent="0.2">
      <c r="B139" s="10"/>
      <c r="C139" s="10"/>
      <c r="D139" s="10"/>
      <c r="E139" s="10"/>
      <c r="F139" s="11"/>
      <c r="G139" s="11"/>
      <c r="H139" s="11"/>
    </row>
    <row r="140" spans="2:8" x14ac:dyDescent="0.2">
      <c r="B140" s="10"/>
      <c r="C140" s="10"/>
      <c r="D140" s="10"/>
      <c r="E140" s="10"/>
      <c r="F140" s="11"/>
      <c r="G140" s="11"/>
      <c r="H140" s="11"/>
    </row>
    <row r="141" spans="2:8" x14ac:dyDescent="0.2">
      <c r="B141" s="10"/>
      <c r="C141" s="10"/>
      <c r="D141" s="10"/>
      <c r="E141" s="10"/>
      <c r="F141" s="11"/>
      <c r="G141" s="11"/>
      <c r="H141" s="11"/>
    </row>
    <row r="142" spans="2:8" x14ac:dyDescent="0.2">
      <c r="B142" s="10"/>
      <c r="C142" s="10"/>
      <c r="D142" s="10"/>
      <c r="E142" s="10"/>
      <c r="F142" s="11"/>
      <c r="G142" s="11"/>
      <c r="H142" s="11"/>
    </row>
    <row r="143" spans="2:8" x14ac:dyDescent="0.2">
      <c r="B143" s="10"/>
      <c r="C143" s="10"/>
      <c r="D143" s="10"/>
      <c r="E143" s="10"/>
      <c r="F143" s="11"/>
      <c r="G143" s="11"/>
      <c r="H143" s="11"/>
    </row>
    <row r="144" spans="2:8" x14ac:dyDescent="0.2">
      <c r="B144" s="10"/>
      <c r="C144" s="10"/>
      <c r="D144" s="10"/>
      <c r="E144" s="10"/>
      <c r="F144" s="11"/>
      <c r="G144" s="11"/>
      <c r="H144" s="11"/>
    </row>
    <row r="145" spans="2:8" x14ac:dyDescent="0.2">
      <c r="B145" s="10"/>
      <c r="C145" s="10"/>
      <c r="D145" s="10"/>
      <c r="E145" s="10"/>
      <c r="F145" s="11"/>
      <c r="G145" s="11"/>
      <c r="H145" s="11"/>
    </row>
    <row r="146" spans="2:8" x14ac:dyDescent="0.2">
      <c r="B146" s="10"/>
      <c r="C146" s="10"/>
      <c r="D146" s="10"/>
      <c r="E146" s="10"/>
      <c r="F146" s="11"/>
      <c r="G146" s="11"/>
      <c r="H146" s="11"/>
    </row>
    <row r="147" spans="2:8" x14ac:dyDescent="0.2">
      <c r="B147" s="10"/>
      <c r="C147" s="10"/>
      <c r="D147" s="10"/>
      <c r="E147" s="10"/>
      <c r="F147" s="11"/>
      <c r="G147" s="11"/>
      <c r="H147" s="11"/>
    </row>
    <row r="148" spans="2:8" x14ac:dyDescent="0.2">
      <c r="B148" s="10"/>
      <c r="C148" s="10"/>
      <c r="D148" s="10"/>
      <c r="E148" s="10"/>
      <c r="F148" s="11"/>
      <c r="G148" s="11"/>
      <c r="H148" s="11"/>
    </row>
    <row r="149" spans="2:8" x14ac:dyDescent="0.2">
      <c r="B149" s="10"/>
      <c r="C149" s="10"/>
      <c r="D149" s="10"/>
      <c r="E149" s="10"/>
      <c r="F149" s="11"/>
      <c r="G149" s="11"/>
      <c r="H149" s="11"/>
    </row>
    <row r="150" spans="2:8" x14ac:dyDescent="0.2">
      <c r="B150" s="10"/>
      <c r="C150" s="10"/>
      <c r="D150" s="10"/>
      <c r="E150" s="10"/>
      <c r="F150" s="11"/>
      <c r="G150" s="11"/>
      <c r="H150" s="11"/>
    </row>
    <row r="151" spans="2:8" x14ac:dyDescent="0.2">
      <c r="B151" s="10"/>
      <c r="C151" s="10"/>
      <c r="D151" s="10"/>
      <c r="E151" s="10"/>
      <c r="F151" s="11"/>
      <c r="G151" s="11"/>
      <c r="H151" s="11"/>
    </row>
    <row r="152" spans="2:8" x14ac:dyDescent="0.2">
      <c r="B152" s="10"/>
      <c r="C152" s="10"/>
      <c r="D152" s="10"/>
      <c r="E152" s="10"/>
      <c r="F152" s="11"/>
      <c r="G152" s="11"/>
      <c r="H152" s="11"/>
    </row>
    <row r="153" spans="2:8" x14ac:dyDescent="0.2">
      <c r="B153" s="10"/>
      <c r="C153" s="10"/>
      <c r="D153" s="10"/>
      <c r="E153" s="10"/>
      <c r="F153" s="11"/>
      <c r="G153" s="11"/>
      <c r="H153" s="11"/>
    </row>
    <row r="154" spans="2:8" x14ac:dyDescent="0.2">
      <c r="B154" s="10"/>
      <c r="C154" s="10"/>
      <c r="D154" s="10"/>
      <c r="E154" s="10"/>
      <c r="F154" s="11"/>
      <c r="G154" s="11"/>
      <c r="H154" s="11"/>
    </row>
    <row r="155" spans="2:8" x14ac:dyDescent="0.2">
      <c r="B155" s="10"/>
      <c r="C155" s="10"/>
      <c r="D155" s="10"/>
      <c r="E155" s="10"/>
      <c r="F155" s="11"/>
      <c r="G155" s="11"/>
      <c r="H155" s="11"/>
    </row>
    <row r="156" spans="2:8" x14ac:dyDescent="0.2">
      <c r="B156" s="10"/>
      <c r="C156" s="10"/>
      <c r="D156" s="10"/>
      <c r="E156" s="10"/>
      <c r="F156" s="11"/>
      <c r="G156" s="11"/>
      <c r="H156" s="11"/>
    </row>
    <row r="157" spans="2:8" x14ac:dyDescent="0.2">
      <c r="B157" s="10"/>
      <c r="C157" s="10"/>
      <c r="D157" s="10"/>
      <c r="E157" s="10"/>
      <c r="F157" s="11"/>
      <c r="G157" s="11"/>
      <c r="H157" s="11"/>
    </row>
    <row r="158" spans="2:8" x14ac:dyDescent="0.2">
      <c r="B158" s="10"/>
      <c r="C158" s="10"/>
      <c r="D158" s="10"/>
      <c r="E158" s="10"/>
      <c r="F158" s="11"/>
      <c r="G158" s="11"/>
      <c r="H158" s="11"/>
    </row>
    <row r="159" spans="2:8" x14ac:dyDescent="0.2">
      <c r="B159" s="10"/>
      <c r="C159" s="10"/>
      <c r="D159" s="10"/>
      <c r="E159" s="10"/>
      <c r="F159" s="11"/>
      <c r="G159" s="11"/>
      <c r="H159" s="11"/>
    </row>
    <row r="160" spans="2:8" x14ac:dyDescent="0.2">
      <c r="B160" s="10"/>
      <c r="C160" s="10"/>
      <c r="D160" s="10"/>
      <c r="E160" s="10"/>
      <c r="F160" s="11"/>
      <c r="G160" s="11"/>
      <c r="H160" s="11"/>
    </row>
    <row r="161" spans="2:8" x14ac:dyDescent="0.2">
      <c r="B161" s="10"/>
      <c r="C161" s="10"/>
      <c r="D161" s="10"/>
      <c r="E161" s="10"/>
      <c r="F161" s="11"/>
      <c r="G161" s="11"/>
      <c r="H161" s="11"/>
    </row>
    <row r="162" spans="2:8" x14ac:dyDescent="0.2">
      <c r="B162" s="10"/>
      <c r="C162" s="10"/>
      <c r="D162" s="10"/>
      <c r="E162" s="10"/>
      <c r="F162" s="11"/>
      <c r="G162" s="11"/>
      <c r="H162" s="11"/>
    </row>
    <row r="163" spans="2:8" x14ac:dyDescent="0.2">
      <c r="B163" s="10"/>
      <c r="C163" s="10"/>
      <c r="D163" s="10"/>
      <c r="E163" s="10"/>
      <c r="F163" s="11"/>
      <c r="G163" s="11"/>
      <c r="H163" s="11"/>
    </row>
    <row r="164" spans="2:8" x14ac:dyDescent="0.2">
      <c r="B164" s="10"/>
      <c r="C164" s="10"/>
      <c r="D164" s="10"/>
      <c r="E164" s="10"/>
      <c r="F164" s="11"/>
      <c r="G164" s="11"/>
      <c r="H164" s="11"/>
    </row>
    <row r="165" spans="2:8" x14ac:dyDescent="0.2">
      <c r="B165" s="10"/>
      <c r="C165" s="10"/>
      <c r="D165" s="10"/>
      <c r="E165" s="10"/>
      <c r="F165" s="11"/>
      <c r="G165" s="11"/>
      <c r="H165" s="11"/>
    </row>
    <row r="166" spans="2:8" x14ac:dyDescent="0.2">
      <c r="B166" s="10"/>
      <c r="C166" s="10"/>
      <c r="D166" s="10"/>
      <c r="E166" s="10"/>
      <c r="F166" s="11"/>
      <c r="G166" s="11"/>
      <c r="H166" s="11"/>
    </row>
    <row r="167" spans="2:8" x14ac:dyDescent="0.2">
      <c r="B167" s="10"/>
      <c r="C167" s="10"/>
      <c r="D167" s="10"/>
      <c r="E167" s="10"/>
      <c r="F167" s="11"/>
      <c r="G167" s="11"/>
      <c r="H167" s="11"/>
    </row>
    <row r="168" spans="2:8" x14ac:dyDescent="0.2">
      <c r="B168" s="10"/>
      <c r="C168" s="10"/>
      <c r="D168" s="10"/>
      <c r="E168" s="10"/>
      <c r="F168" s="11"/>
      <c r="G168" s="11"/>
      <c r="H168" s="11"/>
    </row>
    <row r="169" spans="2:8" x14ac:dyDescent="0.2">
      <c r="B169" s="10"/>
      <c r="C169" s="10"/>
      <c r="D169" s="10"/>
      <c r="E169" s="10"/>
      <c r="F169" s="11"/>
      <c r="G169" s="11"/>
      <c r="H169" s="11"/>
    </row>
    <row r="170" spans="2:8" x14ac:dyDescent="0.2">
      <c r="B170" s="10"/>
      <c r="C170" s="10"/>
      <c r="D170" s="10"/>
      <c r="E170" s="10"/>
      <c r="F170" s="11"/>
      <c r="G170" s="11"/>
      <c r="H170" s="11"/>
    </row>
    <row r="171" spans="2:8" x14ac:dyDescent="0.2">
      <c r="B171" s="10"/>
      <c r="C171" s="10"/>
      <c r="D171" s="10"/>
      <c r="E171" s="10"/>
      <c r="F171" s="11"/>
      <c r="G171" s="11"/>
      <c r="H171" s="11"/>
    </row>
    <row r="172" spans="2:8" x14ac:dyDescent="0.2">
      <c r="B172" s="10"/>
      <c r="C172" s="10"/>
      <c r="D172" s="10"/>
      <c r="E172" s="10"/>
      <c r="F172" s="11"/>
      <c r="G172" s="11"/>
      <c r="H172" s="11"/>
    </row>
    <row r="173" spans="2:8" x14ac:dyDescent="0.2">
      <c r="B173" s="10"/>
      <c r="C173" s="10"/>
      <c r="D173" s="10"/>
      <c r="E173" s="10"/>
      <c r="F173" s="11"/>
      <c r="G173" s="11"/>
      <c r="H173" s="11"/>
    </row>
    <row r="174" spans="2:8" x14ac:dyDescent="0.2">
      <c r="B174" s="10"/>
      <c r="C174" s="10"/>
      <c r="D174" s="10"/>
      <c r="E174" s="10"/>
      <c r="F174" s="11"/>
      <c r="G174" s="11"/>
      <c r="H174" s="11"/>
    </row>
    <row r="175" spans="2:8" x14ac:dyDescent="0.2">
      <c r="B175" s="10"/>
      <c r="C175" s="10"/>
      <c r="D175" s="10"/>
      <c r="E175" s="10"/>
      <c r="F175" s="11"/>
      <c r="G175" s="11"/>
      <c r="H175" s="11"/>
    </row>
    <row r="176" spans="2:8" x14ac:dyDescent="0.2">
      <c r="B176" s="10"/>
      <c r="C176" s="10"/>
      <c r="D176" s="10"/>
      <c r="E176" s="10"/>
      <c r="F176" s="11"/>
      <c r="G176" s="11"/>
      <c r="H176" s="11"/>
    </row>
    <row r="177" spans="2:8" x14ac:dyDescent="0.2">
      <c r="B177" s="10"/>
      <c r="C177" s="10"/>
      <c r="D177" s="10"/>
      <c r="E177" s="10"/>
      <c r="F177" s="11"/>
      <c r="G177" s="11"/>
      <c r="H177" s="11"/>
    </row>
    <row r="178" spans="2:8" x14ac:dyDescent="0.2">
      <c r="B178" s="10"/>
      <c r="C178" s="10"/>
      <c r="D178" s="10"/>
      <c r="E178" s="10"/>
      <c r="F178" s="11"/>
      <c r="G178" s="11"/>
      <c r="H178" s="11"/>
    </row>
    <row r="179" spans="2:8" x14ac:dyDescent="0.2">
      <c r="B179" s="10"/>
      <c r="C179" s="10"/>
      <c r="D179" s="10"/>
      <c r="E179" s="10"/>
      <c r="F179" s="11"/>
      <c r="G179" s="11"/>
      <c r="H179" s="11"/>
    </row>
    <row r="180" spans="2:8" x14ac:dyDescent="0.2">
      <c r="B180" s="10"/>
      <c r="C180" s="10"/>
      <c r="D180" s="10"/>
      <c r="E180" s="10"/>
      <c r="F180" s="11"/>
      <c r="G180" s="11"/>
      <c r="H180" s="11"/>
    </row>
  </sheetData>
  <mergeCells count="1">
    <mergeCell ref="A2:E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Лист36">
    <tabColor indexed="48"/>
    <outlinePr applyStyles="1" summaryBelow="0"/>
    <pageSetUpPr fitToPage="1"/>
  </sheetPr>
  <dimension ref="A2:S245"/>
  <sheetViews>
    <sheetView workbookViewId="0">
      <selection activeCell="A3" sqref="A3:D3"/>
    </sheetView>
  </sheetViews>
  <sheetFormatPr defaultColWidth="9.109375" defaultRowHeight="13.8" outlineLevelRow="1" x14ac:dyDescent="0.3"/>
  <cols>
    <col min="1" max="1" width="66" style="22" bestFit="1" customWidth="1"/>
    <col min="2" max="2" width="18" style="23" customWidth="1"/>
    <col min="3" max="3" width="17.44140625" style="23" customWidth="1"/>
    <col min="4" max="4" width="11.44140625" style="72" bestFit="1" customWidth="1"/>
    <col min="5" max="5" width="9.109375" style="22" customWidth="1"/>
    <col min="6" max="16384" width="9.109375" style="22"/>
  </cols>
  <sheetData>
    <row r="2" spans="1:19" ht="18" x14ac:dyDescent="0.35">
      <c r="A2" s="282" t="str">
        <f>IF(REPORT_LANG="UKR","Державний та гарантований державою борг України за станом на ","State debt and State guaranteed debt of Ukraine as of ") &amp; STRPRESENTDATE</f>
        <v>Державний та гарантований державою борг України за станом на 31.03.2026</v>
      </c>
      <c r="B2" s="283"/>
      <c r="C2" s="283"/>
      <c r="D2" s="283"/>
      <c r="E2" s="26"/>
      <c r="F2" s="26"/>
      <c r="G2" s="26"/>
      <c r="H2" s="26"/>
      <c r="I2" s="26"/>
      <c r="J2" s="26"/>
      <c r="K2" s="26"/>
      <c r="L2" s="26"/>
      <c r="M2" s="26"/>
      <c r="N2" s="26"/>
      <c r="O2" s="26"/>
      <c r="P2" s="26"/>
      <c r="Q2" s="26"/>
      <c r="R2" s="26"/>
      <c r="S2" s="26"/>
    </row>
    <row r="3" spans="1:19" ht="18" x14ac:dyDescent="0.35">
      <c r="A3" s="285" t="str">
        <f>IF(REPORT_LANG="UKR","(за видами відсоткових ставок)","by interest rate types")</f>
        <v>(за видами відсоткових ставок)</v>
      </c>
      <c r="B3" s="285"/>
      <c r="C3" s="285"/>
      <c r="D3" s="285"/>
    </row>
    <row r="4" spans="1:19" x14ac:dyDescent="0.3">
      <c r="B4" s="25"/>
      <c r="C4" s="25"/>
      <c r="D4" s="63"/>
      <c r="E4" s="26"/>
      <c r="F4" s="26"/>
      <c r="G4" s="26"/>
      <c r="H4" s="26"/>
      <c r="I4" s="26"/>
      <c r="J4" s="26"/>
      <c r="K4" s="26"/>
      <c r="L4" s="26"/>
      <c r="M4" s="26"/>
      <c r="N4" s="26"/>
      <c r="O4" s="26"/>
      <c r="P4" s="26"/>
      <c r="Q4" s="26"/>
    </row>
    <row r="5" spans="1:19" s="27" customFormat="1" x14ac:dyDescent="0.3">
      <c r="B5" s="28"/>
      <c r="C5" s="28"/>
      <c r="D5" s="27" t="str">
        <f>VALVAL</f>
        <v>млрд. одиниць</v>
      </c>
    </row>
    <row r="6" spans="1:19" s="70" customFormat="1" x14ac:dyDescent="0.3">
      <c r="A6" s="12"/>
      <c r="B6" s="143" t="str">
        <f>IF(REPORT_LANG="UKR","дол.США","USD")</f>
        <v>дол.США</v>
      </c>
      <c r="C6" s="143" t="str">
        <f>IF(REPORT_LANG="UKR","грн.","UAH")</f>
        <v>грн.</v>
      </c>
      <c r="D6" s="69" t="s">
        <v>0</v>
      </c>
      <c r="E6" s="14"/>
      <c r="F6" s="14"/>
      <c r="G6" s="14"/>
      <c r="H6" s="14"/>
      <c r="I6" s="14"/>
      <c r="J6" s="14"/>
      <c r="K6" s="14"/>
      <c r="L6" s="14"/>
      <c r="M6" s="14"/>
      <c r="N6" s="14"/>
      <c r="O6" s="14"/>
      <c r="P6" s="14"/>
      <c r="Q6" s="14"/>
      <c r="R6" s="14"/>
      <c r="S6" s="14"/>
    </row>
    <row r="7" spans="1:19" s="135" customFormat="1" ht="15.6" x14ac:dyDescent="0.3">
      <c r="A7" s="142"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7" s="119">
        <f>SUM(B8:B19)</f>
        <v>210.82138271955998</v>
      </c>
      <c r="C7" s="119">
        <f>SUM(C8:C19)</f>
        <v>9233.02786687765</v>
      </c>
      <c r="D7" s="120">
        <f>SUM(D8:D19)</f>
        <v>1</v>
      </c>
    </row>
    <row r="8" spans="1:19" s="71" customFormat="1" outlineLevel="1" x14ac:dyDescent="0.3">
      <c r="A8" s="163" t="s">
        <v>180</v>
      </c>
      <c r="B8" s="161">
        <v>7.0062314626199997</v>
      </c>
      <c r="C8" s="161">
        <v>306.84141002068998</v>
      </c>
      <c r="D8" s="164">
        <v>3.3232999999999999E-2</v>
      </c>
    </row>
    <row r="9" spans="1:19" s="71" customFormat="1" outlineLevel="1" x14ac:dyDescent="0.3">
      <c r="A9" s="163" t="s">
        <v>181</v>
      </c>
      <c r="B9" s="161">
        <v>21.522268083389999</v>
      </c>
      <c r="C9" s="161">
        <v>942.57849184612996</v>
      </c>
      <c r="D9" s="164">
        <v>0.102088</v>
      </c>
    </row>
    <row r="10" spans="1:19" s="71" customFormat="1" outlineLevel="1" x14ac:dyDescent="0.3">
      <c r="A10" s="163" t="s">
        <v>182</v>
      </c>
      <c r="B10" s="161">
        <v>0.85439357322999998</v>
      </c>
      <c r="C10" s="161">
        <v>37.418593736509997</v>
      </c>
      <c r="D10" s="164">
        <v>4.0530000000000002E-3</v>
      </c>
    </row>
    <row r="11" spans="1:19" outlineLevel="1" x14ac:dyDescent="0.3">
      <c r="A11" s="231" t="s">
        <v>183</v>
      </c>
      <c r="B11" s="176">
        <v>0.21578001127999999</v>
      </c>
      <c r="C11" s="176">
        <v>9.4501934841599997</v>
      </c>
      <c r="D11" s="198">
        <v>1.024E-3</v>
      </c>
      <c r="E11" s="26"/>
      <c r="F11" s="26"/>
      <c r="G11" s="26"/>
      <c r="H11" s="26"/>
      <c r="I11" s="26"/>
      <c r="J11" s="26"/>
      <c r="K11" s="26"/>
      <c r="L11" s="26"/>
      <c r="M11" s="26"/>
      <c r="N11" s="26"/>
      <c r="O11" s="26"/>
      <c r="P11" s="26"/>
      <c r="Q11" s="26"/>
    </row>
    <row r="12" spans="1:19" outlineLevel="1" x14ac:dyDescent="0.3">
      <c r="A12" s="231" t="s">
        <v>184</v>
      </c>
      <c r="B12" s="176">
        <v>3.3147911315899998</v>
      </c>
      <c r="C12" s="176">
        <v>145.172935</v>
      </c>
      <c r="D12" s="198">
        <v>1.5723000000000001E-2</v>
      </c>
      <c r="E12" s="26"/>
      <c r="F12" s="26"/>
      <c r="G12" s="26"/>
      <c r="H12" s="26"/>
      <c r="I12" s="26"/>
      <c r="J12" s="26"/>
      <c r="K12" s="26"/>
      <c r="L12" s="26"/>
      <c r="M12" s="26"/>
      <c r="N12" s="26"/>
      <c r="O12" s="26"/>
      <c r="P12" s="26"/>
      <c r="Q12" s="26"/>
    </row>
    <row r="13" spans="1:19" outlineLevel="1" x14ac:dyDescent="0.3">
      <c r="A13" s="231" t="s">
        <v>185</v>
      </c>
      <c r="B13" s="176">
        <v>6.6172892558500003</v>
      </c>
      <c r="C13" s="176">
        <v>289.80749160395999</v>
      </c>
      <c r="D13" s="198">
        <v>3.1387999999999999E-2</v>
      </c>
      <c r="E13" s="26"/>
      <c r="F13" s="26"/>
      <c r="G13" s="26"/>
      <c r="H13" s="26"/>
      <c r="I13" s="26"/>
      <c r="J13" s="26"/>
      <c r="K13" s="26"/>
      <c r="L13" s="26"/>
      <c r="M13" s="26"/>
      <c r="N13" s="26"/>
      <c r="O13" s="26"/>
      <c r="P13" s="26"/>
      <c r="Q13" s="26"/>
    </row>
    <row r="14" spans="1:19" outlineLevel="1" x14ac:dyDescent="0.3">
      <c r="A14" s="231" t="s">
        <v>186</v>
      </c>
      <c r="B14" s="176">
        <v>19.226930900079999</v>
      </c>
      <c r="C14" s="176">
        <v>842.05305223514995</v>
      </c>
      <c r="D14" s="198">
        <v>9.1200000000000003E-2</v>
      </c>
      <c r="E14" s="26"/>
      <c r="F14" s="26"/>
      <c r="G14" s="26"/>
      <c r="H14" s="26"/>
      <c r="I14" s="26"/>
      <c r="J14" s="26"/>
      <c r="K14" s="26"/>
      <c r="L14" s="26"/>
      <c r="M14" s="26"/>
      <c r="N14" s="26"/>
      <c r="O14" s="26"/>
      <c r="P14" s="26"/>
      <c r="Q14" s="26"/>
    </row>
    <row r="15" spans="1:19" outlineLevel="1" x14ac:dyDescent="0.3">
      <c r="A15" s="231" t="s">
        <v>187</v>
      </c>
      <c r="B15" s="176">
        <v>0.31881531816000003</v>
      </c>
      <c r="C15" s="176">
        <v>13.96267626667</v>
      </c>
      <c r="D15" s="198">
        <v>1.5120000000000001E-3</v>
      </c>
      <c r="E15" s="26"/>
      <c r="F15" s="26"/>
      <c r="G15" s="26"/>
      <c r="H15" s="26"/>
      <c r="I15" s="26"/>
      <c r="J15" s="26"/>
      <c r="K15" s="26"/>
      <c r="L15" s="26"/>
      <c r="M15" s="26"/>
      <c r="N15" s="26"/>
      <c r="O15" s="26"/>
      <c r="P15" s="26"/>
      <c r="Q15" s="26"/>
    </row>
    <row r="16" spans="1:19" outlineLevel="1" x14ac:dyDescent="0.3">
      <c r="A16" s="231" t="s">
        <v>188</v>
      </c>
      <c r="B16" s="176">
        <v>151.74488298335999</v>
      </c>
      <c r="C16" s="176">
        <v>6645.7430226843799</v>
      </c>
      <c r="D16" s="198">
        <v>0.71977899999999995</v>
      </c>
      <c r="E16" s="26"/>
      <c r="F16" s="26"/>
      <c r="G16" s="26"/>
      <c r="H16" s="26"/>
      <c r="I16" s="26"/>
      <c r="J16" s="26"/>
      <c r="K16" s="26"/>
      <c r="L16" s="26"/>
      <c r="M16" s="26"/>
      <c r="N16" s="26"/>
      <c r="O16" s="26"/>
      <c r="P16" s="26"/>
      <c r="Q16" s="26"/>
    </row>
    <row r="17" spans="2:17" x14ac:dyDescent="0.3">
      <c r="B17" s="25"/>
      <c r="C17" s="25"/>
      <c r="D17" s="63"/>
      <c r="E17" s="26"/>
      <c r="F17" s="26"/>
      <c r="G17" s="26"/>
      <c r="H17" s="26"/>
      <c r="I17" s="26"/>
      <c r="J17" s="26"/>
      <c r="K17" s="26"/>
      <c r="L17" s="26"/>
      <c r="M17" s="26"/>
      <c r="N17" s="26"/>
      <c r="O17" s="26"/>
      <c r="P17" s="26"/>
      <c r="Q17" s="26"/>
    </row>
    <row r="18" spans="2:17" x14ac:dyDescent="0.3">
      <c r="B18" s="25"/>
      <c r="C18" s="25"/>
      <c r="D18" s="63"/>
      <c r="E18" s="26"/>
      <c r="F18" s="26"/>
      <c r="G18" s="26"/>
      <c r="H18" s="26"/>
      <c r="I18" s="26"/>
      <c r="J18" s="26"/>
      <c r="K18" s="26"/>
      <c r="L18" s="26"/>
      <c r="M18" s="26"/>
      <c r="N18" s="26"/>
      <c r="O18" s="26"/>
      <c r="P18" s="26"/>
      <c r="Q18" s="26"/>
    </row>
    <row r="19" spans="2:17" x14ac:dyDescent="0.3">
      <c r="B19" s="25"/>
      <c r="C19" s="25"/>
      <c r="D19" s="63"/>
      <c r="E19" s="26"/>
      <c r="F19" s="26"/>
      <c r="G19" s="26"/>
      <c r="H19" s="26"/>
      <c r="I19" s="26"/>
      <c r="J19" s="26"/>
      <c r="K19" s="26"/>
      <c r="L19" s="26"/>
      <c r="M19" s="26"/>
      <c r="N19" s="26"/>
      <c r="O19" s="26"/>
      <c r="P19" s="26"/>
      <c r="Q19" s="26"/>
    </row>
    <row r="20" spans="2:17" x14ac:dyDescent="0.3">
      <c r="B20" s="25"/>
      <c r="C20" s="25"/>
      <c r="D20" s="63"/>
      <c r="E20" s="26"/>
      <c r="F20" s="26"/>
      <c r="G20" s="26"/>
      <c r="H20" s="26"/>
      <c r="I20" s="26"/>
      <c r="J20" s="26"/>
      <c r="K20" s="26"/>
      <c r="L20" s="26"/>
      <c r="M20" s="26"/>
      <c r="N20" s="26"/>
      <c r="O20" s="26"/>
      <c r="P20" s="26"/>
      <c r="Q20" s="26"/>
    </row>
    <row r="21" spans="2:17" x14ac:dyDescent="0.3">
      <c r="B21" s="25"/>
      <c r="C21" s="25"/>
      <c r="D21" s="63"/>
      <c r="E21" s="26"/>
      <c r="F21" s="26"/>
      <c r="G21" s="26"/>
      <c r="H21" s="26"/>
      <c r="I21" s="26"/>
      <c r="J21" s="26"/>
      <c r="K21" s="26"/>
      <c r="L21" s="26"/>
      <c r="M21" s="26"/>
      <c r="N21" s="26"/>
      <c r="O21" s="26"/>
      <c r="P21" s="26"/>
      <c r="Q21" s="26"/>
    </row>
    <row r="22" spans="2:17" x14ac:dyDescent="0.3">
      <c r="B22" s="25"/>
      <c r="C22" s="25"/>
      <c r="D22" s="63"/>
      <c r="E22" s="26"/>
      <c r="F22" s="26"/>
      <c r="G22" s="26"/>
      <c r="H22" s="26"/>
      <c r="I22" s="26"/>
      <c r="J22" s="26"/>
      <c r="K22" s="26"/>
      <c r="L22" s="26"/>
      <c r="M22" s="26"/>
      <c r="N22" s="26"/>
      <c r="O22" s="26"/>
      <c r="P22" s="26"/>
      <c r="Q22" s="26"/>
    </row>
    <row r="23" spans="2:17" x14ac:dyDescent="0.3">
      <c r="B23" s="25"/>
      <c r="C23" s="25"/>
      <c r="D23" s="63"/>
      <c r="E23" s="26"/>
      <c r="F23" s="26"/>
      <c r="G23" s="26"/>
      <c r="H23" s="26"/>
      <c r="I23" s="26"/>
      <c r="J23" s="26"/>
      <c r="K23" s="26"/>
      <c r="L23" s="26"/>
      <c r="M23" s="26"/>
      <c r="N23" s="26"/>
      <c r="O23" s="26"/>
      <c r="P23" s="26"/>
      <c r="Q23" s="26"/>
    </row>
    <row r="24" spans="2:17" x14ac:dyDescent="0.3">
      <c r="B24" s="25"/>
      <c r="C24" s="25"/>
      <c r="D24" s="63"/>
      <c r="E24" s="26"/>
      <c r="F24" s="26"/>
      <c r="G24" s="26"/>
      <c r="H24" s="26"/>
      <c r="I24" s="26"/>
      <c r="J24" s="26"/>
      <c r="K24" s="26"/>
      <c r="L24" s="26"/>
      <c r="M24" s="26"/>
      <c r="N24" s="26"/>
      <c r="O24" s="26"/>
      <c r="P24" s="26"/>
      <c r="Q24" s="26"/>
    </row>
    <row r="25" spans="2:17" x14ac:dyDescent="0.3">
      <c r="B25" s="25"/>
      <c r="C25" s="25"/>
      <c r="D25" s="63"/>
      <c r="E25" s="26"/>
      <c r="F25" s="26"/>
      <c r="G25" s="26"/>
      <c r="H25" s="26"/>
      <c r="I25" s="26"/>
      <c r="J25" s="26"/>
      <c r="K25" s="26"/>
      <c r="L25" s="26"/>
      <c r="M25" s="26"/>
      <c r="N25" s="26"/>
      <c r="O25" s="26"/>
      <c r="P25" s="26"/>
      <c r="Q25" s="26"/>
    </row>
    <row r="26" spans="2:17" x14ac:dyDescent="0.3">
      <c r="B26" s="25"/>
      <c r="C26" s="25"/>
      <c r="D26" s="63"/>
      <c r="E26" s="26"/>
      <c r="F26" s="26"/>
      <c r="G26" s="26"/>
      <c r="H26" s="26"/>
      <c r="I26" s="26"/>
      <c r="J26" s="26"/>
      <c r="K26" s="26"/>
      <c r="L26" s="26"/>
      <c r="M26" s="26"/>
      <c r="N26" s="26"/>
      <c r="O26" s="26"/>
      <c r="P26" s="26"/>
      <c r="Q26" s="26"/>
    </row>
    <row r="27" spans="2:17" x14ac:dyDescent="0.3">
      <c r="B27" s="25"/>
      <c r="C27" s="25"/>
      <c r="D27" s="63"/>
      <c r="E27" s="26"/>
      <c r="F27" s="26"/>
      <c r="G27" s="26"/>
      <c r="H27" s="26"/>
      <c r="I27" s="26"/>
      <c r="J27" s="26"/>
      <c r="K27" s="26"/>
      <c r="L27" s="26"/>
      <c r="M27" s="26"/>
      <c r="N27" s="26"/>
      <c r="O27" s="26"/>
      <c r="P27" s="26"/>
      <c r="Q27" s="26"/>
    </row>
    <row r="28" spans="2:17" x14ac:dyDescent="0.3">
      <c r="B28" s="25"/>
      <c r="C28" s="25"/>
      <c r="D28" s="63"/>
      <c r="E28" s="26"/>
      <c r="F28" s="26"/>
      <c r="G28" s="26"/>
      <c r="H28" s="26"/>
      <c r="I28" s="26"/>
      <c r="J28" s="26"/>
      <c r="K28" s="26"/>
      <c r="L28" s="26"/>
      <c r="M28" s="26"/>
      <c r="N28" s="26"/>
      <c r="O28" s="26"/>
      <c r="P28" s="26"/>
      <c r="Q28" s="26"/>
    </row>
    <row r="29" spans="2:17" x14ac:dyDescent="0.3">
      <c r="B29" s="25"/>
      <c r="C29" s="25"/>
      <c r="D29" s="63"/>
      <c r="E29" s="26"/>
      <c r="F29" s="26"/>
      <c r="G29" s="26"/>
      <c r="H29" s="26"/>
      <c r="I29" s="26"/>
      <c r="J29" s="26"/>
      <c r="K29" s="26"/>
      <c r="L29" s="26"/>
      <c r="M29" s="26"/>
      <c r="N29" s="26"/>
      <c r="O29" s="26"/>
      <c r="P29" s="26"/>
      <c r="Q29" s="26"/>
    </row>
    <row r="30" spans="2:17" x14ac:dyDescent="0.3">
      <c r="B30" s="25"/>
      <c r="C30" s="25"/>
      <c r="D30" s="63"/>
      <c r="E30" s="26"/>
      <c r="F30" s="26"/>
      <c r="G30" s="26"/>
      <c r="H30" s="26"/>
      <c r="I30" s="26"/>
      <c r="J30" s="26"/>
      <c r="K30" s="26"/>
      <c r="L30" s="26"/>
      <c r="M30" s="26"/>
      <c r="N30" s="26"/>
      <c r="O30" s="26"/>
      <c r="P30" s="26"/>
      <c r="Q30" s="26"/>
    </row>
    <row r="31" spans="2:17" x14ac:dyDescent="0.3">
      <c r="B31" s="25"/>
      <c r="C31" s="25"/>
      <c r="D31" s="63"/>
      <c r="E31" s="26"/>
      <c r="F31" s="26"/>
      <c r="G31" s="26"/>
      <c r="H31" s="26"/>
      <c r="I31" s="26"/>
      <c r="J31" s="26"/>
      <c r="K31" s="26"/>
      <c r="L31" s="26"/>
      <c r="M31" s="26"/>
      <c r="N31" s="26"/>
      <c r="O31" s="26"/>
      <c r="P31" s="26"/>
      <c r="Q31" s="26"/>
    </row>
    <row r="32" spans="2:17" x14ac:dyDescent="0.3">
      <c r="B32" s="25"/>
      <c r="C32" s="25"/>
      <c r="D32" s="63"/>
      <c r="E32" s="26"/>
      <c r="F32" s="26"/>
      <c r="G32" s="26"/>
      <c r="H32" s="26"/>
      <c r="I32" s="26"/>
      <c r="J32" s="26"/>
      <c r="K32" s="26"/>
      <c r="L32" s="26"/>
      <c r="M32" s="26"/>
      <c r="N32" s="26"/>
      <c r="O32" s="26"/>
      <c r="P32" s="26"/>
      <c r="Q32" s="26"/>
    </row>
    <row r="33" spans="2:17" x14ac:dyDescent="0.3">
      <c r="B33" s="25"/>
      <c r="C33" s="25"/>
      <c r="D33" s="63"/>
      <c r="E33" s="26"/>
      <c r="F33" s="26"/>
      <c r="G33" s="26"/>
      <c r="H33" s="26"/>
      <c r="I33" s="26"/>
      <c r="J33" s="26"/>
      <c r="K33" s="26"/>
      <c r="L33" s="26"/>
      <c r="M33" s="26"/>
      <c r="N33" s="26"/>
      <c r="O33" s="26"/>
      <c r="P33" s="26"/>
      <c r="Q33" s="26"/>
    </row>
    <row r="34" spans="2:17" x14ac:dyDescent="0.3">
      <c r="B34" s="25"/>
      <c r="C34" s="25"/>
      <c r="D34" s="63"/>
      <c r="E34" s="26"/>
      <c r="F34" s="26"/>
      <c r="G34" s="26"/>
      <c r="H34" s="26"/>
      <c r="I34" s="26"/>
      <c r="J34" s="26"/>
      <c r="K34" s="26"/>
      <c r="L34" s="26"/>
      <c r="M34" s="26"/>
      <c r="N34" s="26"/>
      <c r="O34" s="26"/>
      <c r="P34" s="26"/>
      <c r="Q34" s="26"/>
    </row>
    <row r="35" spans="2:17" x14ac:dyDescent="0.3">
      <c r="B35" s="25"/>
      <c r="C35" s="25"/>
      <c r="D35" s="63"/>
      <c r="E35" s="26"/>
      <c r="F35" s="26"/>
      <c r="G35" s="26"/>
      <c r="H35" s="26"/>
      <c r="I35" s="26"/>
      <c r="J35" s="26"/>
      <c r="K35" s="26"/>
      <c r="L35" s="26"/>
      <c r="M35" s="26"/>
      <c r="N35" s="26"/>
      <c r="O35" s="26"/>
      <c r="P35" s="26"/>
      <c r="Q35" s="26"/>
    </row>
    <row r="36" spans="2:17" x14ac:dyDescent="0.3">
      <c r="B36" s="25"/>
      <c r="C36" s="25"/>
      <c r="D36" s="63"/>
      <c r="E36" s="26"/>
      <c r="F36" s="26"/>
      <c r="G36" s="26"/>
      <c r="H36" s="26"/>
      <c r="I36" s="26"/>
      <c r="J36" s="26"/>
      <c r="K36" s="26"/>
      <c r="L36" s="26"/>
      <c r="M36" s="26"/>
      <c r="N36" s="26"/>
      <c r="O36" s="26"/>
      <c r="P36" s="26"/>
      <c r="Q36" s="26"/>
    </row>
    <row r="37" spans="2:17" x14ac:dyDescent="0.3">
      <c r="B37" s="25"/>
      <c r="C37" s="25"/>
      <c r="D37" s="63"/>
      <c r="E37" s="26"/>
      <c r="F37" s="26"/>
      <c r="G37" s="26"/>
      <c r="H37" s="26"/>
      <c r="I37" s="26"/>
      <c r="J37" s="26"/>
      <c r="K37" s="26"/>
      <c r="L37" s="26"/>
      <c r="M37" s="26"/>
      <c r="N37" s="26"/>
      <c r="O37" s="26"/>
      <c r="P37" s="26"/>
      <c r="Q37" s="26"/>
    </row>
    <row r="38" spans="2:17" x14ac:dyDescent="0.3">
      <c r="B38" s="25"/>
      <c r="C38" s="25"/>
      <c r="D38" s="63"/>
      <c r="E38" s="26"/>
      <c r="F38" s="26"/>
      <c r="G38" s="26"/>
      <c r="H38" s="26"/>
      <c r="I38" s="26"/>
      <c r="J38" s="26"/>
      <c r="K38" s="26"/>
      <c r="L38" s="26"/>
      <c r="M38" s="26"/>
      <c r="N38" s="26"/>
      <c r="O38" s="26"/>
      <c r="P38" s="26"/>
      <c r="Q38" s="26"/>
    </row>
    <row r="39" spans="2:17" x14ac:dyDescent="0.3">
      <c r="B39" s="25"/>
      <c r="C39" s="25"/>
      <c r="D39" s="63"/>
      <c r="E39" s="26"/>
      <c r="F39" s="26"/>
      <c r="G39" s="26"/>
      <c r="H39" s="26"/>
      <c r="I39" s="26"/>
      <c r="J39" s="26"/>
      <c r="K39" s="26"/>
      <c r="L39" s="26"/>
      <c r="M39" s="26"/>
      <c r="N39" s="26"/>
      <c r="O39" s="26"/>
      <c r="P39" s="26"/>
      <c r="Q39" s="26"/>
    </row>
    <row r="40" spans="2:17" x14ac:dyDescent="0.3">
      <c r="B40" s="25"/>
      <c r="C40" s="25"/>
      <c r="D40" s="63"/>
      <c r="E40" s="26"/>
      <c r="F40" s="26"/>
      <c r="G40" s="26"/>
      <c r="H40" s="26"/>
      <c r="I40" s="26"/>
      <c r="J40" s="26"/>
      <c r="K40" s="26"/>
      <c r="L40" s="26"/>
      <c r="M40" s="26"/>
      <c r="N40" s="26"/>
      <c r="O40" s="26"/>
      <c r="P40" s="26"/>
      <c r="Q40" s="26"/>
    </row>
    <row r="41" spans="2:17" x14ac:dyDescent="0.3">
      <c r="B41" s="25"/>
      <c r="C41" s="25"/>
      <c r="D41" s="63"/>
      <c r="E41" s="26"/>
      <c r="F41" s="26"/>
      <c r="G41" s="26"/>
      <c r="H41" s="26"/>
      <c r="I41" s="26"/>
      <c r="J41" s="26"/>
      <c r="K41" s="26"/>
      <c r="L41" s="26"/>
      <c r="M41" s="26"/>
      <c r="N41" s="26"/>
      <c r="O41" s="26"/>
      <c r="P41" s="26"/>
      <c r="Q41" s="26"/>
    </row>
    <row r="42" spans="2:17" x14ac:dyDescent="0.3">
      <c r="B42" s="25"/>
      <c r="C42" s="25"/>
      <c r="D42" s="63"/>
      <c r="E42" s="26"/>
      <c r="F42" s="26"/>
      <c r="G42" s="26"/>
      <c r="H42" s="26"/>
      <c r="I42" s="26"/>
      <c r="J42" s="26"/>
      <c r="K42" s="26"/>
      <c r="L42" s="26"/>
      <c r="M42" s="26"/>
      <c r="N42" s="26"/>
      <c r="O42" s="26"/>
      <c r="P42" s="26"/>
      <c r="Q42" s="26"/>
    </row>
    <row r="43" spans="2:17" x14ac:dyDescent="0.3">
      <c r="B43" s="25"/>
      <c r="C43" s="25"/>
      <c r="D43" s="63"/>
      <c r="E43" s="26"/>
      <c r="F43" s="26"/>
      <c r="G43" s="26"/>
      <c r="H43" s="26"/>
      <c r="I43" s="26"/>
      <c r="J43" s="26"/>
      <c r="K43" s="26"/>
      <c r="L43" s="26"/>
      <c r="M43" s="26"/>
      <c r="N43" s="26"/>
      <c r="O43" s="26"/>
      <c r="P43" s="26"/>
      <c r="Q43" s="26"/>
    </row>
    <row r="44" spans="2:17" x14ac:dyDescent="0.3">
      <c r="B44" s="25"/>
      <c r="C44" s="25"/>
      <c r="D44" s="63"/>
      <c r="E44" s="26"/>
      <c r="F44" s="26"/>
      <c r="G44" s="26"/>
      <c r="H44" s="26"/>
      <c r="I44" s="26"/>
      <c r="J44" s="26"/>
      <c r="K44" s="26"/>
      <c r="L44" s="26"/>
      <c r="M44" s="26"/>
      <c r="N44" s="26"/>
      <c r="O44" s="26"/>
      <c r="P44" s="26"/>
      <c r="Q44" s="26"/>
    </row>
    <row r="45" spans="2:17" x14ac:dyDescent="0.3">
      <c r="B45" s="25"/>
      <c r="C45" s="25"/>
      <c r="D45" s="63"/>
      <c r="E45" s="26"/>
      <c r="F45" s="26"/>
      <c r="G45" s="26"/>
      <c r="H45" s="26"/>
      <c r="I45" s="26"/>
      <c r="J45" s="26"/>
      <c r="K45" s="26"/>
      <c r="L45" s="26"/>
      <c r="M45" s="26"/>
      <c r="N45" s="26"/>
      <c r="O45" s="26"/>
      <c r="P45" s="26"/>
      <c r="Q45" s="26"/>
    </row>
    <row r="46" spans="2:17" x14ac:dyDescent="0.3">
      <c r="B46" s="25"/>
      <c r="C46" s="25"/>
      <c r="D46" s="63"/>
      <c r="E46" s="26"/>
      <c r="F46" s="26"/>
      <c r="G46" s="26"/>
      <c r="H46" s="26"/>
      <c r="I46" s="26"/>
      <c r="J46" s="26"/>
      <c r="K46" s="26"/>
      <c r="L46" s="26"/>
      <c r="M46" s="26"/>
      <c r="N46" s="26"/>
      <c r="O46" s="26"/>
      <c r="P46" s="26"/>
      <c r="Q46" s="26"/>
    </row>
    <row r="47" spans="2:17" x14ac:dyDescent="0.3">
      <c r="B47" s="25"/>
      <c r="C47" s="25"/>
      <c r="D47" s="63"/>
      <c r="E47" s="26"/>
      <c r="F47" s="26"/>
      <c r="G47" s="26"/>
      <c r="H47" s="26"/>
      <c r="I47" s="26"/>
      <c r="J47" s="26"/>
      <c r="K47" s="26"/>
      <c r="L47" s="26"/>
      <c r="M47" s="26"/>
      <c r="N47" s="26"/>
      <c r="O47" s="26"/>
      <c r="P47" s="26"/>
      <c r="Q47" s="26"/>
    </row>
    <row r="48" spans="2:17" x14ac:dyDescent="0.3">
      <c r="B48" s="25"/>
      <c r="C48" s="25"/>
      <c r="D48" s="63"/>
      <c r="E48" s="26"/>
      <c r="F48" s="26"/>
      <c r="G48" s="26"/>
      <c r="H48" s="26"/>
      <c r="I48" s="26"/>
      <c r="J48" s="26"/>
      <c r="K48" s="26"/>
      <c r="L48" s="26"/>
      <c r="M48" s="26"/>
      <c r="N48" s="26"/>
      <c r="O48" s="26"/>
      <c r="P48" s="26"/>
      <c r="Q48" s="26"/>
    </row>
    <row r="49" spans="2:17" x14ac:dyDescent="0.3">
      <c r="B49" s="25"/>
      <c r="C49" s="25"/>
      <c r="D49" s="63"/>
      <c r="E49" s="26"/>
      <c r="F49" s="26"/>
      <c r="G49" s="26"/>
      <c r="H49" s="26"/>
      <c r="I49" s="26"/>
      <c r="J49" s="26"/>
      <c r="K49" s="26"/>
      <c r="L49" s="26"/>
      <c r="M49" s="26"/>
      <c r="N49" s="26"/>
      <c r="O49" s="26"/>
      <c r="P49" s="26"/>
      <c r="Q49" s="26"/>
    </row>
    <row r="50" spans="2:17" x14ac:dyDescent="0.3">
      <c r="B50" s="25"/>
      <c r="C50" s="25"/>
      <c r="D50" s="63"/>
      <c r="E50" s="26"/>
      <c r="F50" s="26"/>
      <c r="G50" s="26"/>
      <c r="H50" s="26"/>
      <c r="I50" s="26"/>
      <c r="J50" s="26"/>
      <c r="K50" s="26"/>
      <c r="L50" s="26"/>
      <c r="M50" s="26"/>
      <c r="N50" s="26"/>
      <c r="O50" s="26"/>
      <c r="P50" s="26"/>
      <c r="Q50" s="26"/>
    </row>
    <row r="51" spans="2:17" x14ac:dyDescent="0.3">
      <c r="B51" s="25"/>
      <c r="C51" s="25"/>
      <c r="D51" s="63"/>
      <c r="E51" s="26"/>
      <c r="F51" s="26"/>
      <c r="G51" s="26"/>
      <c r="H51" s="26"/>
      <c r="I51" s="26"/>
      <c r="J51" s="26"/>
      <c r="K51" s="26"/>
      <c r="L51" s="26"/>
      <c r="M51" s="26"/>
      <c r="N51" s="26"/>
      <c r="O51" s="26"/>
      <c r="P51" s="26"/>
      <c r="Q51" s="26"/>
    </row>
    <row r="52" spans="2:17" x14ac:dyDescent="0.3">
      <c r="B52" s="25"/>
      <c r="C52" s="25"/>
      <c r="D52" s="63"/>
      <c r="E52" s="26"/>
      <c r="F52" s="26"/>
      <c r="G52" s="26"/>
      <c r="H52" s="26"/>
      <c r="I52" s="26"/>
      <c r="J52" s="26"/>
      <c r="K52" s="26"/>
      <c r="L52" s="26"/>
      <c r="M52" s="26"/>
      <c r="N52" s="26"/>
      <c r="O52" s="26"/>
      <c r="P52" s="26"/>
      <c r="Q52" s="26"/>
    </row>
    <row r="53" spans="2:17" x14ac:dyDescent="0.3">
      <c r="B53" s="25"/>
      <c r="C53" s="25"/>
      <c r="D53" s="63"/>
      <c r="E53" s="26"/>
      <c r="F53" s="26"/>
      <c r="G53" s="26"/>
      <c r="H53" s="26"/>
      <c r="I53" s="26"/>
      <c r="J53" s="26"/>
      <c r="K53" s="26"/>
      <c r="L53" s="26"/>
      <c r="M53" s="26"/>
      <c r="N53" s="26"/>
      <c r="O53" s="26"/>
      <c r="P53" s="26"/>
      <c r="Q53" s="26"/>
    </row>
    <row r="54" spans="2:17" x14ac:dyDescent="0.3">
      <c r="B54" s="25"/>
      <c r="C54" s="25"/>
      <c r="D54" s="63"/>
      <c r="E54" s="26"/>
      <c r="F54" s="26"/>
      <c r="G54" s="26"/>
      <c r="H54" s="26"/>
      <c r="I54" s="26"/>
      <c r="J54" s="26"/>
      <c r="K54" s="26"/>
      <c r="L54" s="26"/>
      <c r="M54" s="26"/>
      <c r="N54" s="26"/>
      <c r="O54" s="26"/>
      <c r="P54" s="26"/>
      <c r="Q54" s="26"/>
    </row>
    <row r="55" spans="2:17" x14ac:dyDescent="0.3">
      <c r="B55" s="25"/>
      <c r="C55" s="25"/>
      <c r="D55" s="63"/>
      <c r="E55" s="26"/>
      <c r="F55" s="26"/>
      <c r="G55" s="26"/>
      <c r="H55" s="26"/>
      <c r="I55" s="26"/>
      <c r="J55" s="26"/>
      <c r="K55" s="26"/>
      <c r="L55" s="26"/>
      <c r="M55" s="26"/>
      <c r="N55" s="26"/>
      <c r="O55" s="26"/>
      <c r="P55" s="26"/>
      <c r="Q55" s="26"/>
    </row>
    <row r="56" spans="2:17" x14ac:dyDescent="0.3">
      <c r="B56" s="25"/>
      <c r="C56" s="25"/>
      <c r="D56" s="63"/>
      <c r="E56" s="26"/>
      <c r="F56" s="26"/>
      <c r="G56" s="26"/>
      <c r="H56" s="26"/>
      <c r="I56" s="26"/>
      <c r="J56" s="26"/>
      <c r="K56" s="26"/>
      <c r="L56" s="26"/>
      <c r="M56" s="26"/>
      <c r="N56" s="26"/>
      <c r="O56" s="26"/>
      <c r="P56" s="26"/>
      <c r="Q56" s="26"/>
    </row>
    <row r="57" spans="2:17" x14ac:dyDescent="0.3">
      <c r="B57" s="25"/>
      <c r="C57" s="25"/>
      <c r="D57" s="63"/>
      <c r="E57" s="26"/>
      <c r="F57" s="26"/>
      <c r="G57" s="26"/>
      <c r="H57" s="26"/>
      <c r="I57" s="26"/>
      <c r="J57" s="26"/>
      <c r="K57" s="26"/>
      <c r="L57" s="26"/>
      <c r="M57" s="26"/>
      <c r="N57" s="26"/>
      <c r="O57" s="26"/>
      <c r="P57" s="26"/>
      <c r="Q57" s="26"/>
    </row>
    <row r="58" spans="2:17" x14ac:dyDescent="0.3">
      <c r="B58" s="25"/>
      <c r="C58" s="25"/>
      <c r="D58" s="63"/>
      <c r="E58" s="26"/>
      <c r="F58" s="26"/>
      <c r="G58" s="26"/>
      <c r="H58" s="26"/>
      <c r="I58" s="26"/>
      <c r="J58" s="26"/>
      <c r="K58" s="26"/>
      <c r="L58" s="26"/>
      <c r="M58" s="26"/>
      <c r="N58" s="26"/>
      <c r="O58" s="26"/>
      <c r="P58" s="26"/>
      <c r="Q58" s="26"/>
    </row>
    <row r="59" spans="2:17" x14ac:dyDescent="0.3">
      <c r="B59" s="25"/>
      <c r="C59" s="25"/>
      <c r="D59" s="63"/>
      <c r="E59" s="26"/>
      <c r="F59" s="26"/>
      <c r="G59" s="26"/>
      <c r="H59" s="26"/>
      <c r="I59" s="26"/>
      <c r="J59" s="26"/>
      <c r="K59" s="26"/>
      <c r="L59" s="26"/>
      <c r="M59" s="26"/>
      <c r="N59" s="26"/>
      <c r="O59" s="26"/>
      <c r="P59" s="26"/>
      <c r="Q59" s="26"/>
    </row>
    <row r="60" spans="2:17" x14ac:dyDescent="0.3">
      <c r="B60" s="25"/>
      <c r="C60" s="25"/>
      <c r="D60" s="63"/>
      <c r="E60" s="26"/>
      <c r="F60" s="26"/>
      <c r="G60" s="26"/>
      <c r="H60" s="26"/>
      <c r="I60" s="26"/>
      <c r="J60" s="26"/>
      <c r="K60" s="26"/>
      <c r="L60" s="26"/>
      <c r="M60" s="26"/>
      <c r="N60" s="26"/>
      <c r="O60" s="26"/>
      <c r="P60" s="26"/>
      <c r="Q60" s="26"/>
    </row>
    <row r="61" spans="2:17" x14ac:dyDescent="0.3">
      <c r="B61" s="25"/>
      <c r="C61" s="25"/>
      <c r="D61" s="63"/>
      <c r="E61" s="26"/>
      <c r="F61" s="26"/>
      <c r="G61" s="26"/>
      <c r="H61" s="26"/>
      <c r="I61" s="26"/>
      <c r="J61" s="26"/>
      <c r="K61" s="26"/>
      <c r="L61" s="26"/>
      <c r="M61" s="26"/>
      <c r="N61" s="26"/>
      <c r="O61" s="26"/>
      <c r="P61" s="26"/>
      <c r="Q61" s="26"/>
    </row>
    <row r="62" spans="2:17" x14ac:dyDescent="0.3">
      <c r="B62" s="25"/>
      <c r="C62" s="25"/>
      <c r="D62" s="63"/>
      <c r="E62" s="26"/>
      <c r="F62" s="26"/>
      <c r="G62" s="26"/>
      <c r="H62" s="26"/>
      <c r="I62" s="26"/>
      <c r="J62" s="26"/>
      <c r="K62" s="26"/>
      <c r="L62" s="26"/>
      <c r="M62" s="26"/>
      <c r="N62" s="26"/>
      <c r="O62" s="26"/>
      <c r="P62" s="26"/>
      <c r="Q62" s="26"/>
    </row>
    <row r="63" spans="2:17" x14ac:dyDescent="0.3">
      <c r="B63" s="25"/>
      <c r="C63" s="25"/>
      <c r="D63" s="63"/>
      <c r="E63" s="26"/>
      <c r="F63" s="26"/>
      <c r="G63" s="26"/>
      <c r="H63" s="26"/>
      <c r="I63" s="26"/>
      <c r="J63" s="26"/>
      <c r="K63" s="26"/>
      <c r="L63" s="26"/>
      <c r="M63" s="26"/>
      <c r="N63" s="26"/>
      <c r="O63" s="26"/>
      <c r="P63" s="26"/>
      <c r="Q63" s="26"/>
    </row>
    <row r="64" spans="2:17" x14ac:dyDescent="0.3">
      <c r="B64" s="25"/>
      <c r="C64" s="25"/>
      <c r="D64" s="63"/>
      <c r="E64" s="26"/>
      <c r="F64" s="26"/>
      <c r="G64" s="26"/>
      <c r="H64" s="26"/>
      <c r="I64" s="26"/>
      <c r="J64" s="26"/>
      <c r="K64" s="26"/>
      <c r="L64" s="26"/>
      <c r="M64" s="26"/>
      <c r="N64" s="26"/>
      <c r="O64" s="26"/>
      <c r="P64" s="26"/>
      <c r="Q64" s="26"/>
    </row>
    <row r="65" spans="2:17" x14ac:dyDescent="0.3">
      <c r="B65" s="25"/>
      <c r="C65" s="25"/>
      <c r="D65" s="63"/>
      <c r="E65" s="26"/>
      <c r="F65" s="26"/>
      <c r="G65" s="26"/>
      <c r="H65" s="26"/>
      <c r="I65" s="26"/>
      <c r="J65" s="26"/>
      <c r="K65" s="26"/>
      <c r="L65" s="26"/>
      <c r="M65" s="26"/>
      <c r="N65" s="26"/>
      <c r="O65" s="26"/>
      <c r="P65" s="26"/>
      <c r="Q65" s="26"/>
    </row>
    <row r="66" spans="2:17" x14ac:dyDescent="0.3">
      <c r="B66" s="25"/>
      <c r="C66" s="25"/>
      <c r="D66" s="63"/>
      <c r="E66" s="26"/>
      <c r="F66" s="26"/>
      <c r="G66" s="26"/>
      <c r="H66" s="26"/>
      <c r="I66" s="26"/>
      <c r="J66" s="26"/>
      <c r="K66" s="26"/>
      <c r="L66" s="26"/>
      <c r="M66" s="26"/>
      <c r="N66" s="26"/>
      <c r="O66" s="26"/>
      <c r="P66" s="26"/>
      <c r="Q66" s="26"/>
    </row>
    <row r="67" spans="2:17" x14ac:dyDescent="0.3">
      <c r="B67" s="25"/>
      <c r="C67" s="25"/>
      <c r="D67" s="63"/>
      <c r="E67" s="26"/>
      <c r="F67" s="26"/>
      <c r="G67" s="26"/>
      <c r="H67" s="26"/>
      <c r="I67" s="26"/>
      <c r="J67" s="26"/>
      <c r="K67" s="26"/>
      <c r="L67" s="26"/>
      <c r="M67" s="26"/>
      <c r="N67" s="26"/>
      <c r="O67" s="26"/>
      <c r="P67" s="26"/>
      <c r="Q67" s="26"/>
    </row>
    <row r="68" spans="2:17" x14ac:dyDescent="0.3">
      <c r="B68" s="25"/>
      <c r="C68" s="25"/>
      <c r="D68" s="63"/>
      <c r="E68" s="26"/>
      <c r="F68" s="26"/>
      <c r="G68" s="26"/>
      <c r="H68" s="26"/>
      <c r="I68" s="26"/>
      <c r="J68" s="26"/>
      <c r="K68" s="26"/>
      <c r="L68" s="26"/>
      <c r="M68" s="26"/>
      <c r="N68" s="26"/>
      <c r="O68" s="26"/>
      <c r="P68" s="26"/>
      <c r="Q68" s="26"/>
    </row>
    <row r="69" spans="2:17" x14ac:dyDescent="0.3">
      <c r="B69" s="25"/>
      <c r="C69" s="25"/>
      <c r="D69" s="63"/>
      <c r="E69" s="26"/>
      <c r="F69" s="26"/>
      <c r="G69" s="26"/>
      <c r="H69" s="26"/>
      <c r="I69" s="26"/>
      <c r="J69" s="26"/>
      <c r="K69" s="26"/>
      <c r="L69" s="26"/>
      <c r="M69" s="26"/>
      <c r="N69" s="26"/>
      <c r="O69" s="26"/>
      <c r="P69" s="26"/>
      <c r="Q69" s="26"/>
    </row>
    <row r="70" spans="2:17" x14ac:dyDescent="0.3">
      <c r="B70" s="25"/>
      <c r="C70" s="25"/>
      <c r="D70" s="63"/>
      <c r="E70" s="26"/>
      <c r="F70" s="26"/>
      <c r="G70" s="26"/>
      <c r="H70" s="26"/>
      <c r="I70" s="26"/>
      <c r="J70" s="26"/>
      <c r="K70" s="26"/>
      <c r="L70" s="26"/>
      <c r="M70" s="26"/>
      <c r="N70" s="26"/>
      <c r="O70" s="26"/>
      <c r="P70" s="26"/>
      <c r="Q70" s="26"/>
    </row>
    <row r="71" spans="2:17" x14ac:dyDescent="0.3">
      <c r="B71" s="25"/>
      <c r="C71" s="25"/>
      <c r="D71" s="63"/>
      <c r="E71" s="26"/>
      <c r="F71" s="26"/>
      <c r="G71" s="26"/>
      <c r="H71" s="26"/>
      <c r="I71" s="26"/>
      <c r="J71" s="26"/>
      <c r="K71" s="26"/>
      <c r="L71" s="26"/>
      <c r="M71" s="26"/>
      <c r="N71" s="26"/>
      <c r="O71" s="26"/>
      <c r="P71" s="26"/>
      <c r="Q71" s="26"/>
    </row>
    <row r="72" spans="2:17" x14ac:dyDescent="0.3">
      <c r="B72" s="25"/>
      <c r="C72" s="25"/>
      <c r="D72" s="63"/>
      <c r="E72" s="26"/>
      <c r="F72" s="26"/>
      <c r="G72" s="26"/>
      <c r="H72" s="26"/>
      <c r="I72" s="26"/>
      <c r="J72" s="26"/>
      <c r="K72" s="26"/>
      <c r="L72" s="26"/>
      <c r="M72" s="26"/>
      <c r="N72" s="26"/>
      <c r="O72" s="26"/>
      <c r="P72" s="26"/>
      <c r="Q72" s="26"/>
    </row>
    <row r="73" spans="2:17" x14ac:dyDescent="0.3">
      <c r="B73" s="25"/>
      <c r="C73" s="25"/>
      <c r="D73" s="63"/>
      <c r="E73" s="26"/>
      <c r="F73" s="26"/>
      <c r="G73" s="26"/>
      <c r="H73" s="26"/>
      <c r="I73" s="26"/>
      <c r="J73" s="26"/>
      <c r="K73" s="26"/>
      <c r="L73" s="26"/>
      <c r="M73" s="26"/>
      <c r="N73" s="26"/>
      <c r="O73" s="26"/>
      <c r="P73" s="26"/>
      <c r="Q73" s="26"/>
    </row>
    <row r="74" spans="2:17" x14ac:dyDescent="0.3">
      <c r="B74" s="25"/>
      <c r="C74" s="25"/>
      <c r="D74" s="63"/>
      <c r="E74" s="26"/>
      <c r="F74" s="26"/>
      <c r="G74" s="26"/>
      <c r="H74" s="26"/>
      <c r="I74" s="26"/>
      <c r="J74" s="26"/>
      <c r="K74" s="26"/>
      <c r="L74" s="26"/>
      <c r="M74" s="26"/>
      <c r="N74" s="26"/>
      <c r="O74" s="26"/>
      <c r="P74" s="26"/>
      <c r="Q74" s="26"/>
    </row>
    <row r="75" spans="2:17" x14ac:dyDescent="0.3">
      <c r="B75" s="25"/>
      <c r="C75" s="25"/>
      <c r="D75" s="63"/>
      <c r="E75" s="26"/>
      <c r="F75" s="26"/>
      <c r="G75" s="26"/>
      <c r="H75" s="26"/>
      <c r="I75" s="26"/>
      <c r="J75" s="26"/>
      <c r="K75" s="26"/>
      <c r="L75" s="26"/>
      <c r="M75" s="26"/>
      <c r="N75" s="26"/>
      <c r="O75" s="26"/>
      <c r="P75" s="26"/>
      <c r="Q75" s="26"/>
    </row>
    <row r="76" spans="2:17" x14ac:dyDescent="0.3">
      <c r="B76" s="25"/>
      <c r="C76" s="25"/>
      <c r="D76" s="63"/>
      <c r="E76" s="26"/>
      <c r="F76" s="26"/>
      <c r="G76" s="26"/>
      <c r="H76" s="26"/>
      <c r="I76" s="26"/>
      <c r="J76" s="26"/>
      <c r="K76" s="26"/>
      <c r="L76" s="26"/>
      <c r="M76" s="26"/>
      <c r="N76" s="26"/>
      <c r="O76" s="26"/>
      <c r="P76" s="26"/>
      <c r="Q76" s="26"/>
    </row>
    <row r="77" spans="2:17" x14ac:dyDescent="0.3">
      <c r="B77" s="25"/>
      <c r="C77" s="25"/>
      <c r="D77" s="63"/>
      <c r="E77" s="26"/>
      <c r="F77" s="26"/>
      <c r="G77" s="26"/>
      <c r="H77" s="26"/>
      <c r="I77" s="26"/>
      <c r="J77" s="26"/>
      <c r="K77" s="26"/>
      <c r="L77" s="26"/>
      <c r="M77" s="26"/>
      <c r="N77" s="26"/>
      <c r="O77" s="26"/>
      <c r="P77" s="26"/>
      <c r="Q77" s="26"/>
    </row>
    <row r="78" spans="2:17" x14ac:dyDescent="0.3">
      <c r="B78" s="25"/>
      <c r="C78" s="25"/>
      <c r="D78" s="63"/>
      <c r="E78" s="26"/>
      <c r="F78" s="26"/>
      <c r="G78" s="26"/>
      <c r="H78" s="26"/>
      <c r="I78" s="26"/>
      <c r="J78" s="26"/>
      <c r="K78" s="26"/>
      <c r="L78" s="26"/>
      <c r="M78" s="26"/>
      <c r="N78" s="26"/>
      <c r="O78" s="26"/>
      <c r="P78" s="26"/>
      <c r="Q78" s="26"/>
    </row>
    <row r="79" spans="2:17" x14ac:dyDescent="0.3">
      <c r="B79" s="25"/>
      <c r="C79" s="25"/>
      <c r="D79" s="63"/>
      <c r="E79" s="26"/>
      <c r="F79" s="26"/>
      <c r="G79" s="26"/>
      <c r="H79" s="26"/>
      <c r="I79" s="26"/>
      <c r="J79" s="26"/>
      <c r="K79" s="26"/>
      <c r="L79" s="26"/>
      <c r="M79" s="26"/>
      <c r="N79" s="26"/>
      <c r="O79" s="26"/>
      <c r="P79" s="26"/>
      <c r="Q79" s="26"/>
    </row>
    <row r="80" spans="2:17" x14ac:dyDescent="0.3">
      <c r="B80" s="25"/>
      <c r="C80" s="25"/>
      <c r="D80" s="63"/>
      <c r="E80" s="26"/>
      <c r="F80" s="26"/>
      <c r="G80" s="26"/>
      <c r="H80" s="26"/>
      <c r="I80" s="26"/>
      <c r="J80" s="26"/>
      <c r="K80" s="26"/>
      <c r="L80" s="26"/>
      <c r="M80" s="26"/>
      <c r="N80" s="26"/>
      <c r="O80" s="26"/>
      <c r="P80" s="26"/>
      <c r="Q80" s="26"/>
    </row>
    <row r="81" spans="2:17" x14ac:dyDescent="0.3">
      <c r="B81" s="25"/>
      <c r="C81" s="25"/>
      <c r="D81" s="63"/>
      <c r="E81" s="26"/>
      <c r="F81" s="26"/>
      <c r="G81" s="26"/>
      <c r="H81" s="26"/>
      <c r="I81" s="26"/>
      <c r="J81" s="26"/>
      <c r="K81" s="26"/>
      <c r="L81" s="26"/>
      <c r="M81" s="26"/>
      <c r="N81" s="26"/>
      <c r="O81" s="26"/>
      <c r="P81" s="26"/>
      <c r="Q81" s="26"/>
    </row>
    <row r="82" spans="2:17" x14ac:dyDescent="0.3">
      <c r="B82" s="25"/>
      <c r="C82" s="25"/>
      <c r="D82" s="63"/>
      <c r="E82" s="26"/>
      <c r="F82" s="26"/>
      <c r="G82" s="26"/>
      <c r="H82" s="26"/>
      <c r="I82" s="26"/>
      <c r="J82" s="26"/>
      <c r="K82" s="26"/>
      <c r="L82" s="26"/>
      <c r="M82" s="26"/>
      <c r="N82" s="26"/>
      <c r="O82" s="26"/>
      <c r="P82" s="26"/>
      <c r="Q82" s="26"/>
    </row>
    <row r="83" spans="2:17" x14ac:dyDescent="0.3">
      <c r="B83" s="25"/>
      <c r="C83" s="25"/>
      <c r="D83" s="63"/>
      <c r="E83" s="26"/>
      <c r="F83" s="26"/>
      <c r="G83" s="26"/>
      <c r="H83" s="26"/>
      <c r="I83" s="26"/>
      <c r="J83" s="26"/>
      <c r="K83" s="26"/>
      <c r="L83" s="26"/>
      <c r="M83" s="26"/>
      <c r="N83" s="26"/>
      <c r="O83" s="26"/>
      <c r="P83" s="26"/>
      <c r="Q83" s="26"/>
    </row>
    <row r="84" spans="2:17" x14ac:dyDescent="0.3">
      <c r="B84" s="25"/>
      <c r="C84" s="25"/>
      <c r="D84" s="63"/>
      <c r="E84" s="26"/>
      <c r="F84" s="26"/>
      <c r="G84" s="26"/>
      <c r="H84" s="26"/>
      <c r="I84" s="26"/>
      <c r="J84" s="26"/>
      <c r="K84" s="26"/>
      <c r="L84" s="26"/>
      <c r="M84" s="26"/>
      <c r="N84" s="26"/>
      <c r="O84" s="26"/>
      <c r="P84" s="26"/>
      <c r="Q84" s="26"/>
    </row>
    <row r="85" spans="2:17" x14ac:dyDescent="0.3">
      <c r="B85" s="25"/>
      <c r="C85" s="25"/>
      <c r="D85" s="63"/>
      <c r="E85" s="26"/>
      <c r="F85" s="26"/>
      <c r="G85" s="26"/>
      <c r="H85" s="26"/>
      <c r="I85" s="26"/>
      <c r="J85" s="26"/>
      <c r="K85" s="26"/>
      <c r="L85" s="26"/>
      <c r="M85" s="26"/>
      <c r="N85" s="26"/>
      <c r="O85" s="26"/>
      <c r="P85" s="26"/>
      <c r="Q85" s="26"/>
    </row>
    <row r="86" spans="2:17" x14ac:dyDescent="0.3">
      <c r="B86" s="25"/>
      <c r="C86" s="25"/>
      <c r="D86" s="63"/>
      <c r="E86" s="26"/>
      <c r="F86" s="26"/>
      <c r="G86" s="26"/>
      <c r="H86" s="26"/>
      <c r="I86" s="26"/>
      <c r="J86" s="26"/>
      <c r="K86" s="26"/>
      <c r="L86" s="26"/>
      <c r="M86" s="26"/>
      <c r="N86" s="26"/>
      <c r="O86" s="26"/>
      <c r="P86" s="26"/>
      <c r="Q86" s="26"/>
    </row>
    <row r="87" spans="2:17" x14ac:dyDescent="0.3">
      <c r="B87" s="25"/>
      <c r="C87" s="25"/>
      <c r="D87" s="63"/>
      <c r="E87" s="26"/>
      <c r="F87" s="26"/>
      <c r="G87" s="26"/>
      <c r="H87" s="26"/>
      <c r="I87" s="26"/>
      <c r="J87" s="26"/>
      <c r="K87" s="26"/>
      <c r="L87" s="26"/>
      <c r="M87" s="26"/>
      <c r="N87" s="26"/>
      <c r="O87" s="26"/>
      <c r="P87" s="26"/>
      <c r="Q87" s="26"/>
    </row>
    <row r="88" spans="2:17" x14ac:dyDescent="0.3">
      <c r="B88" s="25"/>
      <c r="C88" s="25"/>
      <c r="D88" s="63"/>
      <c r="E88" s="26"/>
      <c r="F88" s="26"/>
      <c r="G88" s="26"/>
      <c r="H88" s="26"/>
      <c r="I88" s="26"/>
      <c r="J88" s="26"/>
      <c r="K88" s="26"/>
      <c r="L88" s="26"/>
      <c r="M88" s="26"/>
      <c r="N88" s="26"/>
      <c r="O88" s="26"/>
      <c r="P88" s="26"/>
      <c r="Q88" s="26"/>
    </row>
    <row r="89" spans="2:17" x14ac:dyDescent="0.3">
      <c r="B89" s="25"/>
      <c r="C89" s="25"/>
      <c r="D89" s="63"/>
      <c r="E89" s="26"/>
      <c r="F89" s="26"/>
      <c r="G89" s="26"/>
      <c r="H89" s="26"/>
      <c r="I89" s="26"/>
      <c r="J89" s="26"/>
      <c r="K89" s="26"/>
      <c r="L89" s="26"/>
      <c r="M89" s="26"/>
      <c r="N89" s="26"/>
      <c r="O89" s="26"/>
      <c r="P89" s="26"/>
      <c r="Q89" s="26"/>
    </row>
    <row r="90" spans="2:17" x14ac:dyDescent="0.3">
      <c r="B90" s="25"/>
      <c r="C90" s="25"/>
      <c r="D90" s="63"/>
      <c r="E90" s="26"/>
      <c r="F90" s="26"/>
      <c r="G90" s="26"/>
      <c r="H90" s="26"/>
      <c r="I90" s="26"/>
      <c r="J90" s="26"/>
      <c r="K90" s="26"/>
      <c r="L90" s="26"/>
      <c r="M90" s="26"/>
      <c r="N90" s="26"/>
      <c r="O90" s="26"/>
      <c r="P90" s="26"/>
      <c r="Q90" s="26"/>
    </row>
    <row r="91" spans="2:17" x14ac:dyDescent="0.3">
      <c r="B91" s="25"/>
      <c r="C91" s="25"/>
      <c r="D91" s="63"/>
      <c r="E91" s="26"/>
      <c r="F91" s="26"/>
      <c r="G91" s="26"/>
      <c r="H91" s="26"/>
      <c r="I91" s="26"/>
      <c r="J91" s="26"/>
      <c r="K91" s="26"/>
      <c r="L91" s="26"/>
      <c r="M91" s="26"/>
      <c r="N91" s="26"/>
      <c r="O91" s="26"/>
      <c r="P91" s="26"/>
      <c r="Q91" s="26"/>
    </row>
    <row r="92" spans="2:17" x14ac:dyDescent="0.3">
      <c r="B92" s="25"/>
      <c r="C92" s="25"/>
      <c r="D92" s="63"/>
      <c r="E92" s="26"/>
      <c r="F92" s="26"/>
      <c r="G92" s="26"/>
      <c r="H92" s="26"/>
      <c r="I92" s="26"/>
      <c r="J92" s="26"/>
      <c r="K92" s="26"/>
      <c r="L92" s="26"/>
      <c r="M92" s="26"/>
      <c r="N92" s="26"/>
      <c r="O92" s="26"/>
      <c r="P92" s="26"/>
      <c r="Q92" s="26"/>
    </row>
    <row r="93" spans="2:17" x14ac:dyDescent="0.3">
      <c r="B93" s="25"/>
      <c r="C93" s="25"/>
      <c r="D93" s="63"/>
      <c r="E93" s="26"/>
      <c r="F93" s="26"/>
      <c r="G93" s="26"/>
      <c r="H93" s="26"/>
      <c r="I93" s="26"/>
      <c r="J93" s="26"/>
      <c r="K93" s="26"/>
      <c r="L93" s="26"/>
      <c r="M93" s="26"/>
      <c r="N93" s="26"/>
      <c r="O93" s="26"/>
      <c r="P93" s="26"/>
      <c r="Q93" s="26"/>
    </row>
    <row r="94" spans="2:17" x14ac:dyDescent="0.3">
      <c r="B94" s="25"/>
      <c r="C94" s="25"/>
      <c r="D94" s="63"/>
      <c r="E94" s="26"/>
      <c r="F94" s="26"/>
      <c r="G94" s="26"/>
      <c r="H94" s="26"/>
      <c r="I94" s="26"/>
      <c r="J94" s="26"/>
      <c r="K94" s="26"/>
      <c r="L94" s="26"/>
      <c r="M94" s="26"/>
      <c r="N94" s="26"/>
      <c r="O94" s="26"/>
      <c r="P94" s="26"/>
      <c r="Q94" s="26"/>
    </row>
    <row r="95" spans="2:17" x14ac:dyDescent="0.3">
      <c r="B95" s="25"/>
      <c r="C95" s="25"/>
      <c r="D95" s="63"/>
      <c r="E95" s="26"/>
      <c r="F95" s="26"/>
      <c r="G95" s="26"/>
      <c r="H95" s="26"/>
      <c r="I95" s="26"/>
      <c r="J95" s="26"/>
      <c r="K95" s="26"/>
      <c r="L95" s="26"/>
      <c r="M95" s="26"/>
      <c r="N95" s="26"/>
      <c r="O95" s="26"/>
      <c r="P95" s="26"/>
      <c r="Q95" s="26"/>
    </row>
    <row r="96" spans="2:17" x14ac:dyDescent="0.3">
      <c r="B96" s="25"/>
      <c r="C96" s="25"/>
      <c r="D96" s="63"/>
      <c r="E96" s="26"/>
      <c r="F96" s="26"/>
      <c r="G96" s="26"/>
      <c r="H96" s="26"/>
      <c r="I96" s="26"/>
      <c r="J96" s="26"/>
      <c r="K96" s="26"/>
      <c r="L96" s="26"/>
      <c r="M96" s="26"/>
      <c r="N96" s="26"/>
      <c r="O96" s="26"/>
      <c r="P96" s="26"/>
      <c r="Q96" s="26"/>
    </row>
    <row r="97" spans="2:17" x14ac:dyDescent="0.3">
      <c r="B97" s="25"/>
      <c r="C97" s="25"/>
      <c r="D97" s="63"/>
      <c r="E97" s="26"/>
      <c r="F97" s="26"/>
      <c r="G97" s="26"/>
      <c r="H97" s="26"/>
      <c r="I97" s="26"/>
      <c r="J97" s="26"/>
      <c r="K97" s="26"/>
      <c r="L97" s="26"/>
      <c r="M97" s="26"/>
      <c r="N97" s="26"/>
      <c r="O97" s="26"/>
      <c r="P97" s="26"/>
      <c r="Q97" s="26"/>
    </row>
    <row r="98" spans="2:17" x14ac:dyDescent="0.3">
      <c r="B98" s="25"/>
      <c r="C98" s="25"/>
      <c r="D98" s="63"/>
      <c r="E98" s="26"/>
      <c r="F98" s="26"/>
      <c r="G98" s="26"/>
      <c r="H98" s="26"/>
      <c r="I98" s="26"/>
      <c r="J98" s="26"/>
      <c r="K98" s="26"/>
      <c r="L98" s="26"/>
      <c r="M98" s="26"/>
      <c r="N98" s="26"/>
      <c r="O98" s="26"/>
      <c r="P98" s="26"/>
      <c r="Q98" s="26"/>
    </row>
    <row r="99" spans="2:17" x14ac:dyDescent="0.3">
      <c r="B99" s="25"/>
      <c r="C99" s="25"/>
      <c r="D99" s="63"/>
      <c r="E99" s="26"/>
      <c r="F99" s="26"/>
      <c r="G99" s="26"/>
      <c r="H99" s="26"/>
      <c r="I99" s="26"/>
      <c r="J99" s="26"/>
      <c r="K99" s="26"/>
      <c r="L99" s="26"/>
      <c r="M99" s="26"/>
      <c r="N99" s="26"/>
      <c r="O99" s="26"/>
      <c r="P99" s="26"/>
      <c r="Q99" s="26"/>
    </row>
    <row r="100" spans="2:17" x14ac:dyDescent="0.3">
      <c r="B100" s="25"/>
      <c r="C100" s="25"/>
      <c r="D100" s="63"/>
      <c r="E100" s="26"/>
      <c r="F100" s="26"/>
      <c r="G100" s="26"/>
      <c r="H100" s="26"/>
      <c r="I100" s="26"/>
      <c r="J100" s="26"/>
      <c r="K100" s="26"/>
      <c r="L100" s="26"/>
      <c r="M100" s="26"/>
      <c r="N100" s="26"/>
      <c r="O100" s="26"/>
      <c r="P100" s="26"/>
      <c r="Q100" s="26"/>
    </row>
    <row r="101" spans="2:17" x14ac:dyDescent="0.3">
      <c r="B101" s="25"/>
      <c r="C101" s="25"/>
      <c r="D101" s="63"/>
      <c r="E101" s="26"/>
      <c r="F101" s="26"/>
      <c r="G101" s="26"/>
      <c r="H101" s="26"/>
      <c r="I101" s="26"/>
      <c r="J101" s="26"/>
      <c r="K101" s="26"/>
      <c r="L101" s="26"/>
      <c r="M101" s="26"/>
      <c r="N101" s="26"/>
      <c r="O101" s="26"/>
      <c r="P101" s="26"/>
      <c r="Q101" s="26"/>
    </row>
    <row r="102" spans="2:17" x14ac:dyDescent="0.3">
      <c r="B102" s="25"/>
      <c r="C102" s="25"/>
      <c r="D102" s="63"/>
      <c r="E102" s="26"/>
      <c r="F102" s="26"/>
      <c r="G102" s="26"/>
      <c r="H102" s="26"/>
      <c r="I102" s="26"/>
      <c r="J102" s="26"/>
      <c r="K102" s="26"/>
      <c r="L102" s="26"/>
      <c r="M102" s="26"/>
      <c r="N102" s="26"/>
      <c r="O102" s="26"/>
      <c r="P102" s="26"/>
      <c r="Q102" s="26"/>
    </row>
    <row r="103" spans="2:17" x14ac:dyDescent="0.3">
      <c r="B103" s="25"/>
      <c r="C103" s="25"/>
      <c r="D103" s="63"/>
      <c r="E103" s="26"/>
      <c r="F103" s="26"/>
      <c r="G103" s="26"/>
      <c r="H103" s="26"/>
      <c r="I103" s="26"/>
      <c r="J103" s="26"/>
      <c r="K103" s="26"/>
      <c r="L103" s="26"/>
      <c r="M103" s="26"/>
      <c r="N103" s="26"/>
      <c r="O103" s="26"/>
      <c r="P103" s="26"/>
      <c r="Q103" s="26"/>
    </row>
    <row r="104" spans="2:17" x14ac:dyDescent="0.3">
      <c r="B104" s="25"/>
      <c r="C104" s="25"/>
      <c r="D104" s="63"/>
      <c r="E104" s="26"/>
      <c r="F104" s="26"/>
      <c r="G104" s="26"/>
      <c r="H104" s="26"/>
      <c r="I104" s="26"/>
      <c r="J104" s="26"/>
      <c r="K104" s="26"/>
      <c r="L104" s="26"/>
      <c r="M104" s="26"/>
      <c r="N104" s="26"/>
      <c r="O104" s="26"/>
      <c r="P104" s="26"/>
      <c r="Q104" s="26"/>
    </row>
    <row r="105" spans="2:17" x14ac:dyDescent="0.3">
      <c r="B105" s="25"/>
      <c r="C105" s="25"/>
      <c r="D105" s="63"/>
      <c r="E105" s="26"/>
      <c r="F105" s="26"/>
      <c r="G105" s="26"/>
      <c r="H105" s="26"/>
      <c r="I105" s="26"/>
      <c r="J105" s="26"/>
      <c r="K105" s="26"/>
      <c r="L105" s="26"/>
      <c r="M105" s="26"/>
      <c r="N105" s="26"/>
      <c r="O105" s="26"/>
      <c r="P105" s="26"/>
      <c r="Q105" s="26"/>
    </row>
    <row r="106" spans="2:17" x14ac:dyDescent="0.3">
      <c r="B106" s="25"/>
      <c r="C106" s="25"/>
      <c r="D106" s="63"/>
      <c r="E106" s="26"/>
      <c r="F106" s="26"/>
      <c r="G106" s="26"/>
      <c r="H106" s="26"/>
      <c r="I106" s="26"/>
      <c r="J106" s="26"/>
      <c r="K106" s="26"/>
      <c r="L106" s="26"/>
      <c r="M106" s="26"/>
      <c r="N106" s="26"/>
      <c r="O106" s="26"/>
      <c r="P106" s="26"/>
      <c r="Q106" s="26"/>
    </row>
    <row r="107" spans="2:17" x14ac:dyDescent="0.3">
      <c r="B107" s="25"/>
      <c r="C107" s="25"/>
      <c r="D107" s="63"/>
      <c r="E107" s="26"/>
      <c r="F107" s="26"/>
      <c r="G107" s="26"/>
      <c r="H107" s="26"/>
      <c r="I107" s="26"/>
      <c r="J107" s="26"/>
      <c r="K107" s="26"/>
      <c r="L107" s="26"/>
      <c r="M107" s="26"/>
      <c r="N107" s="26"/>
      <c r="O107" s="26"/>
      <c r="P107" s="26"/>
      <c r="Q107" s="26"/>
    </row>
    <row r="108" spans="2:17" x14ac:dyDescent="0.3">
      <c r="B108" s="25"/>
      <c r="C108" s="25"/>
      <c r="D108" s="63"/>
      <c r="E108" s="26"/>
      <c r="F108" s="26"/>
      <c r="G108" s="26"/>
      <c r="H108" s="26"/>
      <c r="I108" s="26"/>
      <c r="J108" s="26"/>
      <c r="K108" s="26"/>
      <c r="L108" s="26"/>
      <c r="M108" s="26"/>
      <c r="N108" s="26"/>
      <c r="O108" s="26"/>
      <c r="P108" s="26"/>
      <c r="Q108" s="26"/>
    </row>
    <row r="109" spans="2:17" x14ac:dyDescent="0.3">
      <c r="B109" s="25"/>
      <c r="C109" s="25"/>
      <c r="D109" s="63"/>
      <c r="E109" s="26"/>
      <c r="F109" s="26"/>
      <c r="G109" s="26"/>
      <c r="H109" s="26"/>
      <c r="I109" s="26"/>
      <c r="J109" s="26"/>
      <c r="K109" s="26"/>
      <c r="L109" s="26"/>
      <c r="M109" s="26"/>
      <c r="N109" s="26"/>
      <c r="O109" s="26"/>
      <c r="P109" s="26"/>
      <c r="Q109" s="26"/>
    </row>
    <row r="110" spans="2:17" x14ac:dyDescent="0.3">
      <c r="B110" s="25"/>
      <c r="C110" s="25"/>
      <c r="D110" s="63"/>
      <c r="E110" s="26"/>
      <c r="F110" s="26"/>
      <c r="G110" s="26"/>
      <c r="H110" s="26"/>
      <c r="I110" s="26"/>
      <c r="J110" s="26"/>
      <c r="K110" s="26"/>
      <c r="L110" s="26"/>
      <c r="M110" s="26"/>
      <c r="N110" s="26"/>
      <c r="O110" s="26"/>
      <c r="P110" s="26"/>
      <c r="Q110" s="26"/>
    </row>
    <row r="111" spans="2:17" x14ac:dyDescent="0.3">
      <c r="B111" s="25"/>
      <c r="C111" s="25"/>
      <c r="D111" s="63"/>
      <c r="E111" s="26"/>
      <c r="F111" s="26"/>
      <c r="G111" s="26"/>
      <c r="H111" s="26"/>
      <c r="I111" s="26"/>
      <c r="J111" s="26"/>
      <c r="K111" s="26"/>
      <c r="L111" s="26"/>
      <c r="M111" s="26"/>
      <c r="N111" s="26"/>
      <c r="O111" s="26"/>
      <c r="P111" s="26"/>
      <c r="Q111" s="26"/>
    </row>
    <row r="112" spans="2:17" x14ac:dyDescent="0.3">
      <c r="B112" s="25"/>
      <c r="C112" s="25"/>
      <c r="D112" s="63"/>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row r="175" spans="2:17" x14ac:dyDescent="0.3">
      <c r="B175" s="25"/>
      <c r="C175" s="25"/>
      <c r="D175" s="63"/>
      <c r="E175" s="26"/>
      <c r="F175" s="26"/>
      <c r="G175" s="26"/>
      <c r="H175" s="26"/>
      <c r="I175" s="26"/>
      <c r="J175" s="26"/>
      <c r="K175" s="26"/>
      <c r="L175" s="26"/>
      <c r="M175" s="26"/>
      <c r="N175" s="26"/>
      <c r="O175" s="26"/>
      <c r="P175" s="26"/>
      <c r="Q175" s="26"/>
    </row>
    <row r="176" spans="2:17" x14ac:dyDescent="0.3">
      <c r="B176" s="25"/>
      <c r="C176" s="25"/>
      <c r="D176" s="63"/>
      <c r="E176" s="26"/>
      <c r="F176" s="26"/>
      <c r="G176" s="26"/>
      <c r="H176" s="26"/>
      <c r="I176" s="26"/>
      <c r="J176" s="26"/>
      <c r="K176" s="26"/>
      <c r="L176" s="26"/>
      <c r="M176" s="26"/>
      <c r="N176" s="26"/>
      <c r="O176" s="26"/>
      <c r="P176" s="26"/>
      <c r="Q176" s="26"/>
    </row>
    <row r="177" spans="2:17" x14ac:dyDescent="0.3">
      <c r="B177" s="25"/>
      <c r="C177" s="25"/>
      <c r="D177" s="63"/>
      <c r="E177" s="26"/>
      <c r="F177" s="26"/>
      <c r="G177" s="26"/>
      <c r="H177" s="26"/>
      <c r="I177" s="26"/>
      <c r="J177" s="26"/>
      <c r="K177" s="26"/>
      <c r="L177" s="26"/>
      <c r="M177" s="26"/>
      <c r="N177" s="26"/>
      <c r="O177" s="26"/>
      <c r="P177" s="26"/>
      <c r="Q177" s="26"/>
    </row>
    <row r="178" spans="2:17" x14ac:dyDescent="0.3">
      <c r="B178" s="25"/>
      <c r="C178" s="25"/>
      <c r="D178" s="63"/>
      <c r="E178" s="26"/>
      <c r="F178" s="26"/>
      <c r="G178" s="26"/>
      <c r="H178" s="26"/>
      <c r="I178" s="26"/>
      <c r="J178" s="26"/>
      <c r="K178" s="26"/>
      <c r="L178" s="26"/>
      <c r="M178" s="26"/>
      <c r="N178" s="26"/>
      <c r="O178" s="26"/>
      <c r="P178" s="26"/>
      <c r="Q178" s="26"/>
    </row>
    <row r="179" spans="2:17" x14ac:dyDescent="0.3">
      <c r="B179" s="25"/>
      <c r="C179" s="25"/>
      <c r="D179" s="63"/>
      <c r="E179" s="26"/>
      <c r="F179" s="26"/>
      <c r="G179" s="26"/>
      <c r="H179" s="26"/>
      <c r="I179" s="26"/>
      <c r="J179" s="26"/>
      <c r="K179" s="26"/>
      <c r="L179" s="26"/>
      <c r="M179" s="26"/>
      <c r="N179" s="26"/>
      <c r="O179" s="26"/>
      <c r="P179" s="26"/>
      <c r="Q179" s="26"/>
    </row>
    <row r="180" spans="2:17" x14ac:dyDescent="0.3">
      <c r="B180" s="25"/>
      <c r="C180" s="25"/>
      <c r="D180" s="63"/>
      <c r="E180" s="26"/>
      <c r="F180" s="26"/>
      <c r="G180" s="26"/>
      <c r="H180" s="26"/>
      <c r="I180" s="26"/>
      <c r="J180" s="26"/>
      <c r="K180" s="26"/>
      <c r="L180" s="26"/>
      <c r="M180" s="26"/>
      <c r="N180" s="26"/>
      <c r="O180" s="26"/>
      <c r="P180" s="26"/>
      <c r="Q180" s="26"/>
    </row>
    <row r="181" spans="2:17" x14ac:dyDescent="0.3">
      <c r="B181" s="25"/>
      <c r="C181" s="25"/>
      <c r="D181" s="63"/>
      <c r="E181" s="26"/>
      <c r="F181" s="26"/>
      <c r="G181" s="26"/>
      <c r="H181" s="26"/>
      <c r="I181" s="26"/>
      <c r="J181" s="26"/>
      <c r="K181" s="26"/>
      <c r="L181" s="26"/>
      <c r="M181" s="26"/>
      <c r="N181" s="26"/>
      <c r="O181" s="26"/>
      <c r="P181" s="26"/>
      <c r="Q181" s="26"/>
    </row>
    <row r="182" spans="2:17" x14ac:dyDescent="0.3">
      <c r="B182" s="25"/>
      <c r="C182" s="25"/>
      <c r="D182" s="63"/>
      <c r="E182" s="26"/>
      <c r="F182" s="26"/>
      <c r="G182" s="26"/>
      <c r="H182" s="26"/>
      <c r="I182" s="26"/>
      <c r="J182" s="26"/>
      <c r="K182" s="26"/>
      <c r="L182" s="26"/>
      <c r="M182" s="26"/>
      <c r="N182" s="26"/>
      <c r="O182" s="26"/>
      <c r="P182" s="26"/>
      <c r="Q182" s="26"/>
    </row>
    <row r="183" spans="2:17" x14ac:dyDescent="0.3">
      <c r="B183" s="25"/>
      <c r="C183" s="25"/>
      <c r="D183" s="63"/>
      <c r="E183" s="26"/>
      <c r="F183" s="26"/>
      <c r="G183" s="26"/>
      <c r="H183" s="26"/>
      <c r="I183" s="26"/>
      <c r="J183" s="26"/>
      <c r="K183" s="26"/>
      <c r="L183" s="26"/>
      <c r="M183" s="26"/>
      <c r="N183" s="26"/>
      <c r="O183" s="26"/>
      <c r="P183" s="26"/>
      <c r="Q183" s="26"/>
    </row>
    <row r="184" spans="2:17" x14ac:dyDescent="0.3">
      <c r="B184" s="25"/>
      <c r="C184" s="25"/>
      <c r="D184" s="63"/>
      <c r="E184" s="26"/>
      <c r="F184" s="26"/>
      <c r="G184" s="26"/>
      <c r="H184" s="26"/>
      <c r="I184" s="26"/>
      <c r="J184" s="26"/>
      <c r="K184" s="26"/>
      <c r="L184" s="26"/>
      <c r="M184" s="26"/>
      <c r="N184" s="26"/>
      <c r="O184" s="26"/>
      <c r="P184" s="26"/>
      <c r="Q184" s="26"/>
    </row>
    <row r="185" spans="2:17" x14ac:dyDescent="0.3">
      <c r="B185" s="25"/>
      <c r="C185" s="25"/>
      <c r="D185" s="63"/>
      <c r="E185" s="26"/>
      <c r="F185" s="26"/>
      <c r="G185" s="26"/>
      <c r="H185" s="26"/>
      <c r="I185" s="26"/>
      <c r="J185" s="26"/>
      <c r="K185" s="26"/>
      <c r="L185" s="26"/>
      <c r="M185" s="26"/>
      <c r="N185" s="26"/>
      <c r="O185" s="26"/>
      <c r="P185" s="26"/>
      <c r="Q185" s="26"/>
    </row>
    <row r="186" spans="2:17" x14ac:dyDescent="0.3">
      <c r="B186" s="25"/>
      <c r="C186" s="25"/>
      <c r="D186" s="63"/>
      <c r="E186" s="26"/>
      <c r="F186" s="26"/>
      <c r="G186" s="26"/>
      <c r="H186" s="26"/>
      <c r="I186" s="26"/>
      <c r="J186" s="26"/>
      <c r="K186" s="26"/>
      <c r="L186" s="26"/>
      <c r="M186" s="26"/>
      <c r="N186" s="26"/>
      <c r="O186" s="26"/>
      <c r="P186" s="26"/>
      <c r="Q186" s="26"/>
    </row>
    <row r="187" spans="2:17" x14ac:dyDescent="0.3">
      <c r="B187" s="25"/>
      <c r="C187" s="25"/>
      <c r="D187" s="63"/>
      <c r="E187" s="26"/>
      <c r="F187" s="26"/>
      <c r="G187" s="26"/>
      <c r="H187" s="26"/>
      <c r="I187" s="26"/>
      <c r="J187" s="26"/>
      <c r="K187" s="26"/>
      <c r="L187" s="26"/>
      <c r="M187" s="26"/>
      <c r="N187" s="26"/>
      <c r="O187" s="26"/>
      <c r="P187" s="26"/>
      <c r="Q187" s="26"/>
    </row>
    <row r="188" spans="2:17" x14ac:dyDescent="0.3">
      <c r="B188" s="25"/>
      <c r="C188" s="25"/>
      <c r="D188" s="63"/>
      <c r="E188" s="26"/>
      <c r="F188" s="26"/>
      <c r="G188" s="26"/>
      <c r="H188" s="26"/>
      <c r="I188" s="26"/>
      <c r="J188" s="26"/>
      <c r="K188" s="26"/>
      <c r="L188" s="26"/>
      <c r="M188" s="26"/>
      <c r="N188" s="26"/>
      <c r="O188" s="26"/>
      <c r="P188" s="26"/>
      <c r="Q188" s="26"/>
    </row>
    <row r="189" spans="2:17" x14ac:dyDescent="0.3">
      <c r="B189" s="25"/>
      <c r="C189" s="25"/>
      <c r="D189" s="63"/>
      <c r="E189" s="26"/>
      <c r="F189" s="26"/>
      <c r="G189" s="26"/>
      <c r="H189" s="26"/>
      <c r="I189" s="26"/>
      <c r="J189" s="26"/>
      <c r="K189" s="26"/>
      <c r="L189" s="26"/>
      <c r="M189" s="26"/>
      <c r="N189" s="26"/>
      <c r="O189" s="26"/>
      <c r="P189" s="26"/>
      <c r="Q189" s="26"/>
    </row>
    <row r="190" spans="2:17" x14ac:dyDescent="0.3">
      <c r="B190" s="25"/>
      <c r="C190" s="25"/>
      <c r="D190" s="63"/>
      <c r="E190" s="26"/>
      <c r="F190" s="26"/>
      <c r="G190" s="26"/>
      <c r="H190" s="26"/>
      <c r="I190" s="26"/>
      <c r="J190" s="26"/>
      <c r="K190" s="26"/>
      <c r="L190" s="26"/>
      <c r="M190" s="26"/>
      <c r="N190" s="26"/>
      <c r="O190" s="26"/>
      <c r="P190" s="26"/>
      <c r="Q190" s="26"/>
    </row>
    <row r="191" spans="2:17" x14ac:dyDescent="0.3">
      <c r="B191" s="25"/>
      <c r="C191" s="25"/>
      <c r="D191" s="63"/>
      <c r="E191" s="26"/>
      <c r="F191" s="26"/>
      <c r="G191" s="26"/>
      <c r="H191" s="26"/>
      <c r="I191" s="26"/>
      <c r="J191" s="26"/>
      <c r="K191" s="26"/>
      <c r="L191" s="26"/>
      <c r="M191" s="26"/>
      <c r="N191" s="26"/>
      <c r="O191" s="26"/>
      <c r="P191" s="26"/>
      <c r="Q191" s="26"/>
    </row>
    <row r="192" spans="2:17" x14ac:dyDescent="0.3">
      <c r="B192" s="25"/>
      <c r="C192" s="25"/>
      <c r="D192" s="63"/>
      <c r="E192" s="26"/>
      <c r="F192" s="26"/>
      <c r="G192" s="26"/>
      <c r="H192" s="26"/>
      <c r="I192" s="26"/>
      <c r="J192" s="26"/>
      <c r="K192" s="26"/>
      <c r="L192" s="26"/>
      <c r="M192" s="26"/>
      <c r="N192" s="26"/>
      <c r="O192" s="26"/>
      <c r="P192" s="26"/>
      <c r="Q192" s="26"/>
    </row>
    <row r="193" spans="2:17" x14ac:dyDescent="0.3">
      <c r="B193" s="25"/>
      <c r="C193" s="25"/>
      <c r="D193" s="63"/>
      <c r="E193" s="26"/>
      <c r="F193" s="26"/>
      <c r="G193" s="26"/>
      <c r="H193" s="26"/>
      <c r="I193" s="26"/>
      <c r="J193" s="26"/>
      <c r="K193" s="26"/>
      <c r="L193" s="26"/>
      <c r="M193" s="26"/>
      <c r="N193" s="26"/>
      <c r="O193" s="26"/>
      <c r="P193" s="26"/>
      <c r="Q193" s="26"/>
    </row>
    <row r="194" spans="2:17" x14ac:dyDescent="0.3">
      <c r="B194" s="25"/>
      <c r="C194" s="25"/>
      <c r="D194" s="63"/>
      <c r="E194" s="26"/>
      <c r="F194" s="26"/>
      <c r="G194" s="26"/>
      <c r="H194" s="26"/>
      <c r="I194" s="26"/>
      <c r="J194" s="26"/>
      <c r="K194" s="26"/>
      <c r="L194" s="26"/>
      <c r="M194" s="26"/>
      <c r="N194" s="26"/>
      <c r="O194" s="26"/>
      <c r="P194" s="26"/>
      <c r="Q194" s="26"/>
    </row>
    <row r="195" spans="2:17" x14ac:dyDescent="0.3">
      <c r="B195" s="25"/>
      <c r="C195" s="25"/>
      <c r="D195" s="63"/>
      <c r="E195" s="26"/>
      <c r="F195" s="26"/>
      <c r="G195" s="26"/>
      <c r="H195" s="26"/>
      <c r="I195" s="26"/>
      <c r="J195" s="26"/>
      <c r="K195" s="26"/>
      <c r="L195" s="26"/>
      <c r="M195" s="26"/>
      <c r="N195" s="26"/>
      <c r="O195" s="26"/>
      <c r="P195" s="26"/>
      <c r="Q195" s="26"/>
    </row>
    <row r="196" spans="2:17" x14ac:dyDescent="0.3">
      <c r="B196" s="25"/>
      <c r="C196" s="25"/>
      <c r="D196" s="63"/>
      <c r="E196" s="26"/>
      <c r="F196" s="26"/>
      <c r="G196" s="26"/>
      <c r="H196" s="26"/>
      <c r="I196" s="26"/>
      <c r="J196" s="26"/>
      <c r="K196" s="26"/>
      <c r="L196" s="26"/>
      <c r="M196" s="26"/>
      <c r="N196" s="26"/>
      <c r="O196" s="26"/>
      <c r="P196" s="26"/>
      <c r="Q196" s="26"/>
    </row>
    <row r="197" spans="2:17" x14ac:dyDescent="0.3">
      <c r="B197" s="25"/>
      <c r="C197" s="25"/>
      <c r="D197" s="63"/>
      <c r="E197" s="26"/>
      <c r="F197" s="26"/>
      <c r="G197" s="26"/>
      <c r="H197" s="26"/>
      <c r="I197" s="26"/>
      <c r="J197" s="26"/>
      <c r="K197" s="26"/>
      <c r="L197" s="26"/>
      <c r="M197" s="26"/>
      <c r="N197" s="26"/>
      <c r="O197" s="26"/>
      <c r="P197" s="26"/>
      <c r="Q197" s="26"/>
    </row>
    <row r="198" spans="2:17" x14ac:dyDescent="0.3">
      <c r="B198" s="25"/>
      <c r="C198" s="25"/>
      <c r="D198" s="63"/>
      <c r="E198" s="26"/>
      <c r="F198" s="26"/>
      <c r="G198" s="26"/>
      <c r="H198" s="26"/>
      <c r="I198" s="26"/>
      <c r="J198" s="26"/>
      <c r="K198" s="26"/>
      <c r="L198" s="26"/>
      <c r="M198" s="26"/>
      <c r="N198" s="26"/>
      <c r="O198" s="26"/>
      <c r="P198" s="26"/>
      <c r="Q198" s="26"/>
    </row>
    <row r="199" spans="2:17" x14ac:dyDescent="0.3">
      <c r="B199" s="25"/>
      <c r="C199" s="25"/>
      <c r="D199" s="63"/>
      <c r="E199" s="26"/>
      <c r="F199" s="26"/>
      <c r="G199" s="26"/>
      <c r="H199" s="26"/>
      <c r="I199" s="26"/>
      <c r="J199" s="26"/>
      <c r="K199" s="26"/>
      <c r="L199" s="26"/>
      <c r="M199" s="26"/>
      <c r="N199" s="26"/>
      <c r="O199" s="26"/>
      <c r="P199" s="26"/>
      <c r="Q199" s="26"/>
    </row>
    <row r="200" spans="2:17" x14ac:dyDescent="0.3">
      <c r="B200" s="25"/>
      <c r="C200" s="25"/>
      <c r="D200" s="63"/>
      <c r="E200" s="26"/>
      <c r="F200" s="26"/>
      <c r="G200" s="26"/>
      <c r="H200" s="26"/>
      <c r="I200" s="26"/>
      <c r="J200" s="26"/>
      <c r="K200" s="26"/>
      <c r="L200" s="26"/>
      <c r="M200" s="26"/>
      <c r="N200" s="26"/>
      <c r="O200" s="26"/>
      <c r="P200" s="26"/>
      <c r="Q200" s="26"/>
    </row>
    <row r="201" spans="2:17" x14ac:dyDescent="0.3">
      <c r="B201" s="25"/>
      <c r="C201" s="25"/>
      <c r="D201" s="63"/>
      <c r="E201" s="26"/>
      <c r="F201" s="26"/>
      <c r="G201" s="26"/>
      <c r="H201" s="26"/>
      <c r="I201" s="26"/>
      <c r="J201" s="26"/>
      <c r="K201" s="26"/>
      <c r="L201" s="26"/>
      <c r="M201" s="26"/>
      <c r="N201" s="26"/>
      <c r="O201" s="26"/>
      <c r="P201" s="26"/>
      <c r="Q201" s="26"/>
    </row>
    <row r="202" spans="2:17" x14ac:dyDescent="0.3">
      <c r="B202" s="25"/>
      <c r="C202" s="25"/>
      <c r="D202" s="63"/>
      <c r="E202" s="26"/>
      <c r="F202" s="26"/>
      <c r="G202" s="26"/>
      <c r="H202" s="26"/>
      <c r="I202" s="26"/>
      <c r="J202" s="26"/>
      <c r="K202" s="26"/>
      <c r="L202" s="26"/>
      <c r="M202" s="26"/>
      <c r="N202" s="26"/>
      <c r="O202" s="26"/>
      <c r="P202" s="26"/>
      <c r="Q202" s="26"/>
    </row>
    <row r="203" spans="2:17" x14ac:dyDescent="0.3">
      <c r="B203" s="25"/>
      <c r="C203" s="25"/>
      <c r="D203" s="63"/>
      <c r="E203" s="26"/>
      <c r="F203" s="26"/>
      <c r="G203" s="26"/>
      <c r="H203" s="26"/>
      <c r="I203" s="26"/>
      <c r="J203" s="26"/>
      <c r="K203" s="26"/>
      <c r="L203" s="26"/>
      <c r="M203" s="26"/>
      <c r="N203" s="26"/>
      <c r="O203" s="26"/>
      <c r="P203" s="26"/>
      <c r="Q203" s="26"/>
    </row>
    <row r="204" spans="2:17" x14ac:dyDescent="0.3">
      <c r="B204" s="25"/>
      <c r="C204" s="25"/>
      <c r="D204" s="63"/>
      <c r="E204" s="26"/>
      <c r="F204" s="26"/>
      <c r="G204" s="26"/>
      <c r="H204" s="26"/>
      <c r="I204" s="26"/>
      <c r="J204" s="26"/>
      <c r="K204" s="26"/>
      <c r="L204" s="26"/>
      <c r="M204" s="26"/>
      <c r="N204" s="26"/>
      <c r="O204" s="26"/>
      <c r="P204" s="26"/>
      <c r="Q204" s="26"/>
    </row>
    <row r="205" spans="2:17" x14ac:dyDescent="0.3">
      <c r="B205" s="25"/>
      <c r="C205" s="25"/>
      <c r="D205" s="63"/>
      <c r="E205" s="26"/>
      <c r="F205" s="26"/>
      <c r="G205" s="26"/>
      <c r="H205" s="26"/>
      <c r="I205" s="26"/>
      <c r="J205" s="26"/>
      <c r="K205" s="26"/>
      <c r="L205" s="26"/>
      <c r="M205" s="26"/>
      <c r="N205" s="26"/>
      <c r="O205" s="26"/>
      <c r="P205" s="26"/>
      <c r="Q205" s="26"/>
    </row>
    <row r="206" spans="2:17" x14ac:dyDescent="0.3">
      <c r="B206" s="25"/>
      <c r="C206" s="25"/>
      <c r="D206" s="63"/>
      <c r="E206" s="26"/>
      <c r="F206" s="26"/>
      <c r="G206" s="26"/>
      <c r="H206" s="26"/>
      <c r="I206" s="26"/>
      <c r="J206" s="26"/>
      <c r="K206" s="26"/>
      <c r="L206" s="26"/>
      <c r="M206" s="26"/>
      <c r="N206" s="26"/>
      <c r="O206" s="26"/>
      <c r="P206" s="26"/>
      <c r="Q206" s="26"/>
    </row>
    <row r="207" spans="2:17" x14ac:dyDescent="0.3">
      <c r="B207" s="25"/>
      <c r="C207" s="25"/>
      <c r="D207" s="63"/>
      <c r="E207" s="26"/>
      <c r="F207" s="26"/>
      <c r="G207" s="26"/>
      <c r="H207" s="26"/>
      <c r="I207" s="26"/>
      <c r="J207" s="26"/>
      <c r="K207" s="26"/>
      <c r="L207" s="26"/>
      <c r="M207" s="26"/>
      <c r="N207" s="26"/>
      <c r="O207" s="26"/>
      <c r="P207" s="26"/>
      <c r="Q207" s="26"/>
    </row>
    <row r="208" spans="2:17" x14ac:dyDescent="0.3">
      <c r="B208" s="25"/>
      <c r="C208" s="25"/>
      <c r="D208" s="63"/>
      <c r="E208" s="26"/>
      <c r="F208" s="26"/>
      <c r="G208" s="26"/>
      <c r="H208" s="26"/>
      <c r="I208" s="26"/>
      <c r="J208" s="26"/>
      <c r="K208" s="26"/>
      <c r="L208" s="26"/>
      <c r="M208" s="26"/>
      <c r="N208" s="26"/>
      <c r="O208" s="26"/>
      <c r="P208" s="26"/>
      <c r="Q208" s="26"/>
    </row>
    <row r="209" spans="2:17" x14ac:dyDescent="0.3">
      <c r="B209" s="25"/>
      <c r="C209" s="25"/>
      <c r="D209" s="63"/>
      <c r="E209" s="26"/>
      <c r="F209" s="26"/>
      <c r="G209" s="26"/>
      <c r="H209" s="26"/>
      <c r="I209" s="26"/>
      <c r="J209" s="26"/>
      <c r="K209" s="26"/>
      <c r="L209" s="26"/>
      <c r="M209" s="26"/>
      <c r="N209" s="26"/>
      <c r="O209" s="26"/>
      <c r="P209" s="26"/>
      <c r="Q209" s="26"/>
    </row>
    <row r="210" spans="2:17" x14ac:dyDescent="0.3">
      <c r="B210" s="25"/>
      <c r="C210" s="25"/>
      <c r="D210" s="63"/>
      <c r="E210" s="26"/>
      <c r="F210" s="26"/>
      <c r="G210" s="26"/>
      <c r="H210" s="26"/>
      <c r="I210" s="26"/>
      <c r="J210" s="26"/>
      <c r="K210" s="26"/>
      <c r="L210" s="26"/>
      <c r="M210" s="26"/>
      <c r="N210" s="26"/>
      <c r="O210" s="26"/>
      <c r="P210" s="26"/>
      <c r="Q210" s="26"/>
    </row>
    <row r="211" spans="2:17" x14ac:dyDescent="0.3">
      <c r="B211" s="25"/>
      <c r="C211" s="25"/>
      <c r="D211" s="63"/>
      <c r="E211" s="26"/>
      <c r="F211" s="26"/>
      <c r="G211" s="26"/>
      <c r="H211" s="26"/>
      <c r="I211" s="26"/>
      <c r="J211" s="26"/>
      <c r="K211" s="26"/>
      <c r="L211" s="26"/>
      <c r="M211" s="26"/>
      <c r="N211" s="26"/>
      <c r="O211" s="26"/>
      <c r="P211" s="26"/>
      <c r="Q211" s="26"/>
    </row>
    <row r="212" spans="2:17" x14ac:dyDescent="0.3">
      <c r="B212" s="25"/>
      <c r="C212" s="25"/>
      <c r="D212" s="63"/>
      <c r="E212" s="26"/>
      <c r="F212" s="26"/>
      <c r="G212" s="26"/>
      <c r="H212" s="26"/>
      <c r="I212" s="26"/>
      <c r="J212" s="26"/>
      <c r="K212" s="26"/>
      <c r="L212" s="26"/>
      <c r="M212" s="26"/>
      <c r="N212" s="26"/>
      <c r="O212" s="26"/>
      <c r="P212" s="26"/>
      <c r="Q212" s="26"/>
    </row>
    <row r="213" spans="2:17" x14ac:dyDescent="0.3">
      <c r="B213" s="25"/>
      <c r="C213" s="25"/>
      <c r="D213" s="63"/>
      <c r="E213" s="26"/>
      <c r="F213" s="26"/>
      <c r="G213" s="26"/>
      <c r="H213" s="26"/>
      <c r="I213" s="26"/>
      <c r="J213" s="26"/>
      <c r="K213" s="26"/>
      <c r="L213" s="26"/>
      <c r="M213" s="26"/>
      <c r="N213" s="26"/>
      <c r="O213" s="26"/>
      <c r="P213" s="26"/>
      <c r="Q213" s="26"/>
    </row>
    <row r="214" spans="2:17" x14ac:dyDescent="0.3">
      <c r="B214" s="25"/>
      <c r="C214" s="25"/>
      <c r="D214" s="63"/>
      <c r="E214" s="26"/>
      <c r="F214" s="26"/>
      <c r="G214" s="26"/>
      <c r="H214" s="26"/>
      <c r="I214" s="26"/>
      <c r="J214" s="26"/>
      <c r="K214" s="26"/>
      <c r="L214" s="26"/>
      <c r="M214" s="26"/>
      <c r="N214" s="26"/>
      <c r="O214" s="26"/>
      <c r="P214" s="26"/>
      <c r="Q214" s="26"/>
    </row>
    <row r="215" spans="2:17" x14ac:dyDescent="0.3">
      <c r="B215" s="25"/>
      <c r="C215" s="25"/>
      <c r="D215" s="63"/>
      <c r="E215" s="26"/>
      <c r="F215" s="26"/>
      <c r="G215" s="26"/>
      <c r="H215" s="26"/>
      <c r="I215" s="26"/>
      <c r="J215" s="26"/>
      <c r="K215" s="26"/>
      <c r="L215" s="26"/>
      <c r="M215" s="26"/>
      <c r="N215" s="26"/>
      <c r="O215" s="26"/>
      <c r="P215" s="26"/>
      <c r="Q215" s="26"/>
    </row>
    <row r="216" spans="2:17" x14ac:dyDescent="0.3">
      <c r="B216" s="25"/>
      <c r="C216" s="25"/>
      <c r="D216" s="63"/>
      <c r="E216" s="26"/>
      <c r="F216" s="26"/>
      <c r="G216" s="26"/>
      <c r="H216" s="26"/>
      <c r="I216" s="26"/>
      <c r="J216" s="26"/>
      <c r="K216" s="26"/>
      <c r="L216" s="26"/>
      <c r="M216" s="26"/>
      <c r="N216" s="26"/>
      <c r="O216" s="26"/>
      <c r="P216" s="26"/>
      <c r="Q216" s="26"/>
    </row>
    <row r="217" spans="2:17" x14ac:dyDescent="0.3">
      <c r="B217" s="25"/>
      <c r="C217" s="25"/>
      <c r="D217" s="63"/>
      <c r="E217" s="26"/>
      <c r="F217" s="26"/>
      <c r="G217" s="26"/>
      <c r="H217" s="26"/>
      <c r="I217" s="26"/>
      <c r="J217" s="26"/>
      <c r="K217" s="26"/>
      <c r="L217" s="26"/>
      <c r="M217" s="26"/>
      <c r="N217" s="26"/>
      <c r="O217" s="26"/>
      <c r="P217" s="26"/>
      <c r="Q217" s="26"/>
    </row>
    <row r="218" spans="2:17" x14ac:dyDescent="0.3">
      <c r="B218" s="25"/>
      <c r="C218" s="25"/>
      <c r="D218" s="63"/>
      <c r="E218" s="26"/>
      <c r="F218" s="26"/>
      <c r="G218" s="26"/>
      <c r="H218" s="26"/>
      <c r="I218" s="26"/>
      <c r="J218" s="26"/>
      <c r="K218" s="26"/>
      <c r="L218" s="26"/>
      <c r="M218" s="26"/>
      <c r="N218" s="26"/>
      <c r="O218" s="26"/>
      <c r="P218" s="26"/>
      <c r="Q218" s="26"/>
    </row>
    <row r="219" spans="2:17" x14ac:dyDescent="0.3">
      <c r="B219" s="25"/>
      <c r="C219" s="25"/>
      <c r="D219" s="63"/>
      <c r="E219" s="26"/>
      <c r="F219" s="26"/>
      <c r="G219" s="26"/>
      <c r="H219" s="26"/>
      <c r="I219" s="26"/>
      <c r="J219" s="26"/>
      <c r="K219" s="26"/>
      <c r="L219" s="26"/>
      <c r="M219" s="26"/>
      <c r="N219" s="26"/>
      <c r="O219" s="26"/>
      <c r="P219" s="26"/>
      <c r="Q219" s="26"/>
    </row>
    <row r="220" spans="2:17" x14ac:dyDescent="0.3">
      <c r="B220" s="25"/>
      <c r="C220" s="25"/>
      <c r="D220" s="63"/>
      <c r="E220" s="26"/>
      <c r="F220" s="26"/>
      <c r="G220" s="26"/>
      <c r="H220" s="26"/>
      <c r="I220" s="26"/>
      <c r="J220" s="26"/>
      <c r="K220" s="26"/>
      <c r="L220" s="26"/>
      <c r="M220" s="26"/>
      <c r="N220" s="26"/>
      <c r="O220" s="26"/>
      <c r="P220" s="26"/>
      <c r="Q220" s="26"/>
    </row>
    <row r="221" spans="2:17" x14ac:dyDescent="0.3">
      <c r="B221" s="25"/>
      <c r="C221" s="25"/>
      <c r="D221" s="63"/>
      <c r="E221" s="26"/>
      <c r="F221" s="26"/>
      <c r="G221" s="26"/>
      <c r="H221" s="26"/>
      <c r="I221" s="26"/>
      <c r="J221" s="26"/>
      <c r="K221" s="26"/>
      <c r="L221" s="26"/>
      <c r="M221" s="26"/>
      <c r="N221" s="26"/>
      <c r="O221" s="26"/>
      <c r="P221" s="26"/>
      <c r="Q221" s="26"/>
    </row>
    <row r="222" spans="2:17" x14ac:dyDescent="0.3">
      <c r="B222" s="25"/>
      <c r="C222" s="25"/>
      <c r="D222" s="63"/>
      <c r="E222" s="26"/>
      <c r="F222" s="26"/>
      <c r="G222" s="26"/>
      <c r="H222" s="26"/>
      <c r="I222" s="26"/>
      <c r="J222" s="26"/>
      <c r="K222" s="26"/>
      <c r="L222" s="26"/>
      <c r="M222" s="26"/>
      <c r="N222" s="26"/>
      <c r="O222" s="26"/>
      <c r="P222" s="26"/>
      <c r="Q222" s="26"/>
    </row>
    <row r="223" spans="2:17" x14ac:dyDescent="0.3">
      <c r="B223" s="25"/>
      <c r="C223" s="25"/>
      <c r="D223" s="63"/>
      <c r="E223" s="26"/>
      <c r="F223" s="26"/>
      <c r="G223" s="26"/>
      <c r="H223" s="26"/>
      <c r="I223" s="26"/>
      <c r="J223" s="26"/>
      <c r="K223" s="26"/>
      <c r="L223" s="26"/>
      <c r="M223" s="26"/>
      <c r="N223" s="26"/>
      <c r="O223" s="26"/>
      <c r="P223" s="26"/>
      <c r="Q223" s="26"/>
    </row>
    <row r="224" spans="2:17" x14ac:dyDescent="0.3">
      <c r="B224" s="25"/>
      <c r="C224" s="25"/>
      <c r="D224" s="63"/>
      <c r="E224" s="26"/>
      <c r="F224" s="26"/>
      <c r="G224" s="26"/>
      <c r="H224" s="26"/>
      <c r="I224" s="26"/>
      <c r="J224" s="26"/>
      <c r="K224" s="26"/>
      <c r="L224" s="26"/>
      <c r="M224" s="26"/>
      <c r="N224" s="26"/>
      <c r="O224" s="26"/>
      <c r="P224" s="26"/>
      <c r="Q224" s="26"/>
    </row>
    <row r="225" spans="2:17" x14ac:dyDescent="0.3">
      <c r="B225" s="25"/>
      <c r="C225" s="25"/>
      <c r="D225" s="63"/>
      <c r="E225" s="26"/>
      <c r="F225" s="26"/>
      <c r="G225" s="26"/>
      <c r="H225" s="26"/>
      <c r="I225" s="26"/>
      <c r="J225" s="26"/>
      <c r="K225" s="26"/>
      <c r="L225" s="26"/>
      <c r="M225" s="26"/>
      <c r="N225" s="26"/>
      <c r="O225" s="26"/>
      <c r="P225" s="26"/>
      <c r="Q225" s="26"/>
    </row>
    <row r="226" spans="2:17" x14ac:dyDescent="0.3">
      <c r="B226" s="25"/>
      <c r="C226" s="25"/>
      <c r="D226" s="63"/>
      <c r="E226" s="26"/>
      <c r="F226" s="26"/>
      <c r="G226" s="26"/>
      <c r="H226" s="26"/>
      <c r="I226" s="26"/>
      <c r="J226" s="26"/>
      <c r="K226" s="26"/>
      <c r="L226" s="26"/>
      <c r="M226" s="26"/>
      <c r="N226" s="26"/>
      <c r="O226" s="26"/>
      <c r="P226" s="26"/>
      <c r="Q226" s="26"/>
    </row>
    <row r="227" spans="2:17" x14ac:dyDescent="0.3">
      <c r="B227" s="25"/>
      <c r="C227" s="25"/>
      <c r="D227" s="63"/>
      <c r="E227" s="26"/>
      <c r="F227" s="26"/>
      <c r="G227" s="26"/>
      <c r="H227" s="26"/>
      <c r="I227" s="26"/>
      <c r="J227" s="26"/>
      <c r="K227" s="26"/>
      <c r="L227" s="26"/>
      <c r="M227" s="26"/>
      <c r="N227" s="26"/>
      <c r="O227" s="26"/>
      <c r="P227" s="26"/>
      <c r="Q227" s="26"/>
    </row>
    <row r="228" spans="2:17" x14ac:dyDescent="0.3">
      <c r="B228" s="25"/>
      <c r="C228" s="25"/>
      <c r="D228" s="63"/>
      <c r="E228" s="26"/>
      <c r="F228" s="26"/>
      <c r="G228" s="26"/>
      <c r="H228" s="26"/>
      <c r="I228" s="26"/>
      <c r="J228" s="26"/>
      <c r="K228" s="26"/>
      <c r="L228" s="26"/>
      <c r="M228" s="26"/>
      <c r="N228" s="26"/>
      <c r="O228" s="26"/>
      <c r="P228" s="26"/>
      <c r="Q228" s="26"/>
    </row>
    <row r="229" spans="2:17" x14ac:dyDescent="0.3">
      <c r="B229" s="25"/>
      <c r="C229" s="25"/>
      <c r="D229" s="63"/>
      <c r="E229" s="26"/>
      <c r="F229" s="26"/>
      <c r="G229" s="26"/>
      <c r="H229" s="26"/>
      <c r="I229" s="26"/>
      <c r="J229" s="26"/>
      <c r="K229" s="26"/>
      <c r="L229" s="26"/>
      <c r="M229" s="26"/>
      <c r="N229" s="26"/>
      <c r="O229" s="26"/>
      <c r="P229" s="26"/>
      <c r="Q229" s="26"/>
    </row>
    <row r="230" spans="2:17" x14ac:dyDescent="0.3">
      <c r="B230" s="25"/>
      <c r="C230" s="25"/>
      <c r="D230" s="63"/>
      <c r="E230" s="26"/>
      <c r="F230" s="26"/>
      <c r="G230" s="26"/>
      <c r="H230" s="26"/>
      <c r="I230" s="26"/>
      <c r="J230" s="26"/>
      <c r="K230" s="26"/>
      <c r="L230" s="26"/>
      <c r="M230" s="26"/>
      <c r="N230" s="26"/>
      <c r="O230" s="26"/>
      <c r="P230" s="26"/>
      <c r="Q230" s="26"/>
    </row>
    <row r="231" spans="2:17" x14ac:dyDescent="0.3">
      <c r="B231" s="25"/>
      <c r="C231" s="25"/>
      <c r="D231" s="63"/>
      <c r="E231" s="26"/>
      <c r="F231" s="26"/>
      <c r="G231" s="26"/>
      <c r="H231" s="26"/>
      <c r="I231" s="26"/>
      <c r="J231" s="26"/>
      <c r="K231" s="26"/>
      <c r="L231" s="26"/>
      <c r="M231" s="26"/>
      <c r="N231" s="26"/>
      <c r="O231" s="26"/>
      <c r="P231" s="26"/>
      <c r="Q231" s="26"/>
    </row>
    <row r="232" spans="2:17" x14ac:dyDescent="0.3">
      <c r="B232" s="25"/>
      <c r="C232" s="25"/>
      <c r="D232" s="63"/>
      <c r="E232" s="26"/>
      <c r="F232" s="26"/>
      <c r="G232" s="26"/>
      <c r="H232" s="26"/>
      <c r="I232" s="26"/>
      <c r="J232" s="26"/>
      <c r="K232" s="26"/>
      <c r="L232" s="26"/>
      <c r="M232" s="26"/>
      <c r="N232" s="26"/>
      <c r="O232" s="26"/>
      <c r="P232" s="26"/>
      <c r="Q232" s="26"/>
    </row>
    <row r="233" spans="2:17" x14ac:dyDescent="0.3">
      <c r="B233" s="25"/>
      <c r="C233" s="25"/>
      <c r="D233" s="63"/>
      <c r="E233" s="26"/>
      <c r="F233" s="26"/>
      <c r="G233" s="26"/>
      <c r="H233" s="26"/>
      <c r="I233" s="26"/>
      <c r="J233" s="26"/>
      <c r="K233" s="26"/>
      <c r="L233" s="26"/>
      <c r="M233" s="26"/>
      <c r="N233" s="26"/>
      <c r="O233" s="26"/>
      <c r="P233" s="26"/>
      <c r="Q233" s="26"/>
    </row>
    <row r="234" spans="2:17" x14ac:dyDescent="0.3">
      <c r="B234" s="25"/>
      <c r="C234" s="25"/>
      <c r="D234" s="63"/>
      <c r="E234" s="26"/>
      <c r="F234" s="26"/>
      <c r="G234" s="26"/>
      <c r="H234" s="26"/>
      <c r="I234" s="26"/>
      <c r="J234" s="26"/>
      <c r="K234" s="26"/>
      <c r="L234" s="26"/>
      <c r="M234" s="26"/>
      <c r="N234" s="26"/>
      <c r="O234" s="26"/>
      <c r="P234" s="26"/>
      <c r="Q234" s="26"/>
    </row>
    <row r="235" spans="2:17" x14ac:dyDescent="0.3">
      <c r="B235" s="25"/>
      <c r="C235" s="25"/>
      <c r="D235" s="63"/>
      <c r="E235" s="26"/>
      <c r="F235" s="26"/>
      <c r="G235" s="26"/>
      <c r="H235" s="26"/>
      <c r="I235" s="26"/>
      <c r="J235" s="26"/>
      <c r="K235" s="26"/>
      <c r="L235" s="26"/>
      <c r="M235" s="26"/>
      <c r="N235" s="26"/>
      <c r="O235" s="26"/>
      <c r="P235" s="26"/>
      <c r="Q235" s="26"/>
    </row>
    <row r="236" spans="2:17" x14ac:dyDescent="0.3">
      <c r="B236" s="25"/>
      <c r="C236" s="25"/>
      <c r="D236" s="63"/>
      <c r="E236" s="26"/>
      <c r="F236" s="26"/>
      <c r="G236" s="26"/>
      <c r="H236" s="26"/>
      <c r="I236" s="26"/>
      <c r="J236" s="26"/>
      <c r="K236" s="26"/>
      <c r="L236" s="26"/>
      <c r="M236" s="26"/>
      <c r="N236" s="26"/>
      <c r="O236" s="26"/>
      <c r="P236" s="26"/>
      <c r="Q236" s="26"/>
    </row>
    <row r="237" spans="2:17" x14ac:dyDescent="0.3">
      <c r="B237" s="25"/>
      <c r="C237" s="25"/>
      <c r="D237" s="63"/>
      <c r="E237" s="26"/>
      <c r="F237" s="26"/>
      <c r="G237" s="26"/>
      <c r="H237" s="26"/>
      <c r="I237" s="26"/>
      <c r="J237" s="26"/>
      <c r="K237" s="26"/>
      <c r="L237" s="26"/>
      <c r="M237" s="26"/>
      <c r="N237" s="26"/>
      <c r="O237" s="26"/>
      <c r="P237" s="26"/>
      <c r="Q237" s="26"/>
    </row>
    <row r="238" spans="2:17" x14ac:dyDescent="0.3">
      <c r="B238" s="25"/>
      <c r="C238" s="25"/>
      <c r="D238" s="63"/>
      <c r="E238" s="26"/>
      <c r="F238" s="26"/>
      <c r="G238" s="26"/>
      <c r="H238" s="26"/>
      <c r="I238" s="26"/>
      <c r="J238" s="26"/>
      <c r="K238" s="26"/>
      <c r="L238" s="26"/>
      <c r="M238" s="26"/>
      <c r="N238" s="26"/>
      <c r="O238" s="26"/>
      <c r="P238" s="26"/>
      <c r="Q238" s="26"/>
    </row>
    <row r="239" spans="2:17" x14ac:dyDescent="0.3">
      <c r="B239" s="25"/>
      <c r="C239" s="25"/>
      <c r="D239" s="63"/>
      <c r="E239" s="26"/>
      <c r="F239" s="26"/>
      <c r="G239" s="26"/>
      <c r="H239" s="26"/>
      <c r="I239" s="26"/>
      <c r="J239" s="26"/>
      <c r="K239" s="26"/>
      <c r="L239" s="26"/>
      <c r="M239" s="26"/>
      <c r="N239" s="26"/>
      <c r="O239" s="26"/>
      <c r="P239" s="26"/>
      <c r="Q239" s="26"/>
    </row>
    <row r="240" spans="2:17" x14ac:dyDescent="0.3">
      <c r="B240" s="25"/>
      <c r="C240" s="25"/>
      <c r="D240" s="63"/>
      <c r="E240" s="26"/>
      <c r="F240" s="26"/>
      <c r="G240" s="26"/>
      <c r="H240" s="26"/>
      <c r="I240" s="26"/>
      <c r="J240" s="26"/>
      <c r="K240" s="26"/>
      <c r="L240" s="26"/>
      <c r="M240" s="26"/>
      <c r="N240" s="26"/>
      <c r="O240" s="26"/>
      <c r="P240" s="26"/>
      <c r="Q240" s="26"/>
    </row>
    <row r="241" spans="2:17" x14ac:dyDescent="0.3">
      <c r="B241" s="25"/>
      <c r="C241" s="25"/>
      <c r="D241" s="63"/>
      <c r="E241" s="26"/>
      <c r="F241" s="26"/>
      <c r="G241" s="26"/>
      <c r="H241" s="26"/>
      <c r="I241" s="26"/>
      <c r="J241" s="26"/>
      <c r="K241" s="26"/>
      <c r="L241" s="26"/>
      <c r="M241" s="26"/>
      <c r="N241" s="26"/>
      <c r="O241" s="26"/>
      <c r="P241" s="26"/>
      <c r="Q241" s="26"/>
    </row>
    <row r="242" spans="2:17" x14ac:dyDescent="0.3">
      <c r="B242" s="25"/>
      <c r="C242" s="25"/>
      <c r="D242" s="63"/>
      <c r="E242" s="26"/>
      <c r="F242" s="26"/>
      <c r="G242" s="26"/>
      <c r="H242" s="26"/>
      <c r="I242" s="26"/>
      <c r="J242" s="26"/>
      <c r="K242" s="26"/>
      <c r="L242" s="26"/>
      <c r="M242" s="26"/>
      <c r="N242" s="26"/>
      <c r="O242" s="26"/>
      <c r="P242" s="26"/>
      <c r="Q242" s="26"/>
    </row>
    <row r="243" spans="2:17" x14ac:dyDescent="0.3">
      <c r="B243" s="25"/>
      <c r="C243" s="25"/>
      <c r="D243" s="63"/>
      <c r="E243" s="26"/>
      <c r="F243" s="26"/>
      <c r="G243" s="26"/>
      <c r="H243" s="26"/>
      <c r="I243" s="26"/>
      <c r="J243" s="26"/>
      <c r="K243" s="26"/>
      <c r="L243" s="26"/>
      <c r="M243" s="26"/>
      <c r="N243" s="26"/>
      <c r="O243" s="26"/>
      <c r="P243" s="26"/>
      <c r="Q243" s="26"/>
    </row>
    <row r="244" spans="2:17" x14ac:dyDescent="0.3">
      <c r="B244" s="25"/>
      <c r="C244" s="25"/>
      <c r="D244" s="63"/>
      <c r="E244" s="26"/>
      <c r="F244" s="26"/>
      <c r="G244" s="26"/>
      <c r="H244" s="26"/>
      <c r="I244" s="26"/>
      <c r="J244" s="26"/>
      <c r="K244" s="26"/>
      <c r="L244" s="26"/>
      <c r="M244" s="26"/>
      <c r="N244" s="26"/>
      <c r="O244" s="26"/>
      <c r="P244" s="26"/>
      <c r="Q244" s="26"/>
    </row>
    <row r="245" spans="2:17" x14ac:dyDescent="0.3">
      <c r="B245" s="25"/>
      <c r="C245" s="25"/>
      <c r="D245" s="63"/>
      <c r="E245" s="26"/>
      <c r="F245" s="26"/>
      <c r="G245" s="26"/>
      <c r="H245" s="26"/>
      <c r="I245" s="26"/>
      <c r="J245" s="26"/>
      <c r="K245" s="26"/>
      <c r="L245" s="26"/>
      <c r="M245" s="26"/>
      <c r="N245" s="26"/>
      <c r="O245" s="26"/>
      <c r="P245" s="26"/>
      <c r="Q245" s="26"/>
    </row>
  </sheetData>
  <mergeCells count="2">
    <mergeCell ref="A2:D2"/>
    <mergeCell ref="A3:D3"/>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Лист10">
    <tabColor indexed="48"/>
    <outlinePr applyStyles="1" summaryBelow="0"/>
    <pageSetUpPr fitToPage="1"/>
  </sheetPr>
  <dimension ref="A2:S251"/>
  <sheetViews>
    <sheetView topLeftCell="A4" workbookViewId="0">
      <selection activeCell="A4" sqref="A4"/>
    </sheetView>
  </sheetViews>
  <sheetFormatPr defaultColWidth="9.109375" defaultRowHeight="13.8" outlineLevelRow="2" x14ac:dyDescent="0.3"/>
  <cols>
    <col min="1" max="1" width="66" style="22" bestFit="1" customWidth="1"/>
    <col min="2" max="2" width="17.6640625" style="23" customWidth="1"/>
    <col min="3" max="3" width="17.88671875" style="23" customWidth="1"/>
    <col min="4" max="4" width="11.44140625" style="72" bestFit="1" customWidth="1"/>
    <col min="5" max="5" width="9.109375" style="22" customWidth="1"/>
    <col min="6" max="16384" width="9.109375" style="22"/>
  </cols>
  <sheetData>
    <row r="2" spans="1:19" ht="37.5" customHeight="1" x14ac:dyDescent="0.35">
      <c r="A2" s="282" t="str">
        <f>DEBT_AS_OF_DATE</f>
        <v>Державний та гарантований державою борг України
станом на 31.03.2026</v>
      </c>
      <c r="B2" s="283"/>
      <c r="C2" s="283"/>
      <c r="D2" s="283"/>
      <c r="E2" s="26"/>
      <c r="F2" s="26"/>
      <c r="G2" s="26"/>
      <c r="H2" s="26"/>
      <c r="I2" s="26"/>
      <c r="J2" s="26"/>
      <c r="K2" s="26"/>
      <c r="L2" s="26"/>
      <c r="M2" s="26"/>
      <c r="N2" s="26"/>
      <c r="O2" s="26"/>
      <c r="P2" s="26"/>
      <c r="Q2" s="26"/>
      <c r="R2" s="26"/>
      <c r="S2" s="26"/>
    </row>
    <row r="3" spans="1:19" ht="18" x14ac:dyDescent="0.35">
      <c r="A3" s="285" t="str">
        <f>BY_INTEREST_RATE</f>
        <v>(за видами відсоткових ставок)</v>
      </c>
      <c r="B3" s="285"/>
      <c r="C3" s="285"/>
      <c r="D3" s="285"/>
    </row>
    <row r="4" spans="1:19" x14ac:dyDescent="0.3">
      <c r="B4" s="25"/>
      <c r="C4" s="25"/>
      <c r="D4" s="63"/>
      <c r="E4" s="26"/>
      <c r="F4" s="26"/>
      <c r="G4" s="26"/>
      <c r="H4" s="26"/>
      <c r="I4" s="26"/>
      <c r="J4" s="26"/>
      <c r="K4" s="26"/>
      <c r="L4" s="26"/>
      <c r="M4" s="26"/>
      <c r="N4" s="26"/>
      <c r="O4" s="26"/>
      <c r="P4" s="26"/>
      <c r="Q4" s="26"/>
    </row>
    <row r="5" spans="1:19" s="27" customFormat="1" x14ac:dyDescent="0.3">
      <c r="A5" s="73"/>
      <c r="B5" s="28"/>
      <c r="C5" s="28"/>
      <c r="D5" s="27" t="str">
        <f>VALVAL</f>
        <v>млрд. одиниць</v>
      </c>
    </row>
    <row r="6" spans="1:19" s="14" customFormat="1" x14ac:dyDescent="0.25">
      <c r="A6" s="74"/>
      <c r="B6" s="68" t="str">
        <f>USD</f>
        <v>дол. США</v>
      </c>
      <c r="C6" s="68" t="str">
        <f>UAH</f>
        <v>грн.</v>
      </c>
      <c r="D6" s="69" t="s">
        <v>0</v>
      </c>
    </row>
    <row r="7" spans="1:19" s="130" customFormat="1" ht="15.6" x14ac:dyDescent="0.25">
      <c r="A7" s="142" t="str">
        <f>DEBT_TOTAL</f>
        <v>Загальна сума державного та гарантованого державою боргу</v>
      </c>
      <c r="B7" s="119">
        <f>SUM(B8:B18)</f>
        <v>210.82138271955998</v>
      </c>
      <c r="C7" s="119">
        <f>SUM(C8:C18)</f>
        <v>9233.02786687765</v>
      </c>
      <c r="D7" s="120">
        <f>SUM(D8:D18)</f>
        <v>1</v>
      </c>
    </row>
    <row r="8" spans="1:19" s="38" customFormat="1" outlineLevel="1" x14ac:dyDescent="0.25">
      <c r="A8" s="160" t="s">
        <v>180</v>
      </c>
      <c r="B8" s="166">
        <v>7.0062314626199997</v>
      </c>
      <c r="C8" s="166">
        <v>306.84141002068998</v>
      </c>
      <c r="D8" s="230">
        <v>3.3232999999999999E-2</v>
      </c>
    </row>
    <row r="9" spans="1:19" s="38" customFormat="1" outlineLevel="1" x14ac:dyDescent="0.25">
      <c r="A9" s="160" t="s">
        <v>181</v>
      </c>
      <c r="B9" s="166">
        <v>21.522268083389999</v>
      </c>
      <c r="C9" s="166">
        <v>942.57849184612996</v>
      </c>
      <c r="D9" s="230">
        <v>0.102088</v>
      </c>
    </row>
    <row r="10" spans="1:19" s="38" customFormat="1" outlineLevel="1" x14ac:dyDescent="0.25">
      <c r="A10" s="160" t="s">
        <v>182</v>
      </c>
      <c r="B10" s="166">
        <v>0.85439357322999998</v>
      </c>
      <c r="C10" s="166">
        <v>37.418593736509997</v>
      </c>
      <c r="D10" s="230">
        <v>4.0530000000000002E-3</v>
      </c>
    </row>
    <row r="11" spans="1:19" outlineLevel="1" x14ac:dyDescent="0.3">
      <c r="A11" s="247" t="s">
        <v>183</v>
      </c>
      <c r="B11" s="176">
        <v>0.21578001127999999</v>
      </c>
      <c r="C11" s="176">
        <v>9.4501934841599997</v>
      </c>
      <c r="D11" s="198">
        <v>1.024E-3</v>
      </c>
      <c r="E11" s="26"/>
      <c r="F11" s="26"/>
      <c r="G11" s="26"/>
      <c r="H11" s="26"/>
      <c r="I11" s="26"/>
      <c r="J11" s="26"/>
      <c r="K11" s="26"/>
      <c r="L11" s="26"/>
      <c r="M11" s="26"/>
      <c r="N11" s="26"/>
      <c r="O11" s="26"/>
      <c r="P11" s="26"/>
      <c r="Q11" s="26"/>
    </row>
    <row r="12" spans="1:19" outlineLevel="1" x14ac:dyDescent="0.3">
      <c r="A12" s="247" t="s">
        <v>184</v>
      </c>
      <c r="B12" s="176">
        <v>3.3147911315899998</v>
      </c>
      <c r="C12" s="176">
        <v>145.172935</v>
      </c>
      <c r="D12" s="198">
        <v>1.5723000000000001E-2</v>
      </c>
      <c r="E12" s="26"/>
      <c r="F12" s="26"/>
      <c r="G12" s="26"/>
      <c r="H12" s="26"/>
      <c r="I12" s="26"/>
      <c r="J12" s="26"/>
      <c r="K12" s="26"/>
      <c r="L12" s="26"/>
      <c r="M12" s="26"/>
      <c r="N12" s="26"/>
      <c r="O12" s="26"/>
      <c r="P12" s="26"/>
      <c r="Q12" s="26"/>
    </row>
    <row r="13" spans="1:19" outlineLevel="1" x14ac:dyDescent="0.3">
      <c r="A13" s="247" t="s">
        <v>185</v>
      </c>
      <c r="B13" s="176">
        <v>6.6172892558500003</v>
      </c>
      <c r="C13" s="176">
        <v>289.80749160395999</v>
      </c>
      <c r="D13" s="198">
        <v>3.1387999999999999E-2</v>
      </c>
      <c r="E13" s="26"/>
      <c r="F13" s="26"/>
      <c r="G13" s="26"/>
      <c r="H13" s="26"/>
      <c r="I13" s="26"/>
      <c r="J13" s="26"/>
      <c r="K13" s="26"/>
      <c r="L13" s="26"/>
      <c r="M13" s="26"/>
      <c r="N13" s="26"/>
      <c r="O13" s="26"/>
      <c r="P13" s="26"/>
      <c r="Q13" s="26"/>
    </row>
    <row r="14" spans="1:19" outlineLevel="1" x14ac:dyDescent="0.3">
      <c r="A14" s="247" t="s">
        <v>186</v>
      </c>
      <c r="B14" s="176">
        <v>19.226930900079999</v>
      </c>
      <c r="C14" s="176">
        <v>842.05305223514995</v>
      </c>
      <c r="D14" s="198">
        <v>9.1200000000000003E-2</v>
      </c>
      <c r="E14" s="26"/>
      <c r="F14" s="26"/>
      <c r="G14" s="26"/>
      <c r="H14" s="26"/>
      <c r="I14" s="26"/>
      <c r="J14" s="26"/>
      <c r="K14" s="26"/>
      <c r="L14" s="26"/>
      <c r="M14" s="26"/>
      <c r="N14" s="26"/>
      <c r="O14" s="26"/>
      <c r="P14" s="26"/>
      <c r="Q14" s="26"/>
    </row>
    <row r="15" spans="1:19" outlineLevel="1" x14ac:dyDescent="0.3">
      <c r="A15" s="247" t="s">
        <v>187</v>
      </c>
      <c r="B15" s="176">
        <v>0.31881531816000003</v>
      </c>
      <c r="C15" s="176">
        <v>13.96267626667</v>
      </c>
      <c r="D15" s="198">
        <v>1.5120000000000001E-3</v>
      </c>
      <c r="E15" s="26"/>
      <c r="F15" s="26"/>
      <c r="G15" s="26"/>
      <c r="H15" s="26"/>
      <c r="I15" s="26"/>
      <c r="J15" s="26"/>
      <c r="K15" s="26"/>
      <c r="L15" s="26"/>
      <c r="M15" s="26"/>
      <c r="N15" s="26"/>
      <c r="O15" s="26"/>
      <c r="P15" s="26"/>
      <c r="Q15" s="26"/>
    </row>
    <row r="16" spans="1:19" outlineLevel="1" x14ac:dyDescent="0.3">
      <c r="A16" s="247" t="s">
        <v>188</v>
      </c>
      <c r="B16" s="176">
        <v>151.74488298335999</v>
      </c>
      <c r="C16" s="176">
        <v>6645.7430226843799</v>
      </c>
      <c r="D16" s="198">
        <v>0.71977899999999995</v>
      </c>
      <c r="E16" s="26"/>
      <c r="F16" s="26"/>
      <c r="G16" s="26"/>
      <c r="H16" s="26"/>
      <c r="I16" s="26"/>
      <c r="J16" s="26"/>
      <c r="K16" s="26"/>
      <c r="L16" s="26"/>
      <c r="M16" s="26"/>
      <c r="N16" s="26"/>
      <c r="O16" s="26"/>
      <c r="P16" s="26"/>
      <c r="Q16" s="26"/>
    </row>
    <row r="17" spans="1:19" x14ac:dyDescent="0.3">
      <c r="A17" s="75"/>
      <c r="B17" s="25"/>
      <c r="C17" s="25"/>
      <c r="D17" s="63"/>
      <c r="E17" s="26"/>
      <c r="F17" s="26"/>
      <c r="G17" s="26"/>
      <c r="H17" s="26"/>
      <c r="I17" s="26"/>
      <c r="J17" s="26"/>
      <c r="K17" s="26"/>
      <c r="L17" s="26"/>
      <c r="M17" s="26"/>
      <c r="N17" s="26"/>
      <c r="O17" s="26"/>
      <c r="P17" s="26"/>
      <c r="Q17" s="26"/>
    </row>
    <row r="18" spans="1:19" x14ac:dyDescent="0.3">
      <c r="A18" s="75"/>
      <c r="B18" s="25"/>
      <c r="C18" s="25"/>
      <c r="D18" s="63"/>
      <c r="E18" s="26"/>
      <c r="F18" s="26"/>
      <c r="G18" s="26"/>
      <c r="H18" s="26"/>
      <c r="I18" s="26"/>
      <c r="J18" s="26"/>
      <c r="K18" s="26"/>
      <c r="L18" s="26"/>
      <c r="M18" s="26"/>
      <c r="N18" s="26"/>
      <c r="O18" s="26"/>
      <c r="P18" s="26"/>
      <c r="Q18" s="26"/>
    </row>
    <row r="19" spans="1:19" x14ac:dyDescent="0.3">
      <c r="A19" s="153" t="str">
        <f>INCLUDING</f>
        <v>В тому числі:</v>
      </c>
      <c r="B19" s="25"/>
      <c r="C19" s="25"/>
      <c r="D19" s="63"/>
      <c r="E19" s="26"/>
      <c r="F19" s="26"/>
      <c r="G19" s="26"/>
      <c r="H19" s="26"/>
      <c r="I19" s="26"/>
      <c r="J19" s="26"/>
      <c r="K19" s="26"/>
      <c r="L19" s="26"/>
      <c r="M19" s="26"/>
      <c r="N19" s="26"/>
      <c r="O19" s="26"/>
      <c r="P19" s="26"/>
      <c r="Q19" s="26"/>
    </row>
    <row r="20" spans="1:19" x14ac:dyDescent="0.3">
      <c r="B20" s="76" t="str">
        <f>"Державний борг України за станом на " &amp; TEXT(DREPORTDATE,"dd.MM.yyyy")</f>
        <v>Державний борг України за станом на 31.03.2026</v>
      </c>
      <c r="C20" s="25"/>
      <c r="D20" s="27" t="str">
        <f>VALVAL</f>
        <v>млрд. одиниць</v>
      </c>
      <c r="E20" s="26"/>
      <c r="F20" s="26"/>
      <c r="G20" s="26"/>
      <c r="H20" s="26"/>
      <c r="I20" s="26"/>
      <c r="J20" s="26"/>
      <c r="K20" s="26"/>
      <c r="L20" s="26"/>
      <c r="M20" s="26"/>
      <c r="N20" s="26"/>
      <c r="O20" s="26"/>
      <c r="P20" s="26"/>
      <c r="Q20" s="26"/>
    </row>
    <row r="21" spans="1:19" s="34" customFormat="1" x14ac:dyDescent="0.3">
      <c r="A21" s="74"/>
      <c r="B21" s="68" t="str">
        <f>USD</f>
        <v>дол. США</v>
      </c>
      <c r="C21" s="68" t="str">
        <f>UAH</f>
        <v>грн.</v>
      </c>
      <c r="D21" s="69" t="s">
        <v>0</v>
      </c>
      <c r="E21" s="14"/>
      <c r="F21" s="14"/>
      <c r="G21" s="14"/>
      <c r="H21" s="14"/>
      <c r="I21" s="14"/>
      <c r="J21" s="14"/>
      <c r="K21" s="14"/>
      <c r="L21" s="14"/>
      <c r="M21" s="14"/>
      <c r="N21" s="14"/>
      <c r="O21" s="14"/>
      <c r="P21" s="14"/>
      <c r="Q21" s="14"/>
      <c r="R21" s="14"/>
      <c r="S21" s="14"/>
    </row>
    <row r="22" spans="1:19" s="134" customFormat="1" ht="14.4" x14ac:dyDescent="0.3">
      <c r="A22" s="151" t="str">
        <f>DEBT_TOTAL</f>
        <v>Загальна сума державного та гарантованого державою боргу</v>
      </c>
      <c r="B22" s="131">
        <f>B$23+B$32</f>
        <v>210.82138271956001</v>
      </c>
      <c r="C22" s="131">
        <f>C$23+C$32</f>
        <v>9233.02786687765</v>
      </c>
      <c r="D22" s="132">
        <f>D$23+D$32</f>
        <v>1.0000009999999999</v>
      </c>
      <c r="E22" s="133"/>
      <c r="F22" s="133"/>
      <c r="G22" s="133"/>
      <c r="H22" s="133"/>
      <c r="I22" s="133"/>
      <c r="J22" s="133"/>
      <c r="K22" s="133"/>
      <c r="L22" s="133"/>
      <c r="M22" s="133"/>
      <c r="N22" s="133"/>
      <c r="O22" s="133"/>
      <c r="P22" s="133"/>
      <c r="Q22" s="133"/>
    </row>
    <row r="23" spans="1:19" s="40" customFormat="1" ht="14.4" outlineLevel="1" x14ac:dyDescent="0.3">
      <c r="A23" s="243" t="s">
        <v>1</v>
      </c>
      <c r="B23" s="244">
        <f>SUM(B$24:B$31)</f>
        <v>204.88557869714001</v>
      </c>
      <c r="C23" s="244">
        <f>SUM(C$24:C$31)</f>
        <v>8973.06636181258</v>
      </c>
      <c r="D23" s="245">
        <f>SUM(D$24:D$31)</f>
        <v>0.97184499999999996</v>
      </c>
      <c r="E23" s="39"/>
      <c r="F23" s="39"/>
      <c r="G23" s="39"/>
      <c r="H23" s="39"/>
      <c r="I23" s="39"/>
      <c r="J23" s="39"/>
      <c r="K23" s="39"/>
      <c r="L23" s="39"/>
      <c r="M23" s="39"/>
      <c r="N23" s="39"/>
      <c r="O23" s="39"/>
      <c r="P23" s="39"/>
      <c r="Q23" s="39"/>
    </row>
    <row r="24" spans="1:19" s="40" customFormat="1" outlineLevel="2" x14ac:dyDescent="0.3">
      <c r="A24" s="246" t="s">
        <v>180</v>
      </c>
      <c r="B24" s="161">
        <v>5.6420367739700001</v>
      </c>
      <c r="C24" s="161">
        <v>247.09582153375001</v>
      </c>
      <c r="D24" s="164">
        <v>2.6762000000000001E-2</v>
      </c>
      <c r="E24" s="39"/>
      <c r="F24" s="39"/>
      <c r="G24" s="39"/>
      <c r="H24" s="39"/>
      <c r="I24" s="39"/>
      <c r="J24" s="39"/>
      <c r="K24" s="39"/>
      <c r="L24" s="39"/>
      <c r="M24" s="39"/>
      <c r="N24" s="39"/>
      <c r="O24" s="39"/>
      <c r="P24" s="39"/>
      <c r="Q24" s="39"/>
    </row>
    <row r="25" spans="1:19" s="40" customFormat="1" outlineLevel="2" x14ac:dyDescent="0.3">
      <c r="A25" s="248" t="s">
        <v>181</v>
      </c>
      <c r="B25" s="249">
        <v>20.20292307467</v>
      </c>
      <c r="C25" s="249">
        <v>884.79711751673005</v>
      </c>
      <c r="D25" s="77">
        <v>9.5829999999999999E-2</v>
      </c>
      <c r="E25" s="39"/>
      <c r="F25" s="39"/>
      <c r="G25" s="39"/>
      <c r="H25" s="39"/>
      <c r="I25" s="39"/>
      <c r="J25" s="39"/>
      <c r="K25" s="39"/>
      <c r="L25" s="39"/>
      <c r="M25" s="39"/>
      <c r="N25" s="39"/>
      <c r="O25" s="39"/>
      <c r="P25" s="39"/>
      <c r="Q25" s="39"/>
    </row>
    <row r="26" spans="1:19" s="40" customFormat="1" outlineLevel="2" x14ac:dyDescent="0.3">
      <c r="A26" s="250" t="s">
        <v>182</v>
      </c>
      <c r="B26" s="176">
        <v>0.85439357322999998</v>
      </c>
      <c r="C26" s="176">
        <v>37.418593736509997</v>
      </c>
      <c r="D26" s="198">
        <v>4.0530000000000002E-3</v>
      </c>
      <c r="E26" s="39"/>
      <c r="F26" s="39"/>
      <c r="G26" s="39"/>
      <c r="H26" s="39"/>
      <c r="I26" s="39"/>
      <c r="J26" s="39"/>
      <c r="K26" s="39"/>
      <c r="L26" s="39"/>
      <c r="M26" s="39"/>
      <c r="N26" s="39"/>
      <c r="O26" s="39"/>
      <c r="P26" s="39"/>
      <c r="Q26" s="39"/>
    </row>
    <row r="27" spans="1:19" s="40" customFormat="1" outlineLevel="2" x14ac:dyDescent="0.3">
      <c r="A27" s="250" t="s">
        <v>183</v>
      </c>
      <c r="B27" s="176">
        <v>0.21578001127999999</v>
      </c>
      <c r="C27" s="176">
        <v>9.4501934841599997</v>
      </c>
      <c r="D27" s="198">
        <v>1.024E-3</v>
      </c>
      <c r="E27" s="39"/>
      <c r="F27" s="39"/>
      <c r="G27" s="39"/>
      <c r="H27" s="39"/>
      <c r="I27" s="39"/>
      <c r="J27" s="39"/>
      <c r="K27" s="39"/>
      <c r="L27" s="39"/>
      <c r="M27" s="39"/>
      <c r="N27" s="39"/>
      <c r="O27" s="39"/>
      <c r="P27" s="39"/>
      <c r="Q27" s="39"/>
    </row>
    <row r="28" spans="1:19" s="62" customFormat="1" outlineLevel="2" x14ac:dyDescent="0.3">
      <c r="A28" s="250" t="s">
        <v>184</v>
      </c>
      <c r="B28" s="176">
        <v>3.3147911315899998</v>
      </c>
      <c r="C28" s="176">
        <v>145.172935</v>
      </c>
      <c r="D28" s="198">
        <v>1.5723000000000001E-2</v>
      </c>
      <c r="E28" s="61"/>
      <c r="F28" s="61"/>
      <c r="G28" s="61"/>
      <c r="H28" s="61"/>
      <c r="I28" s="61"/>
      <c r="J28" s="61"/>
      <c r="K28" s="61"/>
      <c r="L28" s="61"/>
      <c r="M28" s="61"/>
      <c r="N28" s="61"/>
      <c r="O28" s="61"/>
      <c r="P28" s="61"/>
      <c r="Q28" s="61"/>
    </row>
    <row r="29" spans="1:19" s="40" customFormat="1" outlineLevel="2" x14ac:dyDescent="0.3">
      <c r="A29" s="250" t="s">
        <v>185</v>
      </c>
      <c r="B29" s="176">
        <v>6.3933509150700001</v>
      </c>
      <c r="C29" s="176">
        <v>280</v>
      </c>
      <c r="D29" s="198">
        <v>3.0325999999999999E-2</v>
      </c>
      <c r="E29" s="39"/>
      <c r="F29" s="39"/>
      <c r="G29" s="39"/>
      <c r="H29" s="39"/>
      <c r="I29" s="39"/>
      <c r="J29" s="39"/>
      <c r="K29" s="39"/>
      <c r="L29" s="39"/>
      <c r="M29" s="39"/>
      <c r="N29" s="39"/>
      <c r="O29" s="39"/>
      <c r="P29" s="39"/>
      <c r="Q29" s="39"/>
    </row>
    <row r="30" spans="1:19" s="40" customFormat="1" outlineLevel="2" x14ac:dyDescent="0.3">
      <c r="A30" s="250" t="s">
        <v>186</v>
      </c>
      <c r="B30" s="176">
        <v>18.786603594700001</v>
      </c>
      <c r="C30" s="176">
        <v>822.76869773218004</v>
      </c>
      <c r="D30" s="198">
        <v>8.9110999999999996E-2</v>
      </c>
      <c r="E30" s="39"/>
      <c r="F30" s="39"/>
      <c r="G30" s="39"/>
      <c r="H30" s="39"/>
      <c r="I30" s="39"/>
      <c r="J30" s="39"/>
      <c r="K30" s="39"/>
      <c r="L30" s="39"/>
      <c r="M30" s="39"/>
      <c r="N30" s="39"/>
      <c r="O30" s="39"/>
      <c r="P30" s="39"/>
      <c r="Q30" s="39"/>
    </row>
    <row r="31" spans="1:19" s="40" customFormat="1" outlineLevel="2" x14ac:dyDescent="0.3">
      <c r="A31" s="250" t="s">
        <v>188</v>
      </c>
      <c r="B31" s="176">
        <v>149.47569962263</v>
      </c>
      <c r="C31" s="176">
        <v>6546.3630028092502</v>
      </c>
      <c r="D31" s="198">
        <v>0.70901599999999998</v>
      </c>
      <c r="E31" s="39"/>
      <c r="F31" s="39"/>
      <c r="G31" s="39"/>
      <c r="H31" s="39"/>
      <c r="I31" s="39"/>
      <c r="J31" s="39"/>
      <c r="K31" s="39"/>
      <c r="L31" s="39"/>
      <c r="M31" s="39"/>
      <c r="N31" s="39"/>
      <c r="O31" s="39"/>
      <c r="P31" s="39"/>
      <c r="Q31" s="39"/>
    </row>
    <row r="32" spans="1:19" s="40" customFormat="1" ht="14.4" outlineLevel="1" x14ac:dyDescent="0.3">
      <c r="A32" s="251" t="s">
        <v>2</v>
      </c>
      <c r="B32" s="228">
        <f>SUM(B$33:B$38)</f>
        <v>5.9358040224200002</v>
      </c>
      <c r="C32" s="228">
        <f>SUM(C$33:C$38)</f>
        <v>259.96150506507001</v>
      </c>
      <c r="D32" s="229">
        <f>SUM(D$33:D$38)</f>
        <v>2.8156E-2</v>
      </c>
      <c r="E32" s="39"/>
      <c r="F32" s="39"/>
      <c r="G32" s="39"/>
      <c r="H32" s="39"/>
      <c r="I32" s="39"/>
      <c r="J32" s="39"/>
      <c r="K32" s="39"/>
      <c r="L32" s="39"/>
      <c r="M32" s="39"/>
      <c r="N32" s="39"/>
      <c r="O32" s="39"/>
      <c r="P32" s="39"/>
      <c r="Q32" s="39"/>
    </row>
    <row r="33" spans="1:17" outlineLevel="2" x14ac:dyDescent="0.3">
      <c r="A33" s="250" t="s">
        <v>180</v>
      </c>
      <c r="B33" s="176">
        <v>1.36419468865</v>
      </c>
      <c r="C33" s="176">
        <v>59.745588486940001</v>
      </c>
      <c r="D33" s="198">
        <v>6.4710000000000002E-3</v>
      </c>
      <c r="E33" s="26"/>
      <c r="F33" s="26"/>
      <c r="G33" s="26"/>
      <c r="H33" s="26"/>
      <c r="I33" s="26"/>
      <c r="J33" s="26"/>
      <c r="K33" s="26"/>
      <c r="L33" s="26"/>
      <c r="M33" s="26"/>
      <c r="N33" s="26"/>
      <c r="O33" s="26"/>
      <c r="P33" s="26"/>
      <c r="Q33" s="26"/>
    </row>
    <row r="34" spans="1:17" outlineLevel="2" x14ac:dyDescent="0.3">
      <c r="A34" s="250" t="s">
        <v>181</v>
      </c>
      <c r="B34" s="176">
        <v>1.31934500872</v>
      </c>
      <c r="C34" s="176">
        <v>57.781374329400002</v>
      </c>
      <c r="D34" s="198">
        <v>6.2579999999999997E-3</v>
      </c>
      <c r="E34" s="26"/>
      <c r="F34" s="26"/>
      <c r="G34" s="26"/>
      <c r="H34" s="26"/>
      <c r="I34" s="26"/>
      <c r="J34" s="26"/>
      <c r="K34" s="26"/>
      <c r="L34" s="26"/>
      <c r="M34" s="26"/>
      <c r="N34" s="26"/>
      <c r="O34" s="26"/>
      <c r="P34" s="26"/>
      <c r="Q34" s="26"/>
    </row>
    <row r="35" spans="1:17" outlineLevel="2" x14ac:dyDescent="0.3">
      <c r="A35" s="250" t="s">
        <v>185</v>
      </c>
      <c r="B35" s="176">
        <v>0.22393834077999999</v>
      </c>
      <c r="C35" s="176">
        <v>9.8074916039600009</v>
      </c>
      <c r="D35" s="198">
        <v>1.062E-3</v>
      </c>
      <c r="E35" s="26"/>
      <c r="F35" s="26"/>
      <c r="G35" s="26"/>
      <c r="H35" s="26"/>
      <c r="I35" s="26"/>
      <c r="J35" s="26"/>
      <c r="K35" s="26"/>
      <c r="L35" s="26"/>
      <c r="M35" s="26"/>
      <c r="N35" s="26"/>
      <c r="O35" s="26"/>
      <c r="P35" s="26"/>
      <c r="Q35" s="26"/>
    </row>
    <row r="36" spans="1:17" outlineLevel="2" x14ac:dyDescent="0.3">
      <c r="A36" s="250" t="s">
        <v>186</v>
      </c>
      <c r="B36" s="176">
        <v>0.44032730537999998</v>
      </c>
      <c r="C36" s="176">
        <v>19.28435450297</v>
      </c>
      <c r="D36" s="198">
        <v>2.0890000000000001E-3</v>
      </c>
      <c r="E36" s="26"/>
      <c r="F36" s="26"/>
      <c r="G36" s="26"/>
      <c r="H36" s="26"/>
      <c r="I36" s="26"/>
      <c r="J36" s="26"/>
      <c r="K36" s="26"/>
      <c r="L36" s="26"/>
      <c r="M36" s="26"/>
      <c r="N36" s="26"/>
      <c r="O36" s="26"/>
      <c r="P36" s="26"/>
      <c r="Q36" s="26"/>
    </row>
    <row r="37" spans="1:17" outlineLevel="2" x14ac:dyDescent="0.3">
      <c r="A37" s="250" t="s">
        <v>187</v>
      </c>
      <c r="B37" s="176">
        <v>0.31881531816000003</v>
      </c>
      <c r="C37" s="176">
        <v>13.96267626667</v>
      </c>
      <c r="D37" s="198">
        <v>1.5120000000000001E-3</v>
      </c>
      <c r="E37" s="26"/>
      <c r="F37" s="26"/>
      <c r="G37" s="26"/>
      <c r="H37" s="26"/>
      <c r="I37" s="26"/>
      <c r="J37" s="26"/>
      <c r="K37" s="26"/>
      <c r="L37" s="26"/>
      <c r="M37" s="26"/>
      <c r="N37" s="26"/>
      <c r="O37" s="26"/>
      <c r="P37" s="26"/>
      <c r="Q37" s="26"/>
    </row>
    <row r="38" spans="1:17" outlineLevel="2" x14ac:dyDescent="0.3">
      <c r="A38" s="250" t="s">
        <v>188</v>
      </c>
      <c r="B38" s="176">
        <v>2.26918336073</v>
      </c>
      <c r="C38" s="176">
        <v>99.380019875130003</v>
      </c>
      <c r="D38" s="198">
        <v>1.0763999999999999E-2</v>
      </c>
      <c r="E38" s="26"/>
      <c r="F38" s="26"/>
      <c r="G38" s="26"/>
      <c r="H38" s="26"/>
      <c r="I38" s="26"/>
      <c r="J38" s="26"/>
      <c r="K38" s="26"/>
      <c r="L38" s="26"/>
      <c r="M38" s="26"/>
      <c r="N38" s="26"/>
      <c r="O38" s="26"/>
      <c r="P38" s="26"/>
      <c r="Q38" s="26"/>
    </row>
    <row r="39" spans="1:17" x14ac:dyDescent="0.3">
      <c r="B39" s="25"/>
      <c r="C39" s="25"/>
      <c r="D39" s="63"/>
      <c r="E39" s="26"/>
      <c r="F39" s="26"/>
      <c r="G39" s="26"/>
      <c r="H39" s="26"/>
      <c r="I39" s="26"/>
      <c r="J39" s="26"/>
      <c r="K39" s="26"/>
      <c r="L39" s="26"/>
      <c r="M39" s="26"/>
      <c r="N39" s="26"/>
      <c r="O39" s="26"/>
      <c r="P39" s="26"/>
      <c r="Q39" s="26"/>
    </row>
    <row r="40" spans="1:17" x14ac:dyDescent="0.3">
      <c r="B40" s="25"/>
      <c r="C40" s="25"/>
      <c r="D40" s="63"/>
      <c r="E40" s="26"/>
      <c r="F40" s="26"/>
      <c r="G40" s="26"/>
      <c r="H40" s="26"/>
      <c r="I40" s="26"/>
      <c r="J40" s="26"/>
      <c r="K40" s="26"/>
      <c r="L40" s="26"/>
      <c r="M40" s="26"/>
      <c r="N40" s="26"/>
      <c r="O40" s="26"/>
      <c r="P40" s="26"/>
      <c r="Q40" s="26"/>
    </row>
    <row r="41" spans="1:17" x14ac:dyDescent="0.3">
      <c r="B41" s="25"/>
      <c r="C41" s="25"/>
      <c r="D41" s="63"/>
      <c r="E41" s="26"/>
      <c r="F41" s="26"/>
      <c r="G41" s="26"/>
      <c r="H41" s="26"/>
      <c r="I41" s="26"/>
      <c r="J41" s="26"/>
      <c r="K41" s="26"/>
      <c r="L41" s="26"/>
      <c r="M41" s="26"/>
      <c r="N41" s="26"/>
      <c r="O41" s="26"/>
      <c r="P41" s="26"/>
      <c r="Q41" s="26"/>
    </row>
    <row r="42" spans="1:17" x14ac:dyDescent="0.3">
      <c r="B42" s="25"/>
      <c r="C42" s="25"/>
      <c r="D42" s="63"/>
      <c r="E42" s="26"/>
      <c r="F42" s="26"/>
      <c r="G42" s="26"/>
      <c r="H42" s="26"/>
      <c r="I42" s="26"/>
      <c r="J42" s="26"/>
      <c r="K42" s="26"/>
      <c r="L42" s="26"/>
      <c r="M42" s="26"/>
      <c r="N42" s="26"/>
      <c r="O42" s="26"/>
      <c r="P42" s="26"/>
      <c r="Q42" s="26"/>
    </row>
    <row r="43" spans="1:17" x14ac:dyDescent="0.3">
      <c r="B43" s="25"/>
      <c r="C43" s="25"/>
      <c r="D43" s="63"/>
      <c r="E43" s="26"/>
      <c r="F43" s="26"/>
      <c r="G43" s="26"/>
      <c r="H43" s="26"/>
      <c r="I43" s="26"/>
      <c r="J43" s="26"/>
      <c r="K43" s="26"/>
      <c r="L43" s="26"/>
      <c r="M43" s="26"/>
      <c r="N43" s="26"/>
      <c r="O43" s="26"/>
      <c r="P43" s="26"/>
      <c r="Q43" s="26"/>
    </row>
    <row r="44" spans="1:17" x14ac:dyDescent="0.3">
      <c r="B44" s="25"/>
      <c r="C44" s="25"/>
      <c r="D44" s="63"/>
      <c r="E44" s="26"/>
      <c r="F44" s="26"/>
      <c r="G44" s="26"/>
      <c r="H44" s="26"/>
      <c r="I44" s="26"/>
      <c r="J44" s="26"/>
      <c r="K44" s="26"/>
      <c r="L44" s="26"/>
      <c r="M44" s="26"/>
      <c r="N44" s="26"/>
      <c r="O44" s="26"/>
      <c r="P44" s="26"/>
      <c r="Q44" s="26"/>
    </row>
    <row r="45" spans="1:17" x14ac:dyDescent="0.3">
      <c r="B45" s="25"/>
      <c r="C45" s="25"/>
      <c r="D45" s="63"/>
      <c r="E45" s="26"/>
      <c r="F45" s="26"/>
      <c r="G45" s="26"/>
      <c r="H45" s="26"/>
      <c r="I45" s="26"/>
      <c r="J45" s="26"/>
      <c r="K45" s="26"/>
      <c r="L45" s="26"/>
      <c r="M45" s="26"/>
      <c r="N45" s="26"/>
      <c r="O45" s="26"/>
      <c r="P45" s="26"/>
      <c r="Q45" s="26"/>
    </row>
    <row r="46" spans="1:17" x14ac:dyDescent="0.3">
      <c r="B46" s="25"/>
      <c r="C46" s="25"/>
      <c r="D46" s="63"/>
      <c r="E46" s="26"/>
      <c r="F46" s="26"/>
      <c r="G46" s="26"/>
      <c r="H46" s="26"/>
      <c r="I46" s="26"/>
      <c r="J46" s="26"/>
      <c r="K46" s="26"/>
      <c r="L46" s="26"/>
      <c r="M46" s="26"/>
      <c r="N46" s="26"/>
      <c r="O46" s="26"/>
      <c r="P46" s="26"/>
      <c r="Q46" s="26"/>
    </row>
    <row r="47" spans="1:17" x14ac:dyDescent="0.3">
      <c r="B47" s="25"/>
      <c r="C47" s="25"/>
      <c r="D47" s="63"/>
      <c r="E47" s="26"/>
      <c r="F47" s="26"/>
      <c r="G47" s="26"/>
      <c r="H47" s="26"/>
      <c r="I47" s="26"/>
      <c r="J47" s="26"/>
      <c r="K47" s="26"/>
      <c r="L47" s="26"/>
      <c r="M47" s="26"/>
      <c r="N47" s="26"/>
      <c r="O47" s="26"/>
      <c r="P47" s="26"/>
      <c r="Q47" s="26"/>
    </row>
    <row r="48" spans="1:17" x14ac:dyDescent="0.3">
      <c r="B48" s="25"/>
      <c r="C48" s="25"/>
      <c r="D48" s="63"/>
      <c r="E48" s="26"/>
      <c r="F48" s="26"/>
      <c r="G48" s="26"/>
      <c r="H48" s="26"/>
      <c r="I48" s="26"/>
      <c r="J48" s="26"/>
      <c r="K48" s="26"/>
      <c r="L48" s="26"/>
      <c r="M48" s="26"/>
      <c r="N48" s="26"/>
      <c r="O48" s="26"/>
      <c r="P48" s="26"/>
      <c r="Q48" s="26"/>
    </row>
    <row r="49" spans="2:17" x14ac:dyDescent="0.3">
      <c r="B49" s="25"/>
      <c r="C49" s="25"/>
      <c r="D49" s="63"/>
      <c r="E49" s="26"/>
      <c r="F49" s="26"/>
      <c r="G49" s="26"/>
      <c r="H49" s="26"/>
      <c r="I49" s="26"/>
      <c r="J49" s="26"/>
      <c r="K49" s="26"/>
      <c r="L49" s="26"/>
      <c r="M49" s="26"/>
      <c r="N49" s="26"/>
      <c r="O49" s="26"/>
      <c r="P49" s="26"/>
      <c r="Q49" s="26"/>
    </row>
    <row r="50" spans="2:17" x14ac:dyDescent="0.3">
      <c r="B50" s="25"/>
      <c r="C50" s="25"/>
      <c r="D50" s="63"/>
      <c r="E50" s="26"/>
      <c r="F50" s="26"/>
      <c r="G50" s="26"/>
      <c r="H50" s="26"/>
      <c r="I50" s="26"/>
      <c r="J50" s="26"/>
      <c r="K50" s="26"/>
      <c r="L50" s="26"/>
      <c r="M50" s="26"/>
      <c r="N50" s="26"/>
      <c r="O50" s="26"/>
      <c r="P50" s="26"/>
      <c r="Q50" s="26"/>
    </row>
    <row r="51" spans="2:17" x14ac:dyDescent="0.3">
      <c r="B51" s="25"/>
      <c r="C51" s="25"/>
      <c r="D51" s="63"/>
      <c r="E51" s="26"/>
      <c r="F51" s="26"/>
      <c r="G51" s="26"/>
      <c r="H51" s="26"/>
      <c r="I51" s="26"/>
      <c r="J51" s="26"/>
      <c r="K51" s="26"/>
      <c r="L51" s="26"/>
      <c r="M51" s="26"/>
      <c r="N51" s="26"/>
      <c r="O51" s="26"/>
      <c r="P51" s="26"/>
      <c r="Q51" s="26"/>
    </row>
    <row r="52" spans="2:17" x14ac:dyDescent="0.3">
      <c r="B52" s="25"/>
      <c r="C52" s="25"/>
      <c r="D52" s="63"/>
      <c r="E52" s="26"/>
      <c r="F52" s="26"/>
      <c r="G52" s="26"/>
      <c r="H52" s="26"/>
      <c r="I52" s="26"/>
      <c r="J52" s="26"/>
      <c r="K52" s="26"/>
      <c r="L52" s="26"/>
      <c r="M52" s="26"/>
      <c r="N52" s="26"/>
      <c r="O52" s="26"/>
      <c r="P52" s="26"/>
      <c r="Q52" s="26"/>
    </row>
    <row r="53" spans="2:17" x14ac:dyDescent="0.3">
      <c r="B53" s="25"/>
      <c r="C53" s="25"/>
      <c r="D53" s="63"/>
      <c r="E53" s="26"/>
      <c r="F53" s="26"/>
      <c r="G53" s="26"/>
      <c r="H53" s="26"/>
      <c r="I53" s="26"/>
      <c r="J53" s="26"/>
      <c r="K53" s="26"/>
      <c r="L53" s="26"/>
      <c r="M53" s="26"/>
      <c r="N53" s="26"/>
      <c r="O53" s="26"/>
      <c r="P53" s="26"/>
      <c r="Q53" s="26"/>
    </row>
    <row r="54" spans="2:17" x14ac:dyDescent="0.3">
      <c r="B54" s="25"/>
      <c r="C54" s="25"/>
      <c r="D54" s="63"/>
      <c r="E54" s="26"/>
      <c r="F54" s="26"/>
      <c r="G54" s="26"/>
      <c r="H54" s="26"/>
      <c r="I54" s="26"/>
      <c r="J54" s="26"/>
      <c r="K54" s="26"/>
      <c r="L54" s="26"/>
      <c r="M54" s="26"/>
      <c r="N54" s="26"/>
      <c r="O54" s="26"/>
      <c r="P54" s="26"/>
      <c r="Q54" s="26"/>
    </row>
    <row r="55" spans="2:17" x14ac:dyDescent="0.3">
      <c r="B55" s="25"/>
      <c r="C55" s="25"/>
      <c r="D55" s="63"/>
      <c r="E55" s="26"/>
      <c r="F55" s="26"/>
      <c r="G55" s="26"/>
      <c r="H55" s="26"/>
      <c r="I55" s="26"/>
      <c r="J55" s="26"/>
      <c r="K55" s="26"/>
      <c r="L55" s="26"/>
      <c r="M55" s="26"/>
      <c r="N55" s="26"/>
      <c r="O55" s="26"/>
      <c r="P55" s="26"/>
      <c r="Q55" s="26"/>
    </row>
    <row r="56" spans="2:17" x14ac:dyDescent="0.3">
      <c r="B56" s="25"/>
      <c r="C56" s="25"/>
      <c r="D56" s="63"/>
      <c r="E56" s="26"/>
      <c r="F56" s="26"/>
      <c r="G56" s="26"/>
      <c r="H56" s="26"/>
      <c r="I56" s="26"/>
      <c r="J56" s="26"/>
      <c r="K56" s="26"/>
      <c r="L56" s="26"/>
      <c r="M56" s="26"/>
      <c r="N56" s="26"/>
      <c r="O56" s="26"/>
      <c r="P56" s="26"/>
      <c r="Q56" s="26"/>
    </row>
    <row r="57" spans="2:17" x14ac:dyDescent="0.3">
      <c r="B57" s="25"/>
      <c r="C57" s="25"/>
      <c r="D57" s="63"/>
      <c r="E57" s="26"/>
      <c r="F57" s="26"/>
      <c r="G57" s="26"/>
      <c r="H57" s="26"/>
      <c r="I57" s="26"/>
      <c r="J57" s="26"/>
      <c r="K57" s="26"/>
      <c r="L57" s="26"/>
      <c r="M57" s="26"/>
      <c r="N57" s="26"/>
      <c r="O57" s="26"/>
      <c r="P57" s="26"/>
      <c r="Q57" s="26"/>
    </row>
    <row r="58" spans="2:17" x14ac:dyDescent="0.3">
      <c r="B58" s="25"/>
      <c r="C58" s="25"/>
      <c r="D58" s="63"/>
      <c r="E58" s="26"/>
      <c r="F58" s="26"/>
      <c r="G58" s="26"/>
      <c r="H58" s="26"/>
      <c r="I58" s="26"/>
      <c r="J58" s="26"/>
      <c r="K58" s="26"/>
      <c r="L58" s="26"/>
      <c r="M58" s="26"/>
      <c r="N58" s="26"/>
      <c r="O58" s="26"/>
      <c r="P58" s="26"/>
      <c r="Q58" s="26"/>
    </row>
    <row r="59" spans="2:17" x14ac:dyDescent="0.3">
      <c r="B59" s="25"/>
      <c r="C59" s="25"/>
      <c r="D59" s="63"/>
      <c r="E59" s="26"/>
      <c r="F59" s="26"/>
      <c r="G59" s="26"/>
      <c r="H59" s="26"/>
      <c r="I59" s="26"/>
      <c r="J59" s="26"/>
      <c r="K59" s="26"/>
      <c r="L59" s="26"/>
      <c r="M59" s="26"/>
      <c r="N59" s="26"/>
      <c r="O59" s="26"/>
      <c r="P59" s="26"/>
      <c r="Q59" s="26"/>
    </row>
    <row r="60" spans="2:17" x14ac:dyDescent="0.3">
      <c r="B60" s="25"/>
      <c r="C60" s="25"/>
      <c r="D60" s="63"/>
      <c r="E60" s="26"/>
      <c r="F60" s="26"/>
      <c r="G60" s="26"/>
      <c r="H60" s="26"/>
      <c r="I60" s="26"/>
      <c r="J60" s="26"/>
      <c r="K60" s="26"/>
      <c r="L60" s="26"/>
      <c r="M60" s="26"/>
      <c r="N60" s="26"/>
      <c r="O60" s="26"/>
      <c r="P60" s="26"/>
      <c r="Q60" s="26"/>
    </row>
    <row r="61" spans="2:17" x14ac:dyDescent="0.3">
      <c r="B61" s="25"/>
      <c r="C61" s="25"/>
      <c r="D61" s="63"/>
      <c r="E61" s="26"/>
      <c r="F61" s="26"/>
      <c r="G61" s="26"/>
      <c r="H61" s="26"/>
      <c r="I61" s="26"/>
      <c r="J61" s="26"/>
      <c r="K61" s="26"/>
      <c r="L61" s="26"/>
      <c r="M61" s="26"/>
      <c r="N61" s="26"/>
      <c r="O61" s="26"/>
      <c r="P61" s="26"/>
      <c r="Q61" s="26"/>
    </row>
    <row r="62" spans="2:17" x14ac:dyDescent="0.3">
      <c r="B62" s="25"/>
      <c r="C62" s="25"/>
      <c r="D62" s="63"/>
      <c r="E62" s="26"/>
      <c r="F62" s="26"/>
      <c r="G62" s="26"/>
      <c r="H62" s="26"/>
      <c r="I62" s="26"/>
      <c r="J62" s="26"/>
      <c r="K62" s="26"/>
      <c r="L62" s="26"/>
      <c r="M62" s="26"/>
      <c r="N62" s="26"/>
      <c r="O62" s="26"/>
      <c r="P62" s="26"/>
      <c r="Q62" s="26"/>
    </row>
    <row r="63" spans="2:17" x14ac:dyDescent="0.3">
      <c r="B63" s="25"/>
      <c r="C63" s="25"/>
      <c r="D63" s="63"/>
      <c r="E63" s="26"/>
      <c r="F63" s="26"/>
      <c r="G63" s="26"/>
      <c r="H63" s="26"/>
      <c r="I63" s="26"/>
      <c r="J63" s="26"/>
      <c r="K63" s="26"/>
      <c r="L63" s="26"/>
      <c r="M63" s="26"/>
      <c r="N63" s="26"/>
      <c r="O63" s="26"/>
      <c r="P63" s="26"/>
      <c r="Q63" s="26"/>
    </row>
    <row r="64" spans="2:17" x14ac:dyDescent="0.3">
      <c r="B64" s="25"/>
      <c r="C64" s="25"/>
      <c r="D64" s="63"/>
      <c r="E64" s="26"/>
      <c r="F64" s="26"/>
      <c r="G64" s="26"/>
      <c r="H64" s="26"/>
      <c r="I64" s="26"/>
      <c r="J64" s="26"/>
      <c r="K64" s="26"/>
      <c r="L64" s="26"/>
      <c r="M64" s="26"/>
      <c r="N64" s="26"/>
      <c r="O64" s="26"/>
      <c r="P64" s="26"/>
      <c r="Q64" s="26"/>
    </row>
    <row r="65" spans="2:17" x14ac:dyDescent="0.3">
      <c r="B65" s="25"/>
      <c r="C65" s="25"/>
      <c r="D65" s="63"/>
      <c r="E65" s="26"/>
      <c r="F65" s="26"/>
      <c r="G65" s="26"/>
      <c r="H65" s="26"/>
      <c r="I65" s="26"/>
      <c r="J65" s="26"/>
      <c r="K65" s="26"/>
      <c r="L65" s="26"/>
      <c r="M65" s="26"/>
      <c r="N65" s="26"/>
      <c r="O65" s="26"/>
      <c r="P65" s="26"/>
      <c r="Q65" s="26"/>
    </row>
    <row r="66" spans="2:17" x14ac:dyDescent="0.3">
      <c r="B66" s="25"/>
      <c r="C66" s="25"/>
      <c r="D66" s="63"/>
      <c r="E66" s="26"/>
      <c r="F66" s="26"/>
      <c r="G66" s="26"/>
      <c r="H66" s="26"/>
      <c r="I66" s="26"/>
      <c r="J66" s="26"/>
      <c r="K66" s="26"/>
      <c r="L66" s="26"/>
      <c r="M66" s="26"/>
      <c r="N66" s="26"/>
      <c r="O66" s="26"/>
      <c r="P66" s="26"/>
      <c r="Q66" s="26"/>
    </row>
    <row r="67" spans="2:17" x14ac:dyDescent="0.3">
      <c r="B67" s="25"/>
      <c r="C67" s="25"/>
      <c r="D67" s="63"/>
      <c r="E67" s="26"/>
      <c r="F67" s="26"/>
      <c r="G67" s="26"/>
      <c r="H67" s="26"/>
      <c r="I67" s="26"/>
      <c r="J67" s="26"/>
      <c r="K67" s="26"/>
      <c r="L67" s="26"/>
      <c r="M67" s="26"/>
      <c r="N67" s="26"/>
      <c r="O67" s="26"/>
      <c r="P67" s="26"/>
      <c r="Q67" s="26"/>
    </row>
    <row r="68" spans="2:17" x14ac:dyDescent="0.3">
      <c r="B68" s="25"/>
      <c r="C68" s="25"/>
      <c r="D68" s="63"/>
      <c r="E68" s="26"/>
      <c r="F68" s="26"/>
      <c r="G68" s="26"/>
      <c r="H68" s="26"/>
      <c r="I68" s="26"/>
      <c r="J68" s="26"/>
      <c r="K68" s="26"/>
      <c r="L68" s="26"/>
      <c r="M68" s="26"/>
      <c r="N68" s="26"/>
      <c r="O68" s="26"/>
      <c r="P68" s="26"/>
      <c r="Q68" s="26"/>
    </row>
    <row r="69" spans="2:17" x14ac:dyDescent="0.3">
      <c r="B69" s="25"/>
      <c r="C69" s="25"/>
      <c r="D69" s="63"/>
      <c r="E69" s="26"/>
      <c r="F69" s="26"/>
      <c r="G69" s="26"/>
      <c r="H69" s="26"/>
      <c r="I69" s="26"/>
      <c r="J69" s="26"/>
      <c r="K69" s="26"/>
      <c r="L69" s="26"/>
      <c r="M69" s="26"/>
      <c r="N69" s="26"/>
      <c r="O69" s="26"/>
      <c r="P69" s="26"/>
      <c r="Q69" s="26"/>
    </row>
    <row r="70" spans="2:17" x14ac:dyDescent="0.3">
      <c r="B70" s="25"/>
      <c r="C70" s="25"/>
      <c r="D70" s="63"/>
      <c r="E70" s="26"/>
      <c r="F70" s="26"/>
      <c r="G70" s="26"/>
      <c r="H70" s="26"/>
      <c r="I70" s="26"/>
      <c r="J70" s="26"/>
      <c r="K70" s="26"/>
      <c r="L70" s="26"/>
      <c r="M70" s="26"/>
      <c r="N70" s="26"/>
      <c r="O70" s="26"/>
      <c r="P70" s="26"/>
      <c r="Q70" s="26"/>
    </row>
    <row r="71" spans="2:17" x14ac:dyDescent="0.3">
      <c r="B71" s="25"/>
      <c r="C71" s="25"/>
      <c r="D71" s="63"/>
      <c r="E71" s="26"/>
      <c r="F71" s="26"/>
      <c r="G71" s="26"/>
      <c r="H71" s="26"/>
      <c r="I71" s="26"/>
      <c r="J71" s="26"/>
      <c r="K71" s="26"/>
      <c r="L71" s="26"/>
      <c r="M71" s="26"/>
      <c r="N71" s="26"/>
      <c r="O71" s="26"/>
      <c r="P71" s="26"/>
      <c r="Q71" s="26"/>
    </row>
    <row r="72" spans="2:17" x14ac:dyDescent="0.3">
      <c r="B72" s="25"/>
      <c r="C72" s="25"/>
      <c r="D72" s="63"/>
      <c r="E72" s="26"/>
      <c r="F72" s="26"/>
      <c r="G72" s="26"/>
      <c r="H72" s="26"/>
      <c r="I72" s="26"/>
      <c r="J72" s="26"/>
      <c r="K72" s="26"/>
      <c r="L72" s="26"/>
      <c r="M72" s="26"/>
      <c r="N72" s="26"/>
      <c r="O72" s="26"/>
      <c r="P72" s="26"/>
      <c r="Q72" s="26"/>
    </row>
    <row r="73" spans="2:17" x14ac:dyDescent="0.3">
      <c r="B73" s="25"/>
      <c r="C73" s="25"/>
      <c r="D73" s="63"/>
      <c r="E73" s="26"/>
      <c r="F73" s="26"/>
      <c r="G73" s="26"/>
      <c r="H73" s="26"/>
      <c r="I73" s="26"/>
      <c r="J73" s="26"/>
      <c r="K73" s="26"/>
      <c r="L73" s="26"/>
      <c r="M73" s="26"/>
      <c r="N73" s="26"/>
      <c r="O73" s="26"/>
      <c r="P73" s="26"/>
      <c r="Q73" s="26"/>
    </row>
    <row r="74" spans="2:17" x14ac:dyDescent="0.3">
      <c r="B74" s="25"/>
      <c r="C74" s="25"/>
      <c r="D74" s="63"/>
      <c r="E74" s="26"/>
      <c r="F74" s="26"/>
      <c r="G74" s="26"/>
      <c r="H74" s="26"/>
      <c r="I74" s="26"/>
      <c r="J74" s="26"/>
      <c r="K74" s="26"/>
      <c r="L74" s="26"/>
      <c r="M74" s="26"/>
      <c r="N74" s="26"/>
      <c r="O74" s="26"/>
      <c r="P74" s="26"/>
      <c r="Q74" s="26"/>
    </row>
    <row r="75" spans="2:17" x14ac:dyDescent="0.3">
      <c r="B75" s="25"/>
      <c r="C75" s="25"/>
      <c r="D75" s="63"/>
      <c r="E75" s="26"/>
      <c r="F75" s="26"/>
      <c r="G75" s="26"/>
      <c r="H75" s="26"/>
      <c r="I75" s="26"/>
      <c r="J75" s="26"/>
      <c r="K75" s="26"/>
      <c r="L75" s="26"/>
      <c r="M75" s="26"/>
      <c r="N75" s="26"/>
      <c r="O75" s="26"/>
      <c r="P75" s="26"/>
      <c r="Q75" s="26"/>
    </row>
    <row r="76" spans="2:17" x14ac:dyDescent="0.3">
      <c r="B76" s="25"/>
      <c r="C76" s="25"/>
      <c r="D76" s="63"/>
      <c r="E76" s="26"/>
      <c r="F76" s="26"/>
      <c r="G76" s="26"/>
      <c r="H76" s="26"/>
      <c r="I76" s="26"/>
      <c r="J76" s="26"/>
      <c r="K76" s="26"/>
      <c r="L76" s="26"/>
      <c r="M76" s="26"/>
      <c r="N76" s="26"/>
      <c r="O76" s="26"/>
      <c r="P76" s="26"/>
      <c r="Q76" s="26"/>
    </row>
    <row r="77" spans="2:17" x14ac:dyDescent="0.3">
      <c r="B77" s="25"/>
      <c r="C77" s="25"/>
      <c r="D77" s="63"/>
      <c r="E77" s="26"/>
      <c r="F77" s="26"/>
      <c r="G77" s="26"/>
      <c r="H77" s="26"/>
      <c r="I77" s="26"/>
      <c r="J77" s="26"/>
      <c r="K77" s="26"/>
      <c r="L77" s="26"/>
      <c r="M77" s="26"/>
      <c r="N77" s="26"/>
      <c r="O77" s="26"/>
      <c r="P77" s="26"/>
      <c r="Q77" s="26"/>
    </row>
    <row r="78" spans="2:17" x14ac:dyDescent="0.3">
      <c r="B78" s="25"/>
      <c r="C78" s="25"/>
      <c r="D78" s="63"/>
      <c r="E78" s="26"/>
      <c r="F78" s="26"/>
      <c r="G78" s="26"/>
      <c r="H78" s="26"/>
      <c r="I78" s="26"/>
      <c r="J78" s="26"/>
      <c r="K78" s="26"/>
      <c r="L78" s="26"/>
      <c r="M78" s="26"/>
      <c r="N78" s="26"/>
      <c r="O78" s="26"/>
      <c r="P78" s="26"/>
      <c r="Q78" s="26"/>
    </row>
    <row r="79" spans="2:17" x14ac:dyDescent="0.3">
      <c r="B79" s="25"/>
      <c r="C79" s="25"/>
      <c r="D79" s="63"/>
      <c r="E79" s="26"/>
      <c r="F79" s="26"/>
      <c r="G79" s="26"/>
      <c r="H79" s="26"/>
      <c r="I79" s="26"/>
      <c r="J79" s="26"/>
      <c r="K79" s="26"/>
      <c r="L79" s="26"/>
      <c r="M79" s="26"/>
      <c r="N79" s="26"/>
      <c r="O79" s="26"/>
      <c r="P79" s="26"/>
      <c r="Q79" s="26"/>
    </row>
    <row r="80" spans="2:17" x14ac:dyDescent="0.3">
      <c r="B80" s="25"/>
      <c r="C80" s="25"/>
      <c r="D80" s="63"/>
      <c r="E80" s="26"/>
      <c r="F80" s="26"/>
      <c r="G80" s="26"/>
      <c r="H80" s="26"/>
      <c r="I80" s="26"/>
      <c r="J80" s="26"/>
      <c r="K80" s="26"/>
      <c r="L80" s="26"/>
      <c r="M80" s="26"/>
      <c r="N80" s="26"/>
      <c r="O80" s="26"/>
      <c r="P80" s="26"/>
      <c r="Q80" s="26"/>
    </row>
    <row r="81" spans="2:17" x14ac:dyDescent="0.3">
      <c r="B81" s="25"/>
      <c r="C81" s="25"/>
      <c r="D81" s="63"/>
      <c r="E81" s="26"/>
      <c r="F81" s="26"/>
      <c r="G81" s="26"/>
      <c r="H81" s="26"/>
      <c r="I81" s="26"/>
      <c r="J81" s="26"/>
      <c r="K81" s="26"/>
      <c r="L81" s="26"/>
      <c r="M81" s="26"/>
      <c r="N81" s="26"/>
      <c r="O81" s="26"/>
      <c r="P81" s="26"/>
      <c r="Q81" s="26"/>
    </row>
    <row r="82" spans="2:17" x14ac:dyDescent="0.3">
      <c r="B82" s="25"/>
      <c r="C82" s="25"/>
      <c r="D82" s="63"/>
      <c r="E82" s="26"/>
      <c r="F82" s="26"/>
      <c r="G82" s="26"/>
      <c r="H82" s="26"/>
      <c r="I82" s="26"/>
      <c r="J82" s="26"/>
      <c r="K82" s="26"/>
      <c r="L82" s="26"/>
      <c r="M82" s="26"/>
      <c r="N82" s="26"/>
      <c r="O82" s="26"/>
      <c r="P82" s="26"/>
      <c r="Q82" s="26"/>
    </row>
    <row r="83" spans="2:17" x14ac:dyDescent="0.3">
      <c r="B83" s="25"/>
      <c r="C83" s="25"/>
      <c r="D83" s="63"/>
      <c r="E83" s="26"/>
      <c r="F83" s="26"/>
      <c r="G83" s="26"/>
      <c r="H83" s="26"/>
      <c r="I83" s="26"/>
      <c r="J83" s="26"/>
      <c r="K83" s="26"/>
      <c r="L83" s="26"/>
      <c r="M83" s="26"/>
      <c r="N83" s="26"/>
      <c r="O83" s="26"/>
      <c r="P83" s="26"/>
      <c r="Q83" s="26"/>
    </row>
    <row r="84" spans="2:17" x14ac:dyDescent="0.3">
      <c r="B84" s="25"/>
      <c r="C84" s="25"/>
      <c r="D84" s="63"/>
      <c r="E84" s="26"/>
      <c r="F84" s="26"/>
      <c r="G84" s="26"/>
      <c r="H84" s="26"/>
      <c r="I84" s="26"/>
      <c r="J84" s="26"/>
      <c r="K84" s="26"/>
      <c r="L84" s="26"/>
      <c r="M84" s="26"/>
      <c r="N84" s="26"/>
      <c r="O84" s="26"/>
      <c r="P84" s="26"/>
      <c r="Q84" s="26"/>
    </row>
    <row r="85" spans="2:17" x14ac:dyDescent="0.3">
      <c r="B85" s="25"/>
      <c r="C85" s="25"/>
      <c r="D85" s="63"/>
      <c r="E85" s="26"/>
      <c r="F85" s="26"/>
      <c r="G85" s="26"/>
      <c r="H85" s="26"/>
      <c r="I85" s="26"/>
      <c r="J85" s="26"/>
      <c r="K85" s="26"/>
      <c r="L85" s="26"/>
      <c r="M85" s="26"/>
      <c r="N85" s="26"/>
      <c r="O85" s="26"/>
      <c r="P85" s="26"/>
      <c r="Q85" s="26"/>
    </row>
    <row r="86" spans="2:17" x14ac:dyDescent="0.3">
      <c r="B86" s="25"/>
      <c r="C86" s="25"/>
      <c r="D86" s="63"/>
      <c r="E86" s="26"/>
      <c r="F86" s="26"/>
      <c r="G86" s="26"/>
      <c r="H86" s="26"/>
      <c r="I86" s="26"/>
      <c r="J86" s="26"/>
      <c r="K86" s="26"/>
      <c r="L86" s="26"/>
      <c r="M86" s="26"/>
      <c r="N86" s="26"/>
      <c r="O86" s="26"/>
      <c r="P86" s="26"/>
      <c r="Q86" s="26"/>
    </row>
    <row r="87" spans="2:17" x14ac:dyDescent="0.3">
      <c r="B87" s="25"/>
      <c r="C87" s="25"/>
      <c r="D87" s="63"/>
      <c r="E87" s="26"/>
      <c r="F87" s="26"/>
      <c r="G87" s="26"/>
      <c r="H87" s="26"/>
      <c r="I87" s="26"/>
      <c r="J87" s="26"/>
      <c r="K87" s="26"/>
      <c r="L87" s="26"/>
      <c r="M87" s="26"/>
      <c r="N87" s="26"/>
      <c r="O87" s="26"/>
      <c r="P87" s="26"/>
      <c r="Q87" s="26"/>
    </row>
    <row r="88" spans="2:17" x14ac:dyDescent="0.3">
      <c r="B88" s="25"/>
      <c r="C88" s="25"/>
      <c r="D88" s="63"/>
      <c r="E88" s="26"/>
      <c r="F88" s="26"/>
      <c r="G88" s="26"/>
      <c r="H88" s="26"/>
      <c r="I88" s="26"/>
      <c r="J88" s="26"/>
      <c r="K88" s="26"/>
      <c r="L88" s="26"/>
      <c r="M88" s="26"/>
      <c r="N88" s="26"/>
      <c r="O88" s="26"/>
      <c r="P88" s="26"/>
      <c r="Q88" s="26"/>
    </row>
    <row r="89" spans="2:17" x14ac:dyDescent="0.3">
      <c r="B89" s="25"/>
      <c r="C89" s="25"/>
      <c r="D89" s="63"/>
      <c r="E89" s="26"/>
      <c r="F89" s="26"/>
      <c r="G89" s="26"/>
      <c r="H89" s="26"/>
      <c r="I89" s="26"/>
      <c r="J89" s="26"/>
      <c r="K89" s="26"/>
      <c r="L89" s="26"/>
      <c r="M89" s="26"/>
      <c r="N89" s="26"/>
      <c r="O89" s="26"/>
      <c r="P89" s="26"/>
      <c r="Q89" s="26"/>
    </row>
    <row r="90" spans="2:17" x14ac:dyDescent="0.3">
      <c r="B90" s="25"/>
      <c r="C90" s="25"/>
      <c r="D90" s="63"/>
      <c r="E90" s="26"/>
      <c r="F90" s="26"/>
      <c r="G90" s="26"/>
      <c r="H90" s="26"/>
      <c r="I90" s="26"/>
      <c r="J90" s="26"/>
      <c r="K90" s="26"/>
      <c r="L90" s="26"/>
      <c r="M90" s="26"/>
      <c r="N90" s="26"/>
      <c r="O90" s="26"/>
      <c r="P90" s="26"/>
      <c r="Q90" s="26"/>
    </row>
    <row r="91" spans="2:17" x14ac:dyDescent="0.3">
      <c r="B91" s="25"/>
      <c r="C91" s="25"/>
      <c r="D91" s="63"/>
      <c r="E91" s="26"/>
      <c r="F91" s="26"/>
      <c r="G91" s="26"/>
      <c r="H91" s="26"/>
      <c r="I91" s="26"/>
      <c r="J91" s="26"/>
      <c r="K91" s="26"/>
      <c r="L91" s="26"/>
      <c r="M91" s="26"/>
      <c r="N91" s="26"/>
      <c r="O91" s="26"/>
      <c r="P91" s="26"/>
      <c r="Q91" s="26"/>
    </row>
    <row r="92" spans="2:17" x14ac:dyDescent="0.3">
      <c r="B92" s="25"/>
      <c r="C92" s="25"/>
      <c r="D92" s="63"/>
      <c r="E92" s="26"/>
      <c r="F92" s="26"/>
      <c r="G92" s="26"/>
      <c r="H92" s="26"/>
      <c r="I92" s="26"/>
      <c r="J92" s="26"/>
      <c r="K92" s="26"/>
      <c r="L92" s="26"/>
      <c r="M92" s="26"/>
      <c r="N92" s="26"/>
      <c r="O92" s="26"/>
      <c r="P92" s="26"/>
      <c r="Q92" s="26"/>
    </row>
    <row r="93" spans="2:17" x14ac:dyDescent="0.3">
      <c r="B93" s="25"/>
      <c r="C93" s="25"/>
      <c r="D93" s="63"/>
      <c r="E93" s="26"/>
      <c r="F93" s="26"/>
      <c r="G93" s="26"/>
      <c r="H93" s="26"/>
      <c r="I93" s="26"/>
      <c r="J93" s="26"/>
      <c r="K93" s="26"/>
      <c r="L93" s="26"/>
      <c r="M93" s="26"/>
      <c r="N93" s="26"/>
      <c r="O93" s="26"/>
      <c r="P93" s="26"/>
      <c r="Q93" s="26"/>
    </row>
    <row r="94" spans="2:17" x14ac:dyDescent="0.3">
      <c r="B94" s="25"/>
      <c r="C94" s="25"/>
      <c r="D94" s="63"/>
      <c r="E94" s="26"/>
      <c r="F94" s="26"/>
      <c r="G94" s="26"/>
      <c r="H94" s="26"/>
      <c r="I94" s="26"/>
      <c r="J94" s="26"/>
      <c r="K94" s="26"/>
      <c r="L94" s="26"/>
      <c r="M94" s="26"/>
      <c r="N94" s="26"/>
      <c r="O94" s="26"/>
      <c r="P94" s="26"/>
      <c r="Q94" s="26"/>
    </row>
    <row r="95" spans="2:17" x14ac:dyDescent="0.3">
      <c r="B95" s="25"/>
      <c r="C95" s="25"/>
      <c r="D95" s="63"/>
      <c r="E95" s="26"/>
      <c r="F95" s="26"/>
      <c r="G95" s="26"/>
      <c r="H95" s="26"/>
      <c r="I95" s="26"/>
      <c r="J95" s="26"/>
      <c r="K95" s="26"/>
      <c r="L95" s="26"/>
      <c r="M95" s="26"/>
      <c r="N95" s="26"/>
      <c r="O95" s="26"/>
      <c r="P95" s="26"/>
      <c r="Q95" s="26"/>
    </row>
    <row r="96" spans="2:17" x14ac:dyDescent="0.3">
      <c r="B96" s="25"/>
      <c r="C96" s="25"/>
      <c r="D96" s="63"/>
      <c r="E96" s="26"/>
      <c r="F96" s="26"/>
      <c r="G96" s="26"/>
      <c r="H96" s="26"/>
      <c r="I96" s="26"/>
      <c r="J96" s="26"/>
      <c r="K96" s="26"/>
      <c r="L96" s="26"/>
      <c r="M96" s="26"/>
      <c r="N96" s="26"/>
      <c r="O96" s="26"/>
      <c r="P96" s="26"/>
      <c r="Q96" s="26"/>
    </row>
    <row r="97" spans="2:17" x14ac:dyDescent="0.3">
      <c r="B97" s="25"/>
      <c r="C97" s="25"/>
      <c r="D97" s="63"/>
      <c r="E97" s="26"/>
      <c r="F97" s="26"/>
      <c r="G97" s="26"/>
      <c r="H97" s="26"/>
      <c r="I97" s="26"/>
      <c r="J97" s="26"/>
      <c r="K97" s="26"/>
      <c r="L97" s="26"/>
      <c r="M97" s="26"/>
      <c r="N97" s="26"/>
      <c r="O97" s="26"/>
      <c r="P97" s="26"/>
      <c r="Q97" s="26"/>
    </row>
    <row r="98" spans="2:17" x14ac:dyDescent="0.3">
      <c r="B98" s="25"/>
      <c r="C98" s="25"/>
      <c r="D98" s="63"/>
      <c r="E98" s="26"/>
      <c r="F98" s="26"/>
      <c r="G98" s="26"/>
      <c r="H98" s="26"/>
      <c r="I98" s="26"/>
      <c r="J98" s="26"/>
      <c r="K98" s="26"/>
      <c r="L98" s="26"/>
      <c r="M98" s="26"/>
      <c r="N98" s="26"/>
      <c r="O98" s="26"/>
      <c r="P98" s="26"/>
      <c r="Q98" s="26"/>
    </row>
    <row r="99" spans="2:17" x14ac:dyDescent="0.3">
      <c r="B99" s="25"/>
      <c r="C99" s="25"/>
      <c r="D99" s="63"/>
      <c r="E99" s="26"/>
      <c r="F99" s="26"/>
      <c r="G99" s="26"/>
      <c r="H99" s="26"/>
      <c r="I99" s="26"/>
      <c r="J99" s="26"/>
      <c r="K99" s="26"/>
      <c r="L99" s="26"/>
      <c r="M99" s="26"/>
      <c r="N99" s="26"/>
      <c r="O99" s="26"/>
      <c r="P99" s="26"/>
      <c r="Q99" s="26"/>
    </row>
    <row r="100" spans="2:17" x14ac:dyDescent="0.3">
      <c r="B100" s="25"/>
      <c r="C100" s="25"/>
      <c r="D100" s="63"/>
      <c r="E100" s="26"/>
      <c r="F100" s="26"/>
      <c r="G100" s="26"/>
      <c r="H100" s="26"/>
      <c r="I100" s="26"/>
      <c r="J100" s="26"/>
      <c r="K100" s="26"/>
      <c r="L100" s="26"/>
      <c r="M100" s="26"/>
      <c r="N100" s="26"/>
      <c r="O100" s="26"/>
      <c r="P100" s="26"/>
      <c r="Q100" s="26"/>
    </row>
    <row r="101" spans="2:17" x14ac:dyDescent="0.3">
      <c r="B101" s="25"/>
      <c r="C101" s="25"/>
      <c r="D101" s="63"/>
      <c r="E101" s="26"/>
      <c r="F101" s="26"/>
      <c r="G101" s="26"/>
      <c r="H101" s="26"/>
      <c r="I101" s="26"/>
      <c r="J101" s="26"/>
      <c r="K101" s="26"/>
      <c r="L101" s="26"/>
      <c r="M101" s="26"/>
      <c r="N101" s="26"/>
      <c r="O101" s="26"/>
      <c r="P101" s="26"/>
      <c r="Q101" s="26"/>
    </row>
    <row r="102" spans="2:17" x14ac:dyDescent="0.3">
      <c r="B102" s="25"/>
      <c r="C102" s="25"/>
      <c r="D102" s="63"/>
      <c r="E102" s="26"/>
      <c r="F102" s="26"/>
      <c r="G102" s="26"/>
      <c r="H102" s="26"/>
      <c r="I102" s="26"/>
      <c r="J102" s="26"/>
      <c r="K102" s="26"/>
      <c r="L102" s="26"/>
      <c r="M102" s="26"/>
      <c r="N102" s="26"/>
      <c r="O102" s="26"/>
      <c r="P102" s="26"/>
      <c r="Q102" s="26"/>
    </row>
    <row r="103" spans="2:17" x14ac:dyDescent="0.3">
      <c r="B103" s="25"/>
      <c r="C103" s="25"/>
      <c r="D103" s="63"/>
      <c r="E103" s="26"/>
      <c r="F103" s="26"/>
      <c r="G103" s="26"/>
      <c r="H103" s="26"/>
      <c r="I103" s="26"/>
      <c r="J103" s="26"/>
      <c r="K103" s="26"/>
      <c r="L103" s="26"/>
      <c r="M103" s="26"/>
      <c r="N103" s="26"/>
      <c r="O103" s="26"/>
      <c r="P103" s="26"/>
      <c r="Q103" s="26"/>
    </row>
    <row r="104" spans="2:17" x14ac:dyDescent="0.3">
      <c r="B104" s="25"/>
      <c r="C104" s="25"/>
      <c r="D104" s="63"/>
      <c r="E104" s="26"/>
      <c r="F104" s="26"/>
      <c r="G104" s="26"/>
      <c r="H104" s="26"/>
      <c r="I104" s="26"/>
      <c r="J104" s="26"/>
      <c r="K104" s="26"/>
      <c r="L104" s="26"/>
      <c r="M104" s="26"/>
      <c r="N104" s="26"/>
      <c r="O104" s="26"/>
      <c r="P104" s="26"/>
      <c r="Q104" s="26"/>
    </row>
    <row r="105" spans="2:17" x14ac:dyDescent="0.3">
      <c r="B105" s="25"/>
      <c r="C105" s="25"/>
      <c r="D105" s="63"/>
      <c r="E105" s="26"/>
      <c r="F105" s="26"/>
      <c r="G105" s="26"/>
      <c r="H105" s="26"/>
      <c r="I105" s="26"/>
      <c r="J105" s="26"/>
      <c r="K105" s="26"/>
      <c r="L105" s="26"/>
      <c r="M105" s="26"/>
      <c r="N105" s="26"/>
      <c r="O105" s="26"/>
      <c r="P105" s="26"/>
      <c r="Q105" s="26"/>
    </row>
    <row r="106" spans="2:17" x14ac:dyDescent="0.3">
      <c r="B106" s="25"/>
      <c r="C106" s="25"/>
      <c r="D106" s="63"/>
      <c r="E106" s="26"/>
      <c r="F106" s="26"/>
      <c r="G106" s="26"/>
      <c r="H106" s="26"/>
      <c r="I106" s="26"/>
      <c r="J106" s="26"/>
      <c r="K106" s="26"/>
      <c r="L106" s="26"/>
      <c r="M106" s="26"/>
      <c r="N106" s="26"/>
      <c r="O106" s="26"/>
      <c r="P106" s="26"/>
      <c r="Q106" s="26"/>
    </row>
    <row r="107" spans="2:17" x14ac:dyDescent="0.3">
      <c r="B107" s="25"/>
      <c r="C107" s="25"/>
      <c r="D107" s="63"/>
      <c r="E107" s="26"/>
      <c r="F107" s="26"/>
      <c r="G107" s="26"/>
      <c r="H107" s="26"/>
      <c r="I107" s="26"/>
      <c r="J107" s="26"/>
      <c r="K107" s="26"/>
      <c r="L107" s="26"/>
      <c r="M107" s="26"/>
      <c r="N107" s="26"/>
      <c r="O107" s="26"/>
      <c r="P107" s="26"/>
      <c r="Q107" s="26"/>
    </row>
    <row r="108" spans="2:17" x14ac:dyDescent="0.3">
      <c r="B108" s="25"/>
      <c r="C108" s="25"/>
      <c r="D108" s="63"/>
      <c r="E108" s="26"/>
      <c r="F108" s="26"/>
      <c r="G108" s="26"/>
      <c r="H108" s="26"/>
      <c r="I108" s="26"/>
      <c r="J108" s="26"/>
      <c r="K108" s="26"/>
      <c r="L108" s="26"/>
      <c r="M108" s="26"/>
      <c r="N108" s="26"/>
      <c r="O108" s="26"/>
      <c r="P108" s="26"/>
      <c r="Q108" s="26"/>
    </row>
    <row r="109" spans="2:17" x14ac:dyDescent="0.3">
      <c r="B109" s="25"/>
      <c r="C109" s="25"/>
      <c r="D109" s="63"/>
      <c r="E109" s="26"/>
      <c r="F109" s="26"/>
      <c r="G109" s="26"/>
      <c r="H109" s="26"/>
      <c r="I109" s="26"/>
      <c r="J109" s="26"/>
      <c r="K109" s="26"/>
      <c r="L109" s="26"/>
      <c r="M109" s="26"/>
      <c r="N109" s="26"/>
      <c r="O109" s="26"/>
      <c r="P109" s="26"/>
      <c r="Q109" s="26"/>
    </row>
    <row r="110" spans="2:17" x14ac:dyDescent="0.3">
      <c r="B110" s="25"/>
      <c r="C110" s="25"/>
      <c r="D110" s="63"/>
      <c r="E110" s="26"/>
      <c r="F110" s="26"/>
      <c r="G110" s="26"/>
      <c r="H110" s="26"/>
      <c r="I110" s="26"/>
      <c r="J110" s="26"/>
      <c r="K110" s="26"/>
      <c r="L110" s="26"/>
      <c r="M110" s="26"/>
      <c r="N110" s="26"/>
      <c r="O110" s="26"/>
      <c r="P110" s="26"/>
      <c r="Q110" s="26"/>
    </row>
    <row r="111" spans="2:17" x14ac:dyDescent="0.3">
      <c r="B111" s="25"/>
      <c r="C111" s="25"/>
      <c r="D111" s="63"/>
      <c r="E111" s="26"/>
      <c r="F111" s="26"/>
      <c r="G111" s="26"/>
      <c r="H111" s="26"/>
      <c r="I111" s="26"/>
      <c r="J111" s="26"/>
      <c r="K111" s="26"/>
      <c r="L111" s="26"/>
      <c r="M111" s="26"/>
      <c r="N111" s="26"/>
      <c r="O111" s="26"/>
      <c r="P111" s="26"/>
      <c r="Q111" s="26"/>
    </row>
    <row r="112" spans="2:17" x14ac:dyDescent="0.3">
      <c r="B112" s="25"/>
      <c r="C112" s="25"/>
      <c r="D112" s="63"/>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row r="175" spans="2:17" x14ac:dyDescent="0.3">
      <c r="B175" s="25"/>
      <c r="C175" s="25"/>
      <c r="D175" s="63"/>
      <c r="E175" s="26"/>
      <c r="F175" s="26"/>
      <c r="G175" s="26"/>
      <c r="H175" s="26"/>
      <c r="I175" s="26"/>
      <c r="J175" s="26"/>
      <c r="K175" s="26"/>
      <c r="L175" s="26"/>
      <c r="M175" s="26"/>
      <c r="N175" s="26"/>
      <c r="O175" s="26"/>
      <c r="P175" s="26"/>
      <c r="Q175" s="26"/>
    </row>
    <row r="176" spans="2:17" x14ac:dyDescent="0.3">
      <c r="B176" s="25"/>
      <c r="C176" s="25"/>
      <c r="D176" s="63"/>
      <c r="E176" s="26"/>
      <c r="F176" s="26"/>
      <c r="G176" s="26"/>
      <c r="H176" s="26"/>
      <c r="I176" s="26"/>
      <c r="J176" s="26"/>
      <c r="K176" s="26"/>
      <c r="L176" s="26"/>
      <c r="M176" s="26"/>
      <c r="N176" s="26"/>
      <c r="O176" s="26"/>
      <c r="P176" s="26"/>
      <c r="Q176" s="26"/>
    </row>
    <row r="177" spans="2:17" x14ac:dyDescent="0.3">
      <c r="B177" s="25"/>
      <c r="C177" s="25"/>
      <c r="D177" s="63"/>
      <c r="E177" s="26"/>
      <c r="F177" s="26"/>
      <c r="G177" s="26"/>
      <c r="H177" s="26"/>
      <c r="I177" s="26"/>
      <c r="J177" s="26"/>
      <c r="K177" s="26"/>
      <c r="L177" s="26"/>
      <c r="M177" s="26"/>
      <c r="N177" s="26"/>
      <c r="O177" s="26"/>
      <c r="P177" s="26"/>
      <c r="Q177" s="26"/>
    </row>
    <row r="178" spans="2:17" x14ac:dyDescent="0.3">
      <c r="B178" s="25"/>
      <c r="C178" s="25"/>
      <c r="D178" s="63"/>
      <c r="E178" s="26"/>
      <c r="F178" s="26"/>
      <c r="G178" s="26"/>
      <c r="H178" s="26"/>
      <c r="I178" s="26"/>
      <c r="J178" s="26"/>
      <c r="K178" s="26"/>
      <c r="L178" s="26"/>
      <c r="M178" s="26"/>
      <c r="N178" s="26"/>
      <c r="O178" s="26"/>
      <c r="P178" s="26"/>
      <c r="Q178" s="26"/>
    </row>
    <row r="179" spans="2:17" x14ac:dyDescent="0.3">
      <c r="B179" s="25"/>
      <c r="C179" s="25"/>
      <c r="D179" s="63"/>
      <c r="E179" s="26"/>
      <c r="F179" s="26"/>
      <c r="G179" s="26"/>
      <c r="H179" s="26"/>
      <c r="I179" s="26"/>
      <c r="J179" s="26"/>
      <c r="K179" s="26"/>
      <c r="L179" s="26"/>
      <c r="M179" s="26"/>
      <c r="N179" s="26"/>
      <c r="O179" s="26"/>
      <c r="P179" s="26"/>
      <c r="Q179" s="26"/>
    </row>
    <row r="180" spans="2:17" x14ac:dyDescent="0.3">
      <c r="B180" s="25"/>
      <c r="C180" s="25"/>
      <c r="D180" s="63"/>
      <c r="E180" s="26"/>
      <c r="F180" s="26"/>
      <c r="G180" s="26"/>
      <c r="H180" s="26"/>
      <c r="I180" s="26"/>
      <c r="J180" s="26"/>
      <c r="K180" s="26"/>
      <c r="L180" s="26"/>
      <c r="M180" s="26"/>
      <c r="N180" s="26"/>
      <c r="O180" s="26"/>
      <c r="P180" s="26"/>
      <c r="Q180" s="26"/>
    </row>
    <row r="181" spans="2:17" x14ac:dyDescent="0.3">
      <c r="B181" s="25"/>
      <c r="C181" s="25"/>
      <c r="D181" s="63"/>
      <c r="E181" s="26"/>
      <c r="F181" s="26"/>
      <c r="G181" s="26"/>
      <c r="H181" s="26"/>
      <c r="I181" s="26"/>
      <c r="J181" s="26"/>
      <c r="K181" s="26"/>
      <c r="L181" s="26"/>
      <c r="M181" s="26"/>
      <c r="N181" s="26"/>
      <c r="O181" s="26"/>
      <c r="P181" s="26"/>
      <c r="Q181" s="26"/>
    </row>
    <row r="182" spans="2:17" x14ac:dyDescent="0.3">
      <c r="B182" s="25"/>
      <c r="C182" s="25"/>
      <c r="D182" s="63"/>
      <c r="E182" s="26"/>
      <c r="F182" s="26"/>
      <c r="G182" s="26"/>
      <c r="H182" s="26"/>
      <c r="I182" s="26"/>
      <c r="J182" s="26"/>
      <c r="K182" s="26"/>
      <c r="L182" s="26"/>
      <c r="M182" s="26"/>
      <c r="N182" s="26"/>
      <c r="O182" s="26"/>
      <c r="P182" s="26"/>
      <c r="Q182" s="26"/>
    </row>
    <row r="183" spans="2:17" x14ac:dyDescent="0.3">
      <c r="B183" s="25"/>
      <c r="C183" s="25"/>
      <c r="D183" s="63"/>
      <c r="E183" s="26"/>
      <c r="F183" s="26"/>
      <c r="G183" s="26"/>
      <c r="H183" s="26"/>
      <c r="I183" s="26"/>
      <c r="J183" s="26"/>
      <c r="K183" s="26"/>
      <c r="L183" s="26"/>
      <c r="M183" s="26"/>
      <c r="N183" s="26"/>
      <c r="O183" s="26"/>
      <c r="P183" s="26"/>
      <c r="Q183" s="26"/>
    </row>
    <row r="184" spans="2:17" x14ac:dyDescent="0.3">
      <c r="B184" s="25"/>
      <c r="C184" s="25"/>
      <c r="D184" s="63"/>
      <c r="E184" s="26"/>
      <c r="F184" s="26"/>
      <c r="G184" s="26"/>
      <c r="H184" s="26"/>
      <c r="I184" s="26"/>
      <c r="J184" s="26"/>
      <c r="K184" s="26"/>
      <c r="L184" s="26"/>
      <c r="M184" s="26"/>
      <c r="N184" s="26"/>
      <c r="O184" s="26"/>
      <c r="P184" s="26"/>
      <c r="Q184" s="26"/>
    </row>
    <row r="185" spans="2:17" x14ac:dyDescent="0.3">
      <c r="B185" s="25"/>
      <c r="C185" s="25"/>
      <c r="D185" s="63"/>
      <c r="E185" s="26"/>
      <c r="F185" s="26"/>
      <c r="G185" s="26"/>
      <c r="H185" s="26"/>
      <c r="I185" s="26"/>
      <c r="J185" s="26"/>
      <c r="K185" s="26"/>
      <c r="L185" s="26"/>
      <c r="M185" s="26"/>
      <c r="N185" s="26"/>
      <c r="O185" s="26"/>
      <c r="P185" s="26"/>
      <c r="Q185" s="26"/>
    </row>
    <row r="186" spans="2:17" x14ac:dyDescent="0.3">
      <c r="B186" s="25"/>
      <c r="C186" s="25"/>
      <c r="D186" s="63"/>
      <c r="E186" s="26"/>
      <c r="F186" s="26"/>
      <c r="G186" s="26"/>
      <c r="H186" s="26"/>
      <c r="I186" s="26"/>
      <c r="J186" s="26"/>
      <c r="K186" s="26"/>
      <c r="L186" s="26"/>
      <c r="M186" s="26"/>
      <c r="N186" s="26"/>
      <c r="O186" s="26"/>
      <c r="P186" s="26"/>
      <c r="Q186" s="26"/>
    </row>
    <row r="187" spans="2:17" x14ac:dyDescent="0.3">
      <c r="B187" s="25"/>
      <c r="C187" s="25"/>
      <c r="D187" s="63"/>
      <c r="E187" s="26"/>
      <c r="F187" s="26"/>
      <c r="G187" s="26"/>
      <c r="H187" s="26"/>
      <c r="I187" s="26"/>
      <c r="J187" s="26"/>
      <c r="K187" s="26"/>
      <c r="L187" s="26"/>
      <c r="M187" s="26"/>
      <c r="N187" s="26"/>
      <c r="O187" s="26"/>
      <c r="P187" s="26"/>
      <c r="Q187" s="26"/>
    </row>
    <row r="188" spans="2:17" x14ac:dyDescent="0.3">
      <c r="B188" s="25"/>
      <c r="C188" s="25"/>
      <c r="D188" s="63"/>
      <c r="E188" s="26"/>
      <c r="F188" s="26"/>
      <c r="G188" s="26"/>
      <c r="H188" s="26"/>
      <c r="I188" s="26"/>
      <c r="J188" s="26"/>
      <c r="K188" s="26"/>
      <c r="L188" s="26"/>
      <c r="M188" s="26"/>
      <c r="N188" s="26"/>
      <c r="O188" s="26"/>
      <c r="P188" s="26"/>
      <c r="Q188" s="26"/>
    </row>
    <row r="189" spans="2:17" x14ac:dyDescent="0.3">
      <c r="B189" s="25"/>
      <c r="C189" s="25"/>
      <c r="D189" s="63"/>
      <c r="E189" s="26"/>
      <c r="F189" s="26"/>
      <c r="G189" s="26"/>
      <c r="H189" s="26"/>
      <c r="I189" s="26"/>
      <c r="J189" s="26"/>
      <c r="K189" s="26"/>
      <c r="L189" s="26"/>
      <c r="M189" s="26"/>
      <c r="N189" s="26"/>
      <c r="O189" s="26"/>
      <c r="P189" s="26"/>
      <c r="Q189" s="26"/>
    </row>
    <row r="190" spans="2:17" x14ac:dyDescent="0.3">
      <c r="B190" s="25"/>
      <c r="C190" s="25"/>
      <c r="D190" s="63"/>
      <c r="E190" s="26"/>
      <c r="F190" s="26"/>
      <c r="G190" s="26"/>
      <c r="H190" s="26"/>
      <c r="I190" s="26"/>
      <c r="J190" s="26"/>
      <c r="K190" s="26"/>
      <c r="L190" s="26"/>
      <c r="M190" s="26"/>
      <c r="N190" s="26"/>
      <c r="O190" s="26"/>
      <c r="P190" s="26"/>
      <c r="Q190" s="26"/>
    </row>
    <row r="191" spans="2:17" x14ac:dyDescent="0.3">
      <c r="B191" s="25"/>
      <c r="C191" s="25"/>
      <c r="D191" s="63"/>
      <c r="E191" s="26"/>
      <c r="F191" s="26"/>
      <c r="G191" s="26"/>
      <c r="H191" s="26"/>
      <c r="I191" s="26"/>
      <c r="J191" s="26"/>
      <c r="K191" s="26"/>
      <c r="L191" s="26"/>
      <c r="M191" s="26"/>
      <c r="N191" s="26"/>
      <c r="O191" s="26"/>
      <c r="P191" s="26"/>
      <c r="Q191" s="26"/>
    </row>
    <row r="192" spans="2:17" x14ac:dyDescent="0.3">
      <c r="B192" s="25"/>
      <c r="C192" s="25"/>
      <c r="D192" s="63"/>
      <c r="E192" s="26"/>
      <c r="F192" s="26"/>
      <c r="G192" s="26"/>
      <c r="H192" s="26"/>
      <c r="I192" s="26"/>
      <c r="J192" s="26"/>
      <c r="K192" s="26"/>
      <c r="L192" s="26"/>
      <c r="M192" s="26"/>
      <c r="N192" s="26"/>
      <c r="O192" s="26"/>
      <c r="P192" s="26"/>
      <c r="Q192" s="26"/>
    </row>
    <row r="193" spans="2:17" x14ac:dyDescent="0.3">
      <c r="B193" s="25"/>
      <c r="C193" s="25"/>
      <c r="D193" s="63"/>
      <c r="E193" s="26"/>
      <c r="F193" s="26"/>
      <c r="G193" s="26"/>
      <c r="H193" s="26"/>
      <c r="I193" s="26"/>
      <c r="J193" s="26"/>
      <c r="K193" s="26"/>
      <c r="L193" s="26"/>
      <c r="M193" s="26"/>
      <c r="N193" s="26"/>
      <c r="O193" s="26"/>
      <c r="P193" s="26"/>
      <c r="Q193" s="26"/>
    </row>
    <row r="194" spans="2:17" x14ac:dyDescent="0.3">
      <c r="B194" s="25"/>
      <c r="C194" s="25"/>
      <c r="D194" s="63"/>
      <c r="E194" s="26"/>
      <c r="F194" s="26"/>
      <c r="G194" s="26"/>
      <c r="H194" s="26"/>
      <c r="I194" s="26"/>
      <c r="J194" s="26"/>
      <c r="K194" s="26"/>
      <c r="L194" s="26"/>
      <c r="M194" s="26"/>
      <c r="N194" s="26"/>
      <c r="O194" s="26"/>
      <c r="P194" s="26"/>
      <c r="Q194" s="26"/>
    </row>
    <row r="195" spans="2:17" x14ac:dyDescent="0.3">
      <c r="B195" s="25"/>
      <c r="C195" s="25"/>
      <c r="D195" s="63"/>
      <c r="E195" s="26"/>
      <c r="F195" s="26"/>
      <c r="G195" s="26"/>
      <c r="H195" s="26"/>
      <c r="I195" s="26"/>
      <c r="J195" s="26"/>
      <c r="K195" s="26"/>
      <c r="L195" s="26"/>
      <c r="M195" s="26"/>
      <c r="N195" s="26"/>
      <c r="O195" s="26"/>
      <c r="P195" s="26"/>
      <c r="Q195" s="26"/>
    </row>
    <row r="196" spans="2:17" x14ac:dyDescent="0.3">
      <c r="B196" s="25"/>
      <c r="C196" s="25"/>
      <c r="D196" s="63"/>
      <c r="E196" s="26"/>
      <c r="F196" s="26"/>
      <c r="G196" s="26"/>
      <c r="H196" s="26"/>
      <c r="I196" s="26"/>
      <c r="J196" s="26"/>
      <c r="K196" s="26"/>
      <c r="L196" s="26"/>
      <c r="M196" s="26"/>
      <c r="N196" s="26"/>
      <c r="O196" s="26"/>
      <c r="P196" s="26"/>
      <c r="Q196" s="26"/>
    </row>
    <row r="197" spans="2:17" x14ac:dyDescent="0.3">
      <c r="B197" s="25"/>
      <c r="C197" s="25"/>
      <c r="D197" s="63"/>
      <c r="E197" s="26"/>
      <c r="F197" s="26"/>
      <c r="G197" s="26"/>
      <c r="H197" s="26"/>
      <c r="I197" s="26"/>
      <c r="J197" s="26"/>
      <c r="K197" s="26"/>
      <c r="L197" s="26"/>
      <c r="M197" s="26"/>
      <c r="N197" s="26"/>
      <c r="O197" s="26"/>
      <c r="P197" s="26"/>
      <c r="Q197" s="26"/>
    </row>
    <row r="198" spans="2:17" x14ac:dyDescent="0.3">
      <c r="B198" s="25"/>
      <c r="C198" s="25"/>
      <c r="D198" s="63"/>
      <c r="E198" s="26"/>
      <c r="F198" s="26"/>
      <c r="G198" s="26"/>
      <c r="H198" s="26"/>
      <c r="I198" s="26"/>
      <c r="J198" s="26"/>
      <c r="K198" s="26"/>
      <c r="L198" s="26"/>
      <c r="M198" s="26"/>
      <c r="N198" s="26"/>
      <c r="O198" s="26"/>
      <c r="P198" s="26"/>
      <c r="Q198" s="26"/>
    </row>
    <row r="199" spans="2:17" x14ac:dyDescent="0.3">
      <c r="B199" s="25"/>
      <c r="C199" s="25"/>
      <c r="D199" s="63"/>
      <c r="E199" s="26"/>
      <c r="F199" s="26"/>
      <c r="G199" s="26"/>
      <c r="H199" s="26"/>
      <c r="I199" s="26"/>
      <c r="J199" s="26"/>
      <c r="K199" s="26"/>
      <c r="L199" s="26"/>
      <c r="M199" s="26"/>
      <c r="N199" s="26"/>
      <c r="O199" s="26"/>
      <c r="P199" s="26"/>
      <c r="Q199" s="26"/>
    </row>
    <row r="200" spans="2:17" x14ac:dyDescent="0.3">
      <c r="B200" s="25"/>
      <c r="C200" s="25"/>
      <c r="D200" s="63"/>
      <c r="E200" s="26"/>
      <c r="F200" s="26"/>
      <c r="G200" s="26"/>
      <c r="H200" s="26"/>
      <c r="I200" s="26"/>
      <c r="J200" s="26"/>
      <c r="K200" s="26"/>
      <c r="L200" s="26"/>
      <c r="M200" s="26"/>
      <c r="N200" s="26"/>
      <c r="O200" s="26"/>
      <c r="P200" s="26"/>
      <c r="Q200" s="26"/>
    </row>
    <row r="201" spans="2:17" x14ac:dyDescent="0.3">
      <c r="B201" s="25"/>
      <c r="C201" s="25"/>
      <c r="D201" s="63"/>
      <c r="E201" s="26"/>
      <c r="F201" s="26"/>
      <c r="G201" s="26"/>
      <c r="H201" s="26"/>
      <c r="I201" s="26"/>
      <c r="J201" s="26"/>
      <c r="K201" s="26"/>
      <c r="L201" s="26"/>
      <c r="M201" s="26"/>
      <c r="N201" s="26"/>
      <c r="O201" s="26"/>
      <c r="P201" s="26"/>
      <c r="Q201" s="26"/>
    </row>
    <row r="202" spans="2:17" x14ac:dyDescent="0.3">
      <c r="B202" s="25"/>
      <c r="C202" s="25"/>
      <c r="D202" s="63"/>
      <c r="E202" s="26"/>
      <c r="F202" s="26"/>
      <c r="G202" s="26"/>
      <c r="H202" s="26"/>
      <c r="I202" s="26"/>
      <c r="J202" s="26"/>
      <c r="K202" s="26"/>
      <c r="L202" s="26"/>
      <c r="M202" s="26"/>
      <c r="N202" s="26"/>
      <c r="O202" s="26"/>
      <c r="P202" s="26"/>
      <c r="Q202" s="26"/>
    </row>
    <row r="203" spans="2:17" x14ac:dyDescent="0.3">
      <c r="B203" s="25"/>
      <c r="C203" s="25"/>
      <c r="D203" s="63"/>
      <c r="E203" s="26"/>
      <c r="F203" s="26"/>
      <c r="G203" s="26"/>
      <c r="H203" s="26"/>
      <c r="I203" s="26"/>
      <c r="J203" s="26"/>
      <c r="K203" s="26"/>
      <c r="L203" s="26"/>
      <c r="M203" s="26"/>
      <c r="N203" s="26"/>
      <c r="O203" s="26"/>
      <c r="P203" s="26"/>
      <c r="Q203" s="26"/>
    </row>
    <row r="204" spans="2:17" x14ac:dyDescent="0.3">
      <c r="B204" s="25"/>
      <c r="C204" s="25"/>
      <c r="D204" s="63"/>
      <c r="E204" s="26"/>
      <c r="F204" s="26"/>
      <c r="G204" s="26"/>
      <c r="H204" s="26"/>
      <c r="I204" s="26"/>
      <c r="J204" s="26"/>
      <c r="K204" s="26"/>
      <c r="L204" s="26"/>
      <c r="M204" s="26"/>
      <c r="N204" s="26"/>
      <c r="O204" s="26"/>
      <c r="P204" s="26"/>
      <c r="Q204" s="26"/>
    </row>
    <row r="205" spans="2:17" x14ac:dyDescent="0.3">
      <c r="B205" s="25"/>
      <c r="C205" s="25"/>
      <c r="D205" s="63"/>
      <c r="E205" s="26"/>
      <c r="F205" s="26"/>
      <c r="G205" s="26"/>
      <c r="H205" s="26"/>
      <c r="I205" s="26"/>
      <c r="J205" s="26"/>
      <c r="K205" s="26"/>
      <c r="L205" s="26"/>
      <c r="M205" s="26"/>
      <c r="N205" s="26"/>
      <c r="O205" s="26"/>
      <c r="P205" s="26"/>
      <c r="Q205" s="26"/>
    </row>
    <row r="206" spans="2:17" x14ac:dyDescent="0.3">
      <c r="B206" s="25"/>
      <c r="C206" s="25"/>
      <c r="D206" s="63"/>
      <c r="E206" s="26"/>
      <c r="F206" s="26"/>
      <c r="G206" s="26"/>
      <c r="H206" s="26"/>
      <c r="I206" s="26"/>
      <c r="J206" s="26"/>
      <c r="K206" s="26"/>
      <c r="L206" s="26"/>
      <c r="M206" s="26"/>
      <c r="N206" s="26"/>
      <c r="O206" s="26"/>
      <c r="P206" s="26"/>
      <c r="Q206" s="26"/>
    </row>
    <row r="207" spans="2:17" x14ac:dyDescent="0.3">
      <c r="B207" s="25"/>
      <c r="C207" s="25"/>
      <c r="D207" s="63"/>
      <c r="E207" s="26"/>
      <c r="F207" s="26"/>
      <c r="G207" s="26"/>
      <c r="H207" s="26"/>
      <c r="I207" s="26"/>
      <c r="J207" s="26"/>
      <c r="K207" s="26"/>
      <c r="L207" s="26"/>
      <c r="M207" s="26"/>
      <c r="N207" s="26"/>
      <c r="O207" s="26"/>
      <c r="P207" s="26"/>
      <c r="Q207" s="26"/>
    </row>
    <row r="208" spans="2:17" x14ac:dyDescent="0.3">
      <c r="B208" s="25"/>
      <c r="C208" s="25"/>
      <c r="D208" s="63"/>
      <c r="E208" s="26"/>
      <c r="F208" s="26"/>
      <c r="G208" s="26"/>
      <c r="H208" s="26"/>
      <c r="I208" s="26"/>
      <c r="J208" s="26"/>
      <c r="K208" s="26"/>
      <c r="L208" s="26"/>
      <c r="M208" s="26"/>
      <c r="N208" s="26"/>
      <c r="O208" s="26"/>
      <c r="P208" s="26"/>
      <c r="Q208" s="26"/>
    </row>
    <row r="209" spans="2:17" x14ac:dyDescent="0.3">
      <c r="B209" s="25"/>
      <c r="C209" s="25"/>
      <c r="D209" s="63"/>
      <c r="E209" s="26"/>
      <c r="F209" s="26"/>
      <c r="G209" s="26"/>
      <c r="H209" s="26"/>
      <c r="I209" s="26"/>
      <c r="J209" s="26"/>
      <c r="K209" s="26"/>
      <c r="L209" s="26"/>
      <c r="M209" s="26"/>
      <c r="N209" s="26"/>
      <c r="O209" s="26"/>
      <c r="P209" s="26"/>
      <c r="Q209" s="26"/>
    </row>
    <row r="210" spans="2:17" x14ac:dyDescent="0.3">
      <c r="B210" s="25"/>
      <c r="C210" s="25"/>
      <c r="D210" s="63"/>
      <c r="E210" s="26"/>
      <c r="F210" s="26"/>
      <c r="G210" s="26"/>
      <c r="H210" s="26"/>
      <c r="I210" s="26"/>
      <c r="J210" s="26"/>
      <c r="K210" s="26"/>
      <c r="L210" s="26"/>
      <c r="M210" s="26"/>
      <c r="N210" s="26"/>
      <c r="O210" s="26"/>
      <c r="P210" s="26"/>
      <c r="Q210" s="26"/>
    </row>
    <row r="211" spans="2:17" x14ac:dyDescent="0.3">
      <c r="B211" s="25"/>
      <c r="C211" s="25"/>
      <c r="D211" s="63"/>
      <c r="E211" s="26"/>
      <c r="F211" s="26"/>
      <c r="G211" s="26"/>
      <c r="H211" s="26"/>
      <c r="I211" s="26"/>
      <c r="J211" s="26"/>
      <c r="K211" s="26"/>
      <c r="L211" s="26"/>
      <c r="M211" s="26"/>
      <c r="N211" s="26"/>
      <c r="O211" s="26"/>
      <c r="P211" s="26"/>
      <c r="Q211" s="26"/>
    </row>
    <row r="212" spans="2:17" x14ac:dyDescent="0.3">
      <c r="B212" s="25"/>
      <c r="C212" s="25"/>
      <c r="D212" s="63"/>
      <c r="E212" s="26"/>
      <c r="F212" s="26"/>
      <c r="G212" s="26"/>
      <c r="H212" s="26"/>
      <c r="I212" s="26"/>
      <c r="J212" s="26"/>
      <c r="K212" s="26"/>
      <c r="L212" s="26"/>
      <c r="M212" s="26"/>
      <c r="N212" s="26"/>
      <c r="O212" s="26"/>
      <c r="P212" s="26"/>
      <c r="Q212" s="26"/>
    </row>
    <row r="213" spans="2:17" x14ac:dyDescent="0.3">
      <c r="B213" s="25"/>
      <c r="C213" s="25"/>
      <c r="D213" s="63"/>
      <c r="E213" s="26"/>
      <c r="F213" s="26"/>
      <c r="G213" s="26"/>
      <c r="H213" s="26"/>
      <c r="I213" s="26"/>
      <c r="J213" s="26"/>
      <c r="K213" s="26"/>
      <c r="L213" s="26"/>
      <c r="M213" s="26"/>
      <c r="N213" s="26"/>
      <c r="O213" s="26"/>
      <c r="P213" s="26"/>
      <c r="Q213" s="26"/>
    </row>
    <row r="214" spans="2:17" x14ac:dyDescent="0.3">
      <c r="B214" s="25"/>
      <c r="C214" s="25"/>
      <c r="D214" s="63"/>
      <c r="E214" s="26"/>
      <c r="F214" s="26"/>
      <c r="G214" s="26"/>
      <c r="H214" s="26"/>
      <c r="I214" s="26"/>
      <c r="J214" s="26"/>
      <c r="K214" s="26"/>
      <c r="L214" s="26"/>
      <c r="M214" s="26"/>
      <c r="N214" s="26"/>
      <c r="O214" s="26"/>
      <c r="P214" s="26"/>
      <c r="Q214" s="26"/>
    </row>
    <row r="215" spans="2:17" x14ac:dyDescent="0.3">
      <c r="B215" s="25"/>
      <c r="C215" s="25"/>
      <c r="D215" s="63"/>
      <c r="E215" s="26"/>
      <c r="F215" s="26"/>
      <c r="G215" s="26"/>
      <c r="H215" s="26"/>
      <c r="I215" s="26"/>
      <c r="J215" s="26"/>
      <c r="K215" s="26"/>
      <c r="L215" s="26"/>
      <c r="M215" s="26"/>
      <c r="N215" s="26"/>
      <c r="O215" s="26"/>
      <c r="P215" s="26"/>
      <c r="Q215" s="26"/>
    </row>
    <row r="216" spans="2:17" x14ac:dyDescent="0.3">
      <c r="B216" s="25"/>
      <c r="C216" s="25"/>
      <c r="D216" s="63"/>
      <c r="E216" s="26"/>
      <c r="F216" s="26"/>
      <c r="G216" s="26"/>
      <c r="H216" s="26"/>
      <c r="I216" s="26"/>
      <c r="J216" s="26"/>
      <c r="K216" s="26"/>
      <c r="L216" s="26"/>
      <c r="M216" s="26"/>
      <c r="N216" s="26"/>
      <c r="O216" s="26"/>
      <c r="P216" s="26"/>
      <c r="Q216" s="26"/>
    </row>
    <row r="217" spans="2:17" x14ac:dyDescent="0.3">
      <c r="B217" s="25"/>
      <c r="C217" s="25"/>
      <c r="D217" s="63"/>
      <c r="E217" s="26"/>
      <c r="F217" s="26"/>
      <c r="G217" s="26"/>
      <c r="H217" s="26"/>
      <c r="I217" s="26"/>
      <c r="J217" s="26"/>
      <c r="K217" s="26"/>
      <c r="L217" s="26"/>
      <c r="M217" s="26"/>
      <c r="N217" s="26"/>
      <c r="O217" s="26"/>
      <c r="P217" s="26"/>
      <c r="Q217" s="26"/>
    </row>
    <row r="218" spans="2:17" x14ac:dyDescent="0.3">
      <c r="B218" s="25"/>
      <c r="C218" s="25"/>
      <c r="D218" s="63"/>
      <c r="E218" s="26"/>
      <c r="F218" s="26"/>
      <c r="G218" s="26"/>
      <c r="H218" s="26"/>
      <c r="I218" s="26"/>
      <c r="J218" s="26"/>
      <c r="K218" s="26"/>
      <c r="L218" s="26"/>
      <c r="M218" s="26"/>
      <c r="N218" s="26"/>
      <c r="O218" s="26"/>
      <c r="P218" s="26"/>
      <c r="Q218" s="26"/>
    </row>
    <row r="219" spans="2:17" x14ac:dyDescent="0.3">
      <c r="B219" s="25"/>
      <c r="C219" s="25"/>
      <c r="D219" s="63"/>
      <c r="E219" s="26"/>
      <c r="F219" s="26"/>
      <c r="G219" s="26"/>
      <c r="H219" s="26"/>
      <c r="I219" s="26"/>
      <c r="J219" s="26"/>
      <c r="K219" s="26"/>
      <c r="L219" s="26"/>
      <c r="M219" s="26"/>
      <c r="N219" s="26"/>
      <c r="O219" s="26"/>
      <c r="P219" s="26"/>
      <c r="Q219" s="26"/>
    </row>
    <row r="220" spans="2:17" x14ac:dyDescent="0.3">
      <c r="B220" s="25"/>
      <c r="C220" s="25"/>
      <c r="D220" s="63"/>
      <c r="E220" s="26"/>
      <c r="F220" s="26"/>
      <c r="G220" s="26"/>
      <c r="H220" s="26"/>
      <c r="I220" s="26"/>
      <c r="J220" s="26"/>
      <c r="K220" s="26"/>
      <c r="L220" s="26"/>
      <c r="M220" s="26"/>
      <c r="N220" s="26"/>
      <c r="O220" s="26"/>
      <c r="P220" s="26"/>
      <c r="Q220" s="26"/>
    </row>
    <row r="221" spans="2:17" x14ac:dyDescent="0.3">
      <c r="B221" s="25"/>
      <c r="C221" s="25"/>
      <c r="D221" s="63"/>
      <c r="E221" s="26"/>
      <c r="F221" s="26"/>
      <c r="G221" s="26"/>
      <c r="H221" s="26"/>
      <c r="I221" s="26"/>
      <c r="J221" s="26"/>
      <c r="K221" s="26"/>
      <c r="L221" s="26"/>
      <c r="M221" s="26"/>
      <c r="N221" s="26"/>
      <c r="O221" s="26"/>
      <c r="P221" s="26"/>
      <c r="Q221" s="26"/>
    </row>
    <row r="222" spans="2:17" x14ac:dyDescent="0.3">
      <c r="B222" s="25"/>
      <c r="C222" s="25"/>
      <c r="D222" s="63"/>
      <c r="E222" s="26"/>
      <c r="F222" s="26"/>
      <c r="G222" s="26"/>
      <c r="H222" s="26"/>
      <c r="I222" s="26"/>
      <c r="J222" s="26"/>
      <c r="K222" s="26"/>
      <c r="L222" s="26"/>
      <c r="M222" s="26"/>
      <c r="N222" s="26"/>
      <c r="O222" s="26"/>
      <c r="P222" s="26"/>
      <c r="Q222" s="26"/>
    </row>
    <row r="223" spans="2:17" x14ac:dyDescent="0.3">
      <c r="B223" s="25"/>
      <c r="C223" s="25"/>
      <c r="D223" s="63"/>
      <c r="E223" s="26"/>
      <c r="F223" s="26"/>
      <c r="G223" s="26"/>
      <c r="H223" s="26"/>
      <c r="I223" s="26"/>
      <c r="J223" s="26"/>
      <c r="K223" s="26"/>
      <c r="L223" s="26"/>
      <c r="M223" s="26"/>
      <c r="N223" s="26"/>
      <c r="O223" s="26"/>
      <c r="P223" s="26"/>
      <c r="Q223" s="26"/>
    </row>
    <row r="224" spans="2:17" x14ac:dyDescent="0.3">
      <c r="B224" s="25"/>
      <c r="C224" s="25"/>
      <c r="D224" s="63"/>
      <c r="E224" s="26"/>
      <c r="F224" s="26"/>
      <c r="G224" s="26"/>
      <c r="H224" s="26"/>
      <c r="I224" s="26"/>
      <c r="J224" s="26"/>
      <c r="K224" s="26"/>
      <c r="L224" s="26"/>
      <c r="M224" s="26"/>
      <c r="N224" s="26"/>
      <c r="O224" s="26"/>
      <c r="P224" s="26"/>
      <c r="Q224" s="26"/>
    </row>
    <row r="225" spans="2:17" x14ac:dyDescent="0.3">
      <c r="B225" s="25"/>
      <c r="C225" s="25"/>
      <c r="D225" s="63"/>
      <c r="E225" s="26"/>
      <c r="F225" s="26"/>
      <c r="G225" s="26"/>
      <c r="H225" s="26"/>
      <c r="I225" s="26"/>
      <c r="J225" s="26"/>
      <c r="K225" s="26"/>
      <c r="L225" s="26"/>
      <c r="M225" s="26"/>
      <c r="N225" s="26"/>
      <c r="O225" s="26"/>
      <c r="P225" s="26"/>
      <c r="Q225" s="26"/>
    </row>
    <row r="226" spans="2:17" x14ac:dyDescent="0.3">
      <c r="B226" s="25"/>
      <c r="C226" s="25"/>
      <c r="D226" s="63"/>
      <c r="E226" s="26"/>
      <c r="F226" s="26"/>
      <c r="G226" s="26"/>
      <c r="H226" s="26"/>
      <c r="I226" s="26"/>
      <c r="J226" s="26"/>
      <c r="K226" s="26"/>
      <c r="L226" s="26"/>
      <c r="M226" s="26"/>
      <c r="N226" s="26"/>
      <c r="O226" s="26"/>
      <c r="P226" s="26"/>
      <c r="Q226" s="26"/>
    </row>
    <row r="227" spans="2:17" x14ac:dyDescent="0.3">
      <c r="B227" s="25"/>
      <c r="C227" s="25"/>
      <c r="D227" s="63"/>
      <c r="E227" s="26"/>
      <c r="F227" s="26"/>
      <c r="G227" s="26"/>
      <c r="H227" s="26"/>
      <c r="I227" s="26"/>
      <c r="J227" s="26"/>
      <c r="K227" s="26"/>
      <c r="L227" s="26"/>
      <c r="M227" s="26"/>
      <c r="N227" s="26"/>
      <c r="O227" s="26"/>
      <c r="P227" s="26"/>
      <c r="Q227" s="26"/>
    </row>
    <row r="228" spans="2:17" x14ac:dyDescent="0.3">
      <c r="B228" s="25"/>
      <c r="C228" s="25"/>
      <c r="D228" s="63"/>
      <c r="E228" s="26"/>
      <c r="F228" s="26"/>
      <c r="G228" s="26"/>
      <c r="H228" s="26"/>
      <c r="I228" s="26"/>
      <c r="J228" s="26"/>
      <c r="K228" s="26"/>
      <c r="L228" s="26"/>
      <c r="M228" s="26"/>
      <c r="N228" s="26"/>
      <c r="O228" s="26"/>
      <c r="P228" s="26"/>
      <c r="Q228" s="26"/>
    </row>
    <row r="229" spans="2:17" x14ac:dyDescent="0.3">
      <c r="B229" s="25"/>
      <c r="C229" s="25"/>
      <c r="D229" s="63"/>
      <c r="E229" s="26"/>
      <c r="F229" s="26"/>
      <c r="G229" s="26"/>
      <c r="H229" s="26"/>
      <c r="I229" s="26"/>
      <c r="J229" s="26"/>
      <c r="K229" s="26"/>
      <c r="L229" s="26"/>
      <c r="M229" s="26"/>
      <c r="N229" s="26"/>
      <c r="O229" s="26"/>
      <c r="P229" s="26"/>
      <c r="Q229" s="26"/>
    </row>
    <row r="230" spans="2:17" x14ac:dyDescent="0.3">
      <c r="B230" s="25"/>
      <c r="C230" s="25"/>
      <c r="D230" s="63"/>
      <c r="E230" s="26"/>
      <c r="F230" s="26"/>
      <c r="G230" s="26"/>
      <c r="H230" s="26"/>
      <c r="I230" s="26"/>
      <c r="J230" s="26"/>
      <c r="K230" s="26"/>
      <c r="L230" s="26"/>
      <c r="M230" s="26"/>
      <c r="N230" s="26"/>
      <c r="O230" s="26"/>
      <c r="P230" s="26"/>
      <c r="Q230" s="26"/>
    </row>
    <row r="231" spans="2:17" x14ac:dyDescent="0.3">
      <c r="B231" s="25"/>
      <c r="C231" s="25"/>
      <c r="D231" s="63"/>
      <c r="E231" s="26"/>
      <c r="F231" s="26"/>
      <c r="G231" s="26"/>
      <c r="H231" s="26"/>
      <c r="I231" s="26"/>
      <c r="J231" s="26"/>
      <c r="K231" s="26"/>
      <c r="L231" s="26"/>
      <c r="M231" s="26"/>
      <c r="N231" s="26"/>
      <c r="O231" s="26"/>
      <c r="P231" s="26"/>
      <c r="Q231" s="26"/>
    </row>
    <row r="232" spans="2:17" x14ac:dyDescent="0.3">
      <c r="B232" s="25"/>
      <c r="C232" s="25"/>
      <c r="D232" s="63"/>
      <c r="E232" s="26"/>
      <c r="F232" s="26"/>
      <c r="G232" s="26"/>
      <c r="H232" s="26"/>
      <c r="I232" s="26"/>
      <c r="J232" s="26"/>
      <c r="K232" s="26"/>
      <c r="L232" s="26"/>
      <c r="M232" s="26"/>
      <c r="N232" s="26"/>
      <c r="O232" s="26"/>
      <c r="P232" s="26"/>
      <c r="Q232" s="26"/>
    </row>
    <row r="233" spans="2:17" x14ac:dyDescent="0.3">
      <c r="B233" s="25"/>
      <c r="C233" s="25"/>
      <c r="D233" s="63"/>
      <c r="E233" s="26"/>
      <c r="F233" s="26"/>
      <c r="G233" s="26"/>
      <c r="H233" s="26"/>
      <c r="I233" s="26"/>
      <c r="J233" s="26"/>
      <c r="K233" s="26"/>
      <c r="L233" s="26"/>
      <c r="M233" s="26"/>
      <c r="N233" s="26"/>
      <c r="O233" s="26"/>
      <c r="P233" s="26"/>
      <c r="Q233" s="26"/>
    </row>
    <row r="234" spans="2:17" x14ac:dyDescent="0.3">
      <c r="B234" s="25"/>
      <c r="C234" s="25"/>
      <c r="D234" s="63"/>
      <c r="E234" s="26"/>
      <c r="F234" s="26"/>
      <c r="G234" s="26"/>
      <c r="H234" s="26"/>
      <c r="I234" s="26"/>
      <c r="J234" s="26"/>
      <c r="K234" s="26"/>
      <c r="L234" s="26"/>
      <c r="M234" s="26"/>
      <c r="N234" s="26"/>
      <c r="O234" s="26"/>
      <c r="P234" s="26"/>
      <c r="Q234" s="26"/>
    </row>
    <row r="235" spans="2:17" x14ac:dyDescent="0.3">
      <c r="B235" s="25"/>
      <c r="C235" s="25"/>
      <c r="D235" s="63"/>
      <c r="E235" s="26"/>
      <c r="F235" s="26"/>
      <c r="G235" s="26"/>
      <c r="H235" s="26"/>
      <c r="I235" s="26"/>
      <c r="J235" s="26"/>
      <c r="K235" s="26"/>
      <c r="L235" s="26"/>
      <c r="M235" s="26"/>
      <c r="N235" s="26"/>
      <c r="O235" s="26"/>
      <c r="P235" s="26"/>
      <c r="Q235" s="26"/>
    </row>
    <row r="236" spans="2:17" x14ac:dyDescent="0.3">
      <c r="B236" s="25"/>
      <c r="C236" s="25"/>
      <c r="D236" s="63"/>
      <c r="E236" s="26"/>
      <c r="F236" s="26"/>
      <c r="G236" s="26"/>
      <c r="H236" s="26"/>
      <c r="I236" s="26"/>
      <c r="J236" s="26"/>
      <c r="K236" s="26"/>
      <c r="L236" s="26"/>
      <c r="M236" s="26"/>
      <c r="N236" s="26"/>
      <c r="O236" s="26"/>
      <c r="P236" s="26"/>
      <c r="Q236" s="26"/>
    </row>
    <row r="237" spans="2:17" x14ac:dyDescent="0.3">
      <c r="B237" s="25"/>
      <c r="C237" s="25"/>
      <c r="D237" s="63"/>
      <c r="E237" s="26"/>
      <c r="F237" s="26"/>
      <c r="G237" s="26"/>
      <c r="H237" s="26"/>
      <c r="I237" s="26"/>
      <c r="J237" s="26"/>
      <c r="K237" s="26"/>
      <c r="L237" s="26"/>
      <c r="M237" s="26"/>
      <c r="N237" s="26"/>
      <c r="O237" s="26"/>
      <c r="P237" s="26"/>
      <c r="Q237" s="26"/>
    </row>
    <row r="238" spans="2:17" x14ac:dyDescent="0.3">
      <c r="B238" s="25"/>
      <c r="C238" s="25"/>
      <c r="D238" s="63"/>
      <c r="E238" s="26"/>
      <c r="F238" s="26"/>
      <c r="G238" s="26"/>
      <c r="H238" s="26"/>
      <c r="I238" s="26"/>
      <c r="J238" s="26"/>
      <c r="K238" s="26"/>
      <c r="L238" s="26"/>
      <c r="M238" s="26"/>
      <c r="N238" s="26"/>
      <c r="O238" s="26"/>
      <c r="P238" s="26"/>
      <c r="Q238" s="26"/>
    </row>
    <row r="239" spans="2:17" x14ac:dyDescent="0.3">
      <c r="B239" s="25"/>
      <c r="C239" s="25"/>
      <c r="D239" s="63"/>
      <c r="E239" s="26"/>
      <c r="F239" s="26"/>
      <c r="G239" s="26"/>
      <c r="H239" s="26"/>
      <c r="I239" s="26"/>
      <c r="J239" s="26"/>
      <c r="K239" s="26"/>
      <c r="L239" s="26"/>
      <c r="M239" s="26"/>
      <c r="N239" s="26"/>
      <c r="O239" s="26"/>
      <c r="P239" s="26"/>
      <c r="Q239" s="26"/>
    </row>
    <row r="240" spans="2:17" x14ac:dyDescent="0.3">
      <c r="B240" s="25"/>
      <c r="C240" s="25"/>
      <c r="D240" s="63"/>
      <c r="E240" s="26"/>
      <c r="F240" s="26"/>
      <c r="G240" s="26"/>
      <c r="H240" s="26"/>
      <c r="I240" s="26"/>
      <c r="J240" s="26"/>
      <c r="K240" s="26"/>
      <c r="L240" s="26"/>
      <c r="M240" s="26"/>
      <c r="N240" s="26"/>
      <c r="O240" s="26"/>
      <c r="P240" s="26"/>
      <c r="Q240" s="26"/>
    </row>
    <row r="241" spans="2:17" x14ac:dyDescent="0.3">
      <c r="B241" s="25"/>
      <c r="C241" s="25"/>
      <c r="D241" s="63"/>
      <c r="E241" s="26"/>
      <c r="F241" s="26"/>
      <c r="G241" s="26"/>
      <c r="H241" s="26"/>
      <c r="I241" s="26"/>
      <c r="J241" s="26"/>
      <c r="K241" s="26"/>
      <c r="L241" s="26"/>
      <c r="M241" s="26"/>
      <c r="N241" s="26"/>
      <c r="O241" s="26"/>
      <c r="P241" s="26"/>
      <c r="Q241" s="26"/>
    </row>
    <row r="242" spans="2:17" x14ac:dyDescent="0.3">
      <c r="B242" s="25"/>
      <c r="C242" s="25"/>
      <c r="D242" s="63"/>
      <c r="E242" s="26"/>
      <c r="F242" s="26"/>
      <c r="G242" s="26"/>
      <c r="H242" s="26"/>
      <c r="I242" s="26"/>
      <c r="J242" s="26"/>
      <c r="K242" s="26"/>
      <c r="L242" s="26"/>
      <c r="M242" s="26"/>
      <c r="N242" s="26"/>
      <c r="O242" s="26"/>
      <c r="P242" s="26"/>
      <c r="Q242" s="26"/>
    </row>
    <row r="243" spans="2:17" x14ac:dyDescent="0.3">
      <c r="B243" s="25"/>
      <c r="C243" s="25"/>
      <c r="D243" s="63"/>
      <c r="E243" s="26"/>
      <c r="F243" s="26"/>
      <c r="G243" s="26"/>
      <c r="H243" s="26"/>
      <c r="I243" s="26"/>
      <c r="J243" s="26"/>
      <c r="K243" s="26"/>
      <c r="L243" s="26"/>
      <c r="M243" s="26"/>
      <c r="N243" s="26"/>
      <c r="O243" s="26"/>
      <c r="P243" s="26"/>
      <c r="Q243" s="26"/>
    </row>
    <row r="244" spans="2:17" x14ac:dyDescent="0.3">
      <c r="E244" s="26"/>
      <c r="F244" s="26"/>
      <c r="G244" s="26"/>
      <c r="H244" s="26"/>
      <c r="I244" s="26"/>
      <c r="J244" s="26"/>
      <c r="K244" s="26"/>
      <c r="L244" s="26"/>
      <c r="M244" s="26"/>
      <c r="N244" s="26"/>
      <c r="O244" s="26"/>
      <c r="P244" s="26"/>
      <c r="Q244" s="26"/>
    </row>
    <row r="245" spans="2:17" x14ac:dyDescent="0.3">
      <c r="E245" s="26"/>
      <c r="F245" s="26"/>
      <c r="G245" s="26"/>
      <c r="H245" s="26"/>
      <c r="I245" s="26"/>
      <c r="J245" s="26"/>
      <c r="K245" s="26"/>
      <c r="L245" s="26"/>
      <c r="M245" s="26"/>
      <c r="N245" s="26"/>
      <c r="O245" s="26"/>
      <c r="P245" s="26"/>
      <c r="Q245" s="26"/>
    </row>
    <row r="246" spans="2:17" x14ac:dyDescent="0.3">
      <c r="E246" s="26"/>
      <c r="F246" s="26"/>
      <c r="G246" s="26"/>
      <c r="H246" s="26"/>
      <c r="I246" s="26"/>
      <c r="J246" s="26"/>
      <c r="K246" s="26"/>
      <c r="L246" s="26"/>
      <c r="M246" s="26"/>
      <c r="N246" s="26"/>
      <c r="O246" s="26"/>
      <c r="P246" s="26"/>
      <c r="Q246" s="26"/>
    </row>
    <row r="247" spans="2:17" x14ac:dyDescent="0.3">
      <c r="E247" s="26"/>
      <c r="F247" s="26"/>
      <c r="G247" s="26"/>
      <c r="H247" s="26"/>
      <c r="I247" s="26"/>
      <c r="J247" s="26"/>
      <c r="K247" s="26"/>
      <c r="L247" s="26"/>
      <c r="M247" s="26"/>
      <c r="N247" s="26"/>
      <c r="O247" s="26"/>
      <c r="P247" s="26"/>
      <c r="Q247" s="26"/>
    </row>
    <row r="248" spans="2:17" x14ac:dyDescent="0.3">
      <c r="E248" s="26"/>
      <c r="F248" s="26"/>
      <c r="G248" s="26"/>
      <c r="H248" s="26"/>
      <c r="I248" s="26"/>
      <c r="J248" s="26"/>
      <c r="K248" s="26"/>
      <c r="L248" s="26"/>
      <c r="M248" s="26"/>
      <c r="N248" s="26"/>
      <c r="O248" s="26"/>
      <c r="P248" s="26"/>
      <c r="Q248" s="26"/>
    </row>
    <row r="249" spans="2:17" x14ac:dyDescent="0.3">
      <c r="E249" s="26"/>
      <c r="F249" s="26"/>
      <c r="G249" s="26"/>
      <c r="H249" s="26"/>
      <c r="I249" s="26"/>
      <c r="J249" s="26"/>
      <c r="K249" s="26"/>
      <c r="L249" s="26"/>
      <c r="M249" s="26"/>
      <c r="N249" s="26"/>
      <c r="O249" s="26"/>
      <c r="P249" s="26"/>
      <c r="Q249" s="26"/>
    </row>
    <row r="250" spans="2:17" x14ac:dyDescent="0.3">
      <c r="E250" s="26"/>
      <c r="F250" s="26"/>
      <c r="G250" s="26"/>
      <c r="H250" s="26"/>
      <c r="I250" s="26"/>
      <c r="J250" s="26"/>
      <c r="K250" s="26"/>
      <c r="L250" s="26"/>
      <c r="M250" s="26"/>
      <c r="N250" s="26"/>
      <c r="O250" s="26"/>
      <c r="P250" s="26"/>
      <c r="Q250" s="26"/>
    </row>
    <row r="251" spans="2:17" x14ac:dyDescent="0.3">
      <c r="E251" s="26"/>
      <c r="F251" s="26"/>
      <c r="G251" s="26"/>
      <c r="H251" s="26"/>
      <c r="I251" s="26"/>
      <c r="J251" s="26"/>
      <c r="K251" s="26"/>
      <c r="L251" s="26"/>
      <c r="M251" s="26"/>
      <c r="N251" s="26"/>
      <c r="O251" s="26"/>
      <c r="P251" s="26"/>
      <c r="Q251" s="26"/>
    </row>
  </sheetData>
  <mergeCells count="2">
    <mergeCell ref="A2:D2"/>
    <mergeCell ref="A3:D3"/>
  </mergeCells>
  <phoneticPr fontId="3" type="noConversion"/>
  <printOptions horizontalCentered="1" verticalCentered="1"/>
  <pageMargins left="0.78740157480314998" right="0.78740157480314998" top="0.98425196850393704" bottom="0.98425196850393704" header="0.511811023622047" footer="0.511811023622047"/>
  <pageSetup paperSize="9"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Лист9">
    <tabColor indexed="48"/>
    <outlinePr applyStyles="1" summaryBelow="0"/>
    <pageSetUpPr fitToPage="1"/>
  </sheetPr>
  <dimension ref="A2:S238"/>
  <sheetViews>
    <sheetView workbookViewId="0">
      <selection activeCell="B19" sqref="B19"/>
    </sheetView>
  </sheetViews>
  <sheetFormatPr defaultColWidth="9.109375" defaultRowHeight="13.8" outlineLevelRow="2" x14ac:dyDescent="0.3"/>
  <cols>
    <col min="1" max="1" width="66" style="22" bestFit="1" customWidth="1"/>
    <col min="2" max="2" width="17.44140625" style="23" customWidth="1"/>
    <col min="3" max="3" width="18.109375" style="23" customWidth="1"/>
    <col min="4" max="4" width="11.44140625" style="72" bestFit="1" customWidth="1"/>
    <col min="5" max="5" width="17.109375" style="23" customWidth="1"/>
    <col min="6" max="6" width="17.5546875" style="23" customWidth="1"/>
    <col min="7" max="7" width="11.44140625" style="72" bestFit="1" customWidth="1"/>
    <col min="8" max="8" width="16.109375" style="23" bestFit="1" customWidth="1"/>
    <col min="9" max="9" width="9.109375" style="22" customWidth="1"/>
    <col min="10" max="16384" width="9.109375" style="22"/>
  </cols>
  <sheetData>
    <row r="2" spans="1:19" ht="18" x14ac:dyDescent="0.35">
      <c r="A2" s="1" t="str">
        <f>DEBT_BY_RATE_TYPE</f>
        <v>Структура боргу за типом ставки на кінець попереднього року та звітну дату</v>
      </c>
      <c r="B2" s="283"/>
      <c r="C2" s="283"/>
      <c r="D2" s="283"/>
      <c r="E2" s="283"/>
      <c r="F2" s="283"/>
      <c r="G2" s="283"/>
      <c r="H2" s="283"/>
      <c r="I2" s="26"/>
      <c r="J2" s="26"/>
      <c r="K2" s="26"/>
      <c r="L2" s="26"/>
      <c r="M2" s="26"/>
      <c r="N2" s="26"/>
      <c r="O2" s="26"/>
      <c r="P2" s="26"/>
      <c r="Q2" s="26"/>
      <c r="R2" s="26"/>
      <c r="S2" s="26"/>
    </row>
    <row r="3" spans="1:19" x14ac:dyDescent="0.3">
      <c r="A3" s="24"/>
    </row>
    <row r="4" spans="1:19" s="27" customFormat="1" x14ac:dyDescent="0.3">
      <c r="B4" s="28"/>
      <c r="C4" s="28"/>
      <c r="D4" s="67"/>
      <c r="E4" s="28"/>
      <c r="F4" s="28"/>
      <c r="G4" s="67"/>
      <c r="H4" s="27" t="str">
        <f>VALVAL</f>
        <v>млрд. одиниць</v>
      </c>
    </row>
    <row r="5" spans="1:19" s="53" customFormat="1" x14ac:dyDescent="0.25">
      <c r="A5" s="78"/>
      <c r="B5" s="286">
        <v>46022</v>
      </c>
      <c r="C5" s="287"/>
      <c r="D5" s="288"/>
      <c r="E5" s="286">
        <v>46112</v>
      </c>
      <c r="F5" s="287"/>
      <c r="G5" s="288"/>
      <c r="H5" s="79"/>
    </row>
    <row r="6" spans="1:19" s="80" customFormat="1" x14ac:dyDescent="0.25">
      <c r="A6" s="12"/>
      <c r="B6" s="68" t="str">
        <f>USD</f>
        <v>дол. США</v>
      </c>
      <c r="C6" s="68" t="str">
        <f>UAH</f>
        <v>грн.</v>
      </c>
      <c r="D6" s="69" t="s">
        <v>0</v>
      </c>
      <c r="E6" s="68" t="str">
        <f>USD</f>
        <v>дол. США</v>
      </c>
      <c r="F6" s="68" t="str">
        <f>UAH</f>
        <v>грн.</v>
      </c>
      <c r="G6" s="69" t="s">
        <v>0</v>
      </c>
      <c r="H6" s="68" t="str">
        <f>CHANGE_OF_STRUCTURE</f>
        <v>Зміна структури</v>
      </c>
    </row>
    <row r="7" spans="1:19" s="130" customFormat="1" ht="15.6" x14ac:dyDescent="0.25">
      <c r="A7" s="142" t="str">
        <f>DEBT_TOTAL</f>
        <v>Загальна сума державного та гарантованого державою боргу</v>
      </c>
      <c r="B7" s="128">
        <f t="shared" ref="B7:H7" si="0">SUM(B8:B15)</f>
        <v>59.321890864309999</v>
      </c>
      <c r="C7" s="128">
        <f t="shared" si="0"/>
        <v>2514.5244455784004</v>
      </c>
      <c r="D7" s="129">
        <f t="shared" si="0"/>
        <v>0.27807199999999999</v>
      </c>
      <c r="E7" s="128">
        <f t="shared" si="0"/>
        <v>59.076499736199992</v>
      </c>
      <c r="F7" s="128">
        <f t="shared" si="0"/>
        <v>2587.2848441932701</v>
      </c>
      <c r="G7" s="129">
        <f t="shared" si="0"/>
        <v>0.280221</v>
      </c>
      <c r="H7" s="128">
        <f t="shared" si="0"/>
        <v>2.1480000000000002E-3</v>
      </c>
    </row>
    <row r="8" spans="1:19" s="38" customFormat="1" outlineLevel="1" x14ac:dyDescent="0.25">
      <c r="A8" s="160" t="s">
        <v>180</v>
      </c>
      <c r="B8" s="166">
        <v>7.5913119307499999</v>
      </c>
      <c r="C8" s="166">
        <v>321.77901185867</v>
      </c>
      <c r="D8" s="230">
        <v>3.5583999999999998E-2</v>
      </c>
      <c r="E8" s="166">
        <v>7.0062314626199997</v>
      </c>
      <c r="F8" s="166">
        <v>306.84141002068998</v>
      </c>
      <c r="G8" s="230">
        <v>3.3232999999999999E-2</v>
      </c>
      <c r="H8" s="166">
        <v>-2.3509999999999998E-3</v>
      </c>
    </row>
    <row r="9" spans="1:19" s="38" customFormat="1" outlineLevel="1" x14ac:dyDescent="0.25">
      <c r="A9" s="160" t="s">
        <v>181</v>
      </c>
      <c r="B9" s="166">
        <v>21.660508051840001</v>
      </c>
      <c r="C9" s="166">
        <v>918.14128319977999</v>
      </c>
      <c r="D9" s="230">
        <v>0.101534</v>
      </c>
      <c r="E9" s="166">
        <v>21.522268083389999</v>
      </c>
      <c r="F9" s="166">
        <v>942.57849184612996</v>
      </c>
      <c r="G9" s="230">
        <v>0.102088</v>
      </c>
      <c r="H9" s="166">
        <v>5.53E-4</v>
      </c>
    </row>
    <row r="10" spans="1:19" s="38" customFormat="1" outlineLevel="1" x14ac:dyDescent="0.25">
      <c r="A10" s="160" t="s">
        <v>182</v>
      </c>
      <c r="B10" s="166">
        <v>0.81963749208000003</v>
      </c>
      <c r="C10" s="166">
        <v>34.742630086829998</v>
      </c>
      <c r="D10" s="230">
        <v>3.8419999999999999E-3</v>
      </c>
      <c r="E10" s="166">
        <v>0.85439357322999998</v>
      </c>
      <c r="F10" s="166">
        <v>37.418593736509997</v>
      </c>
      <c r="G10" s="230">
        <v>4.0530000000000002E-3</v>
      </c>
      <c r="H10" s="166">
        <v>2.1100000000000001E-4</v>
      </c>
    </row>
    <row r="11" spans="1:19" s="38" customFormat="1" outlineLevel="1" x14ac:dyDescent="0.25">
      <c r="A11" s="160" t="s">
        <v>183</v>
      </c>
      <c r="B11" s="166">
        <v>0.22070491768</v>
      </c>
      <c r="C11" s="166">
        <v>9.3551959098000008</v>
      </c>
      <c r="D11" s="230">
        <v>1.0349999999999999E-3</v>
      </c>
      <c r="E11" s="166">
        <v>0.21578001127999999</v>
      </c>
      <c r="F11" s="166">
        <v>9.4501934841599997</v>
      </c>
      <c r="G11" s="230">
        <v>1.024E-3</v>
      </c>
      <c r="H11" s="166">
        <v>-1.1E-5</v>
      </c>
    </row>
    <row r="12" spans="1:19" s="38" customFormat="1" outlineLevel="1" x14ac:dyDescent="0.25">
      <c r="A12" s="160" t="s">
        <v>184</v>
      </c>
      <c r="B12" s="166">
        <v>3.4248754358600002</v>
      </c>
      <c r="C12" s="166">
        <v>145.172935</v>
      </c>
      <c r="D12" s="230">
        <v>1.6053999999999999E-2</v>
      </c>
      <c r="E12" s="166">
        <v>3.3147911315899998</v>
      </c>
      <c r="F12" s="166">
        <v>145.172935</v>
      </c>
      <c r="G12" s="230">
        <v>1.5723000000000001E-2</v>
      </c>
      <c r="H12" s="166">
        <v>-3.3100000000000002E-4</v>
      </c>
    </row>
    <row r="13" spans="1:19" s="38" customFormat="1" outlineLevel="1" x14ac:dyDescent="0.25">
      <c r="A13" s="160" t="s">
        <v>185</v>
      </c>
      <c r="B13" s="166">
        <v>6.8402574723600003</v>
      </c>
      <c r="C13" s="166">
        <v>289.94346568560002</v>
      </c>
      <c r="D13" s="230">
        <v>3.2064000000000002E-2</v>
      </c>
      <c r="E13" s="166">
        <v>6.6172892558500003</v>
      </c>
      <c r="F13" s="166">
        <v>289.80749160395999</v>
      </c>
      <c r="G13" s="230">
        <v>3.1387999999999999E-2</v>
      </c>
      <c r="H13" s="252">
        <v>-6.7599999999999995E-4</v>
      </c>
    </row>
    <row r="14" spans="1:19" outlineLevel="1" x14ac:dyDescent="0.3">
      <c r="A14" s="231" t="s">
        <v>186</v>
      </c>
      <c r="B14" s="176">
        <v>18.40916470666</v>
      </c>
      <c r="C14" s="176">
        <v>780.32399175445005</v>
      </c>
      <c r="D14" s="198">
        <v>8.6292999999999995E-2</v>
      </c>
      <c r="E14" s="176">
        <v>19.226930900079999</v>
      </c>
      <c r="F14" s="176">
        <v>842.05305223514995</v>
      </c>
      <c r="G14" s="198">
        <v>9.1200000000000003E-2</v>
      </c>
      <c r="H14" s="253">
        <v>4.9069999999999999E-3</v>
      </c>
      <c r="I14" s="26"/>
      <c r="J14" s="26"/>
      <c r="K14" s="26"/>
      <c r="L14" s="26"/>
      <c r="M14" s="26"/>
      <c r="N14" s="26"/>
      <c r="O14" s="26"/>
      <c r="P14" s="26"/>
      <c r="Q14" s="26"/>
    </row>
    <row r="15" spans="1:19" outlineLevel="1" x14ac:dyDescent="0.3">
      <c r="A15" s="231" t="s">
        <v>187</v>
      </c>
      <c r="B15" s="176">
        <v>0.35543085708</v>
      </c>
      <c r="C15" s="176">
        <v>15.065932083270001</v>
      </c>
      <c r="D15" s="198">
        <v>1.6659999999999999E-3</v>
      </c>
      <c r="E15" s="176">
        <v>0.31881531816000003</v>
      </c>
      <c r="F15" s="176">
        <v>13.96267626667</v>
      </c>
      <c r="G15" s="198">
        <v>1.5120000000000001E-3</v>
      </c>
      <c r="H15" s="253">
        <v>-1.54E-4</v>
      </c>
      <c r="I15" s="26"/>
      <c r="J15" s="26"/>
      <c r="K15" s="26"/>
      <c r="L15" s="26"/>
      <c r="M15" s="26"/>
      <c r="N15" s="26"/>
      <c r="O15" s="26"/>
      <c r="P15" s="26"/>
      <c r="Q15" s="26"/>
    </row>
    <row r="16" spans="1:19" outlineLevel="1" x14ac:dyDescent="0.3">
      <c r="A16" s="231" t="s">
        <v>188</v>
      </c>
      <c r="B16" s="176">
        <v>154.01017704073001</v>
      </c>
      <c r="C16" s="176">
        <v>6528.1525823669899</v>
      </c>
      <c r="D16" s="198">
        <v>0.72192699999999999</v>
      </c>
      <c r="E16" s="176">
        <v>151.74488298335999</v>
      </c>
      <c r="F16" s="176">
        <v>6645.7430226843799</v>
      </c>
      <c r="G16" s="198">
        <v>0.71977899999999995</v>
      </c>
      <c r="H16" s="176">
        <v>-2.1480000000000002E-3</v>
      </c>
      <c r="I16" s="26"/>
      <c r="J16" s="26"/>
      <c r="K16" s="26"/>
      <c r="L16" s="26"/>
      <c r="M16" s="26"/>
      <c r="N16" s="26"/>
      <c r="O16" s="26"/>
      <c r="P16" s="26"/>
      <c r="Q16" s="26"/>
    </row>
    <row r="17" spans="1:19" x14ac:dyDescent="0.3">
      <c r="B17" s="25"/>
      <c r="C17" s="25"/>
      <c r="D17" s="63"/>
      <c r="E17" s="25"/>
      <c r="F17" s="25"/>
      <c r="G17" s="63"/>
      <c r="H17" s="27" t="str">
        <f>VALVAL</f>
        <v>млрд. одиниць</v>
      </c>
      <c r="I17" s="26"/>
      <c r="J17" s="26"/>
      <c r="K17" s="26"/>
      <c r="L17" s="26"/>
      <c r="M17" s="26"/>
      <c r="N17" s="26"/>
      <c r="O17" s="26"/>
      <c r="P17" s="26"/>
      <c r="Q17" s="26"/>
    </row>
    <row r="18" spans="1:19" x14ac:dyDescent="0.3">
      <c r="A18" s="78"/>
      <c r="B18" s="286">
        <v>46022</v>
      </c>
      <c r="C18" s="287"/>
      <c r="D18" s="288"/>
      <c r="E18" s="286">
        <v>46112</v>
      </c>
      <c r="F18" s="287"/>
      <c r="G18" s="288"/>
      <c r="H18" s="79"/>
      <c r="I18" s="53"/>
      <c r="J18" s="53"/>
      <c r="K18" s="53"/>
      <c r="L18" s="53"/>
      <c r="M18" s="53"/>
      <c r="N18" s="53"/>
      <c r="O18" s="53"/>
      <c r="P18" s="53"/>
      <c r="Q18" s="53"/>
      <c r="R18" s="53"/>
      <c r="S18" s="53"/>
    </row>
    <row r="19" spans="1:19" s="83" customFormat="1" x14ac:dyDescent="0.3">
      <c r="A19" s="81"/>
      <c r="B19" s="89" t="str">
        <f>USD</f>
        <v>дол. США</v>
      </c>
      <c r="C19" s="89" t="str">
        <f>UAH</f>
        <v>грн.</v>
      </c>
      <c r="D19" s="90" t="s">
        <v>0</v>
      </c>
      <c r="E19" s="89" t="str">
        <f>USD</f>
        <v>дол. США</v>
      </c>
      <c r="F19" s="89" t="str">
        <f>UAH</f>
        <v>грн.</v>
      </c>
      <c r="G19" s="90" t="s">
        <v>0</v>
      </c>
      <c r="H19" s="89" t="str">
        <f>CHANGE_OF_STRUCTURE</f>
        <v>Зміна структури</v>
      </c>
      <c r="I19" s="82"/>
      <c r="J19" s="82"/>
      <c r="K19" s="82"/>
      <c r="L19" s="82"/>
      <c r="M19" s="82"/>
      <c r="N19" s="82"/>
      <c r="O19" s="82"/>
      <c r="P19" s="82"/>
      <c r="Q19" s="82"/>
    </row>
    <row r="20" spans="1:19" s="134" customFormat="1" ht="14.4" x14ac:dyDescent="0.3">
      <c r="A20" s="151" t="str">
        <f>DEBT_TOTAL</f>
        <v>Загальна сума державного та гарантованого державою боргу</v>
      </c>
      <c r="B20" s="136">
        <f t="shared" ref="B20:H20" si="1">B$21+B$30</f>
        <v>213.33206790503999</v>
      </c>
      <c r="C20" s="136">
        <f t="shared" si="1"/>
        <v>9042.6770279453904</v>
      </c>
      <c r="D20" s="137">
        <f t="shared" si="1"/>
        <v>1</v>
      </c>
      <c r="E20" s="136">
        <f t="shared" si="1"/>
        <v>210.82138271956001</v>
      </c>
      <c r="F20" s="136">
        <f t="shared" si="1"/>
        <v>9233.02786687765</v>
      </c>
      <c r="G20" s="137">
        <f t="shared" si="1"/>
        <v>1.0000009999999999</v>
      </c>
      <c r="H20" s="136">
        <f t="shared" si="1"/>
        <v>1.9999999999993981E-6</v>
      </c>
      <c r="I20" s="133"/>
      <c r="J20" s="133"/>
      <c r="K20" s="133"/>
      <c r="L20" s="133"/>
      <c r="M20" s="133"/>
      <c r="N20" s="133"/>
      <c r="O20" s="133"/>
      <c r="P20" s="133"/>
      <c r="Q20" s="133"/>
    </row>
    <row r="21" spans="1:19" s="62" customFormat="1" ht="14.4" outlineLevel="1" x14ac:dyDescent="0.3">
      <c r="A21" s="243" t="s">
        <v>1</v>
      </c>
      <c r="B21" s="254">
        <f t="shared" ref="B21:H21" si="2">SUM(B$22:B$29)</f>
        <v>206.80464722398</v>
      </c>
      <c r="C21" s="254">
        <f t="shared" si="2"/>
        <v>8765.9940256002701</v>
      </c>
      <c r="D21" s="255">
        <f t="shared" si="2"/>
        <v>0.9694020000000001</v>
      </c>
      <c r="E21" s="254">
        <f t="shared" si="2"/>
        <v>204.88557869714001</v>
      </c>
      <c r="F21" s="254">
        <f t="shared" si="2"/>
        <v>8973.06636181258</v>
      </c>
      <c r="G21" s="255">
        <f t="shared" si="2"/>
        <v>0.97184499999999996</v>
      </c>
      <c r="H21" s="254">
        <f t="shared" si="2"/>
        <v>2.4429999999999994E-3</v>
      </c>
      <c r="I21" s="61"/>
      <c r="J21" s="61"/>
      <c r="K21" s="61"/>
      <c r="L21" s="61"/>
      <c r="M21" s="61"/>
      <c r="N21" s="61"/>
      <c r="O21" s="61"/>
      <c r="P21" s="61"/>
      <c r="Q21" s="61"/>
    </row>
    <row r="22" spans="1:19" s="40" customFormat="1" outlineLevel="2" x14ac:dyDescent="0.3">
      <c r="A22" s="246" t="s">
        <v>180</v>
      </c>
      <c r="B22" s="161">
        <v>5.8025095256299997</v>
      </c>
      <c r="C22" s="161">
        <v>245.95561327049001</v>
      </c>
      <c r="D22" s="164">
        <v>2.7199000000000001E-2</v>
      </c>
      <c r="E22" s="161">
        <v>5.6420367739700001</v>
      </c>
      <c r="F22" s="161">
        <v>247.09582153375001</v>
      </c>
      <c r="G22" s="164">
        <v>2.6762000000000001E-2</v>
      </c>
      <c r="H22" s="161">
        <v>-4.37E-4</v>
      </c>
      <c r="I22" s="39"/>
      <c r="J22" s="39"/>
      <c r="K22" s="39"/>
      <c r="L22" s="39"/>
      <c r="M22" s="39"/>
      <c r="N22" s="39"/>
      <c r="O22" s="39"/>
      <c r="P22" s="39"/>
      <c r="Q22" s="39"/>
    </row>
    <row r="23" spans="1:19" outlineLevel="2" x14ac:dyDescent="0.3">
      <c r="A23" s="256" t="s">
        <v>181</v>
      </c>
      <c r="B23" s="176">
        <v>20.34730860234</v>
      </c>
      <c r="C23" s="176">
        <v>862.47764757427001</v>
      </c>
      <c r="D23" s="198">
        <v>9.5379000000000005E-2</v>
      </c>
      <c r="E23" s="176">
        <v>20.20292307467</v>
      </c>
      <c r="F23" s="176">
        <v>884.79711751673005</v>
      </c>
      <c r="G23" s="198">
        <v>9.5829999999999999E-2</v>
      </c>
      <c r="H23" s="176">
        <v>4.5100000000000001E-4</v>
      </c>
      <c r="I23" s="26"/>
      <c r="J23" s="26"/>
      <c r="K23" s="26"/>
      <c r="L23" s="26"/>
      <c r="M23" s="26"/>
      <c r="N23" s="26"/>
      <c r="O23" s="26"/>
      <c r="P23" s="26"/>
      <c r="Q23" s="26"/>
    </row>
    <row r="24" spans="1:19" outlineLevel="2" x14ac:dyDescent="0.3">
      <c r="A24" s="256" t="s">
        <v>182</v>
      </c>
      <c r="B24" s="176">
        <v>0.81963749208000003</v>
      </c>
      <c r="C24" s="176">
        <v>34.742630086829998</v>
      </c>
      <c r="D24" s="198">
        <v>3.8419999999999999E-3</v>
      </c>
      <c r="E24" s="176">
        <v>0.85439357322999998</v>
      </c>
      <c r="F24" s="176">
        <v>37.418593736509997</v>
      </c>
      <c r="G24" s="198">
        <v>4.0530000000000002E-3</v>
      </c>
      <c r="H24" s="176">
        <v>2.1100000000000001E-4</v>
      </c>
      <c r="I24" s="26"/>
      <c r="J24" s="26"/>
      <c r="K24" s="26"/>
      <c r="L24" s="26"/>
      <c r="M24" s="26"/>
      <c r="N24" s="26"/>
      <c r="O24" s="26"/>
      <c r="P24" s="26"/>
      <c r="Q24" s="26"/>
    </row>
    <row r="25" spans="1:19" outlineLevel="2" x14ac:dyDescent="0.3">
      <c r="A25" s="256" t="s">
        <v>183</v>
      </c>
      <c r="B25" s="176">
        <v>0.22070491768</v>
      </c>
      <c r="C25" s="176">
        <v>9.3551959098000008</v>
      </c>
      <c r="D25" s="198">
        <v>1.0349999999999999E-3</v>
      </c>
      <c r="E25" s="176">
        <v>0.21578001127999999</v>
      </c>
      <c r="F25" s="176">
        <v>9.4501934841599997</v>
      </c>
      <c r="G25" s="198">
        <v>1.024E-3</v>
      </c>
      <c r="H25" s="176">
        <v>-1.1E-5</v>
      </c>
      <c r="I25" s="26"/>
      <c r="J25" s="26"/>
      <c r="K25" s="26"/>
      <c r="L25" s="26"/>
      <c r="M25" s="26"/>
      <c r="N25" s="26"/>
      <c r="O25" s="26"/>
      <c r="P25" s="26"/>
      <c r="Q25" s="26"/>
    </row>
    <row r="26" spans="1:19" outlineLevel="2" x14ac:dyDescent="0.3">
      <c r="A26" s="256" t="s">
        <v>184</v>
      </c>
      <c r="B26" s="176">
        <v>3.4248754358600002</v>
      </c>
      <c r="C26" s="176">
        <v>145.172935</v>
      </c>
      <c r="D26" s="198">
        <v>1.6053999999999999E-2</v>
      </c>
      <c r="E26" s="176">
        <v>3.3147911315899998</v>
      </c>
      <c r="F26" s="176">
        <v>145.172935</v>
      </c>
      <c r="G26" s="198">
        <v>1.5723000000000001E-2</v>
      </c>
      <c r="H26" s="176">
        <v>-3.3100000000000002E-4</v>
      </c>
      <c r="I26" s="26"/>
      <c r="J26" s="26"/>
      <c r="K26" s="26"/>
      <c r="L26" s="26"/>
      <c r="M26" s="26"/>
      <c r="N26" s="26"/>
      <c r="O26" s="26"/>
      <c r="P26" s="26"/>
      <c r="Q26" s="26"/>
    </row>
    <row r="27" spans="1:19" outlineLevel="2" x14ac:dyDescent="0.3">
      <c r="A27" s="256" t="s">
        <v>185</v>
      </c>
      <c r="B27" s="176">
        <v>6.6056742742300001</v>
      </c>
      <c r="C27" s="176">
        <v>280</v>
      </c>
      <c r="D27" s="198">
        <v>3.0963999999999998E-2</v>
      </c>
      <c r="E27" s="176">
        <v>6.3933509150700001</v>
      </c>
      <c r="F27" s="176">
        <v>280</v>
      </c>
      <c r="G27" s="198">
        <v>3.0325999999999999E-2</v>
      </c>
      <c r="H27" s="176">
        <v>-6.38E-4</v>
      </c>
      <c r="I27" s="26"/>
      <c r="J27" s="26"/>
      <c r="K27" s="26"/>
      <c r="L27" s="26"/>
      <c r="M27" s="26"/>
      <c r="N27" s="26"/>
      <c r="O27" s="26"/>
      <c r="P27" s="26"/>
      <c r="Q27" s="26"/>
    </row>
    <row r="28" spans="1:19" outlineLevel="2" x14ac:dyDescent="0.3">
      <c r="A28" s="256" t="s">
        <v>186</v>
      </c>
      <c r="B28" s="176">
        <v>17.88285439785</v>
      </c>
      <c r="C28" s="176">
        <v>758.01485564655002</v>
      </c>
      <c r="D28" s="198">
        <v>8.3825999999999998E-2</v>
      </c>
      <c r="E28" s="176">
        <v>18.786603594700001</v>
      </c>
      <c r="F28" s="176">
        <v>822.76869773218004</v>
      </c>
      <c r="G28" s="198">
        <v>8.9110999999999996E-2</v>
      </c>
      <c r="H28" s="176">
        <v>5.2849999999999998E-3</v>
      </c>
      <c r="I28" s="26"/>
      <c r="J28" s="26"/>
      <c r="K28" s="26"/>
      <c r="L28" s="26"/>
      <c r="M28" s="26"/>
      <c r="N28" s="26"/>
      <c r="O28" s="26"/>
      <c r="P28" s="26"/>
      <c r="Q28" s="26"/>
    </row>
    <row r="29" spans="1:19" outlineLevel="2" x14ac:dyDescent="0.3">
      <c r="A29" s="256" t="s">
        <v>188</v>
      </c>
      <c r="B29" s="176">
        <v>151.70108257831001</v>
      </c>
      <c r="C29" s="176">
        <v>6430.2751481123296</v>
      </c>
      <c r="D29" s="198">
        <v>0.71110300000000004</v>
      </c>
      <c r="E29" s="176">
        <v>149.47569962263</v>
      </c>
      <c r="F29" s="176">
        <v>6546.3630028092502</v>
      </c>
      <c r="G29" s="198">
        <v>0.70901599999999998</v>
      </c>
      <c r="H29" s="176">
        <v>-2.0869999999999999E-3</v>
      </c>
      <c r="I29" s="26"/>
      <c r="J29" s="26"/>
      <c r="K29" s="26"/>
      <c r="L29" s="26"/>
      <c r="M29" s="26"/>
      <c r="N29" s="26"/>
      <c r="O29" s="26"/>
      <c r="P29" s="26"/>
      <c r="Q29" s="26"/>
    </row>
    <row r="30" spans="1:19" ht="14.4" outlineLevel="1" x14ac:dyDescent="0.3">
      <c r="A30" s="227" t="s">
        <v>2</v>
      </c>
      <c r="B30" s="228">
        <f t="shared" ref="B30:H30" si="3">SUM(B$31:B$36)</f>
        <v>6.5274206810599997</v>
      </c>
      <c r="C30" s="228">
        <f t="shared" si="3"/>
        <v>276.68300234511997</v>
      </c>
      <c r="D30" s="229">
        <f t="shared" si="3"/>
        <v>3.0598E-2</v>
      </c>
      <c r="E30" s="228">
        <f t="shared" si="3"/>
        <v>5.9358040224200002</v>
      </c>
      <c r="F30" s="228">
        <f t="shared" si="3"/>
        <v>259.96150506507001</v>
      </c>
      <c r="G30" s="229">
        <f t="shared" si="3"/>
        <v>2.8156E-2</v>
      </c>
      <c r="H30" s="228">
        <f t="shared" si="3"/>
        <v>-2.441E-3</v>
      </c>
      <c r="I30" s="26"/>
      <c r="J30" s="26"/>
      <c r="K30" s="26"/>
      <c r="L30" s="26"/>
      <c r="M30" s="26"/>
      <c r="N30" s="26"/>
      <c r="O30" s="26"/>
      <c r="P30" s="26"/>
      <c r="Q30" s="26"/>
    </row>
    <row r="31" spans="1:19" outlineLevel="2" x14ac:dyDescent="0.3">
      <c r="A31" s="256" t="s">
        <v>180</v>
      </c>
      <c r="B31" s="176">
        <v>1.78880240512</v>
      </c>
      <c r="C31" s="176">
        <v>75.823398588179998</v>
      </c>
      <c r="D31" s="198">
        <v>8.3850000000000001E-3</v>
      </c>
      <c r="E31" s="176">
        <v>1.36419468865</v>
      </c>
      <c r="F31" s="176">
        <v>59.745588486940001</v>
      </c>
      <c r="G31" s="198">
        <v>6.4710000000000002E-3</v>
      </c>
      <c r="H31" s="176">
        <v>-1.9139999999999999E-3</v>
      </c>
      <c r="I31" s="26"/>
      <c r="J31" s="26"/>
      <c r="K31" s="26"/>
      <c r="L31" s="26"/>
      <c r="M31" s="26"/>
      <c r="N31" s="26"/>
      <c r="O31" s="26"/>
      <c r="P31" s="26"/>
      <c r="Q31" s="26"/>
    </row>
    <row r="32" spans="1:19" outlineLevel="2" x14ac:dyDescent="0.3">
      <c r="A32" s="256" t="s">
        <v>181</v>
      </c>
      <c r="B32" s="176">
        <v>1.3131994494999999</v>
      </c>
      <c r="C32" s="176">
        <v>55.663635625509997</v>
      </c>
      <c r="D32" s="198">
        <v>6.156E-3</v>
      </c>
      <c r="E32" s="176">
        <v>1.31934500872</v>
      </c>
      <c r="F32" s="176">
        <v>57.781374329400002</v>
      </c>
      <c r="G32" s="198">
        <v>6.2579999999999997E-3</v>
      </c>
      <c r="H32" s="176">
        <v>1.02E-4</v>
      </c>
      <c r="I32" s="26"/>
      <c r="J32" s="26"/>
      <c r="K32" s="26"/>
      <c r="L32" s="26"/>
      <c r="M32" s="26"/>
      <c r="N32" s="26"/>
      <c r="O32" s="26"/>
      <c r="P32" s="26"/>
      <c r="Q32" s="26"/>
    </row>
    <row r="33" spans="1:17" outlineLevel="2" x14ac:dyDescent="0.3">
      <c r="A33" s="256" t="s">
        <v>185</v>
      </c>
      <c r="B33" s="176">
        <v>0.23458319813</v>
      </c>
      <c r="C33" s="176">
        <v>9.9434656855999997</v>
      </c>
      <c r="D33" s="198">
        <v>1.1000000000000001E-3</v>
      </c>
      <c r="E33" s="176">
        <v>0.22393834077999999</v>
      </c>
      <c r="F33" s="176">
        <v>9.8074916039600009</v>
      </c>
      <c r="G33" s="198">
        <v>1.062E-3</v>
      </c>
      <c r="H33" s="176">
        <v>-3.6999999999999998E-5</v>
      </c>
      <c r="I33" s="26"/>
      <c r="J33" s="26"/>
      <c r="K33" s="26"/>
      <c r="L33" s="26"/>
      <c r="M33" s="26"/>
      <c r="N33" s="26"/>
      <c r="O33" s="26"/>
      <c r="P33" s="26"/>
      <c r="Q33" s="26"/>
    </row>
    <row r="34" spans="1:17" outlineLevel="2" x14ac:dyDescent="0.3">
      <c r="A34" s="256" t="s">
        <v>186</v>
      </c>
      <c r="B34" s="176">
        <v>0.52631030880999996</v>
      </c>
      <c r="C34" s="176">
        <v>22.309136107899999</v>
      </c>
      <c r="D34" s="198">
        <v>2.467E-3</v>
      </c>
      <c r="E34" s="176">
        <v>0.44032730537999998</v>
      </c>
      <c r="F34" s="176">
        <v>19.28435450297</v>
      </c>
      <c r="G34" s="198">
        <v>2.0890000000000001E-3</v>
      </c>
      <c r="H34" s="176">
        <v>-3.7800000000000003E-4</v>
      </c>
      <c r="I34" s="26"/>
      <c r="J34" s="26"/>
      <c r="K34" s="26"/>
      <c r="L34" s="26"/>
      <c r="M34" s="26"/>
      <c r="N34" s="26"/>
      <c r="O34" s="26"/>
      <c r="P34" s="26"/>
      <c r="Q34" s="26"/>
    </row>
    <row r="35" spans="1:17" outlineLevel="2" x14ac:dyDescent="0.3">
      <c r="A35" s="256" t="s">
        <v>187</v>
      </c>
      <c r="B35" s="176">
        <v>0.35543085708</v>
      </c>
      <c r="C35" s="176">
        <v>15.065932083270001</v>
      </c>
      <c r="D35" s="198">
        <v>1.6659999999999999E-3</v>
      </c>
      <c r="E35" s="176">
        <v>0.31881531816000003</v>
      </c>
      <c r="F35" s="176">
        <v>13.96267626667</v>
      </c>
      <c r="G35" s="198">
        <v>1.5120000000000001E-3</v>
      </c>
      <c r="H35" s="176">
        <v>-1.54E-4</v>
      </c>
      <c r="I35" s="26"/>
      <c r="J35" s="26"/>
      <c r="K35" s="26"/>
      <c r="L35" s="26"/>
      <c r="M35" s="26"/>
      <c r="N35" s="26"/>
      <c r="O35" s="26"/>
      <c r="P35" s="26"/>
      <c r="Q35" s="26"/>
    </row>
    <row r="36" spans="1:17" outlineLevel="2" x14ac:dyDescent="0.3">
      <c r="A36" s="256" t="s">
        <v>188</v>
      </c>
      <c r="B36" s="176">
        <v>2.30909446242</v>
      </c>
      <c r="C36" s="176">
        <v>97.877434254660002</v>
      </c>
      <c r="D36" s="198">
        <v>1.0824E-2</v>
      </c>
      <c r="E36" s="176">
        <v>2.26918336073</v>
      </c>
      <c r="F36" s="176">
        <v>99.380019875130003</v>
      </c>
      <c r="G36" s="198">
        <v>1.0763999999999999E-2</v>
      </c>
      <c r="H36" s="176">
        <v>-6.0000000000000002E-5</v>
      </c>
      <c r="I36" s="26"/>
      <c r="J36" s="26"/>
      <c r="K36" s="26"/>
      <c r="L36" s="26"/>
      <c r="M36" s="26"/>
      <c r="N36" s="26"/>
      <c r="O36" s="26"/>
      <c r="P36" s="26"/>
      <c r="Q36" s="26"/>
    </row>
    <row r="37" spans="1:17" x14ac:dyDescent="0.3">
      <c r="B37" s="25"/>
      <c r="C37" s="25"/>
      <c r="D37" s="63"/>
      <c r="E37" s="25"/>
      <c r="F37" s="25"/>
      <c r="G37" s="63"/>
      <c r="H37" s="25"/>
      <c r="I37" s="26"/>
      <c r="J37" s="26"/>
      <c r="K37" s="26"/>
      <c r="L37" s="26"/>
      <c r="M37" s="26"/>
      <c r="N37" s="26"/>
      <c r="O37" s="26"/>
      <c r="P37" s="26"/>
      <c r="Q37" s="26"/>
    </row>
    <row r="38" spans="1:17" x14ac:dyDescent="0.3">
      <c r="B38" s="25"/>
      <c r="C38" s="25"/>
      <c r="D38" s="63"/>
      <c r="E38" s="25"/>
      <c r="F38" s="25"/>
      <c r="G38" s="63"/>
      <c r="H38" s="25"/>
      <c r="I38" s="26"/>
      <c r="J38" s="26"/>
      <c r="K38" s="26"/>
      <c r="L38" s="26"/>
      <c r="M38" s="26"/>
      <c r="N38" s="26"/>
      <c r="O38" s="26"/>
      <c r="P38" s="26"/>
      <c r="Q38" s="26"/>
    </row>
    <row r="39" spans="1:17" x14ac:dyDescent="0.3">
      <c r="B39" s="25"/>
      <c r="C39" s="25"/>
      <c r="D39" s="63"/>
      <c r="E39" s="25"/>
      <c r="F39" s="25"/>
      <c r="G39" s="63"/>
      <c r="H39" s="25"/>
      <c r="I39" s="26"/>
      <c r="J39" s="26"/>
      <c r="K39" s="26"/>
      <c r="L39" s="26"/>
      <c r="M39" s="26"/>
      <c r="N39" s="26"/>
      <c r="O39" s="26"/>
      <c r="P39" s="26"/>
      <c r="Q39" s="26"/>
    </row>
    <row r="40" spans="1:17" x14ac:dyDescent="0.3">
      <c r="B40" s="25"/>
      <c r="C40" s="25"/>
      <c r="D40" s="63"/>
      <c r="E40" s="25"/>
      <c r="F40" s="25"/>
      <c r="G40" s="63"/>
      <c r="H40" s="25"/>
      <c r="I40" s="26"/>
      <c r="J40" s="26"/>
      <c r="K40" s="26"/>
      <c r="L40" s="26"/>
      <c r="M40" s="26"/>
      <c r="N40" s="26"/>
      <c r="O40" s="26"/>
      <c r="P40" s="26"/>
      <c r="Q40" s="26"/>
    </row>
    <row r="41" spans="1:17" x14ac:dyDescent="0.3">
      <c r="B41" s="25"/>
      <c r="C41" s="25"/>
      <c r="D41" s="63"/>
      <c r="E41" s="25"/>
      <c r="F41" s="25"/>
      <c r="G41" s="63"/>
      <c r="H41" s="25"/>
      <c r="I41" s="26"/>
      <c r="J41" s="26"/>
      <c r="K41" s="26"/>
      <c r="L41" s="26"/>
      <c r="M41" s="26"/>
      <c r="N41" s="26"/>
      <c r="O41" s="26"/>
      <c r="P41" s="26"/>
      <c r="Q41" s="26"/>
    </row>
    <row r="42" spans="1:17" x14ac:dyDescent="0.3">
      <c r="B42" s="25"/>
      <c r="C42" s="25"/>
      <c r="D42" s="63"/>
      <c r="E42" s="25"/>
      <c r="F42" s="25"/>
      <c r="G42" s="63"/>
      <c r="H42" s="25"/>
      <c r="I42" s="26"/>
      <c r="J42" s="26"/>
      <c r="K42" s="26"/>
      <c r="L42" s="26"/>
      <c r="M42" s="26"/>
      <c r="N42" s="26"/>
      <c r="O42" s="26"/>
      <c r="P42" s="26"/>
      <c r="Q42" s="26"/>
    </row>
    <row r="43" spans="1:17" x14ac:dyDescent="0.3">
      <c r="B43" s="25"/>
      <c r="C43" s="25"/>
      <c r="D43" s="63"/>
      <c r="E43" s="25"/>
      <c r="F43" s="25"/>
      <c r="G43" s="63"/>
      <c r="H43" s="25"/>
      <c r="I43" s="26"/>
      <c r="J43" s="26"/>
      <c r="K43" s="26"/>
      <c r="L43" s="26"/>
      <c r="M43" s="26"/>
      <c r="N43" s="26"/>
      <c r="O43" s="26"/>
      <c r="P43" s="26"/>
      <c r="Q43" s="26"/>
    </row>
    <row r="44" spans="1:17" x14ac:dyDescent="0.3">
      <c r="B44" s="25"/>
      <c r="C44" s="25"/>
      <c r="D44" s="63"/>
      <c r="E44" s="25"/>
      <c r="F44" s="25"/>
      <c r="G44" s="63"/>
      <c r="H44" s="25"/>
      <c r="I44" s="26"/>
      <c r="J44" s="26"/>
      <c r="K44" s="26"/>
      <c r="L44" s="26"/>
      <c r="M44" s="26"/>
      <c r="N44" s="26"/>
      <c r="O44" s="26"/>
      <c r="P44" s="26"/>
      <c r="Q44" s="26"/>
    </row>
    <row r="45" spans="1:17" x14ac:dyDescent="0.3">
      <c r="B45" s="25"/>
      <c r="C45" s="25"/>
      <c r="D45" s="63"/>
      <c r="E45" s="25"/>
      <c r="F45" s="25"/>
      <c r="G45" s="63"/>
      <c r="H45" s="25"/>
      <c r="I45" s="26"/>
      <c r="J45" s="26"/>
      <c r="K45" s="26"/>
      <c r="L45" s="26"/>
      <c r="M45" s="26"/>
      <c r="N45" s="26"/>
      <c r="O45" s="26"/>
      <c r="P45" s="26"/>
      <c r="Q45" s="26"/>
    </row>
    <row r="46" spans="1:17" x14ac:dyDescent="0.3">
      <c r="B46" s="25"/>
      <c r="C46" s="25"/>
      <c r="D46" s="63"/>
      <c r="E46" s="25"/>
      <c r="F46" s="25"/>
      <c r="G46" s="63"/>
      <c r="H46" s="25"/>
      <c r="I46" s="26"/>
      <c r="J46" s="26"/>
      <c r="K46" s="26"/>
      <c r="L46" s="26"/>
      <c r="M46" s="26"/>
      <c r="N46" s="26"/>
      <c r="O46" s="26"/>
      <c r="P46" s="26"/>
      <c r="Q46" s="26"/>
    </row>
    <row r="47" spans="1:17" x14ac:dyDescent="0.3">
      <c r="B47" s="25"/>
      <c r="C47" s="25"/>
      <c r="D47" s="63"/>
      <c r="E47" s="25"/>
      <c r="F47" s="25"/>
      <c r="G47" s="63"/>
      <c r="H47" s="25"/>
      <c r="I47" s="26"/>
      <c r="J47" s="26"/>
      <c r="K47" s="26"/>
      <c r="L47" s="26"/>
      <c r="M47" s="26"/>
      <c r="N47" s="26"/>
      <c r="O47" s="26"/>
      <c r="P47" s="26"/>
      <c r="Q47" s="26"/>
    </row>
    <row r="48" spans="1:17" x14ac:dyDescent="0.3">
      <c r="B48" s="25"/>
      <c r="C48" s="25"/>
      <c r="D48" s="63"/>
      <c r="E48" s="25"/>
      <c r="F48" s="25"/>
      <c r="G48" s="63"/>
      <c r="H48" s="25"/>
      <c r="I48" s="26"/>
      <c r="J48" s="26"/>
      <c r="K48" s="26"/>
      <c r="L48" s="26"/>
      <c r="M48" s="26"/>
      <c r="N48" s="26"/>
      <c r="O48" s="26"/>
      <c r="P48" s="26"/>
      <c r="Q48" s="26"/>
    </row>
    <row r="49" spans="2:17" x14ac:dyDescent="0.3">
      <c r="B49" s="25"/>
      <c r="C49" s="25"/>
      <c r="D49" s="63"/>
      <c r="E49" s="25"/>
      <c r="F49" s="25"/>
      <c r="G49" s="63"/>
      <c r="H49" s="25"/>
      <c r="I49" s="26"/>
      <c r="J49" s="26"/>
      <c r="K49" s="26"/>
      <c r="L49" s="26"/>
      <c r="M49" s="26"/>
      <c r="N49" s="26"/>
      <c r="O49" s="26"/>
      <c r="P49" s="26"/>
      <c r="Q49" s="26"/>
    </row>
    <row r="50" spans="2:17" x14ac:dyDescent="0.3">
      <c r="B50" s="25"/>
      <c r="C50" s="25"/>
      <c r="D50" s="63"/>
      <c r="E50" s="25"/>
      <c r="F50" s="25"/>
      <c r="G50" s="63"/>
      <c r="H50" s="25"/>
      <c r="I50" s="26"/>
      <c r="J50" s="26"/>
      <c r="K50" s="26"/>
      <c r="L50" s="26"/>
      <c r="M50" s="26"/>
      <c r="N50" s="26"/>
      <c r="O50" s="26"/>
      <c r="P50" s="26"/>
      <c r="Q50" s="26"/>
    </row>
    <row r="51" spans="2:17" x14ac:dyDescent="0.3">
      <c r="B51" s="25"/>
      <c r="C51" s="25"/>
      <c r="D51" s="63"/>
      <c r="E51" s="25"/>
      <c r="F51" s="25"/>
      <c r="G51" s="63"/>
      <c r="H51" s="25"/>
      <c r="I51" s="26"/>
      <c r="J51" s="26"/>
      <c r="K51" s="26"/>
      <c r="L51" s="26"/>
      <c r="M51" s="26"/>
      <c r="N51" s="26"/>
      <c r="O51" s="26"/>
      <c r="P51" s="26"/>
      <c r="Q51" s="26"/>
    </row>
    <row r="52" spans="2:17" x14ac:dyDescent="0.3">
      <c r="B52" s="25"/>
      <c r="C52" s="25"/>
      <c r="D52" s="63"/>
      <c r="E52" s="25"/>
      <c r="F52" s="25"/>
      <c r="G52" s="63"/>
      <c r="H52" s="25"/>
      <c r="I52" s="26"/>
      <c r="J52" s="26"/>
      <c r="K52" s="26"/>
      <c r="L52" s="26"/>
      <c r="M52" s="26"/>
      <c r="N52" s="26"/>
      <c r="O52" s="26"/>
      <c r="P52" s="26"/>
      <c r="Q52" s="26"/>
    </row>
    <row r="53" spans="2:17" x14ac:dyDescent="0.3">
      <c r="B53" s="25"/>
      <c r="C53" s="25"/>
      <c r="D53" s="63"/>
      <c r="E53" s="25"/>
      <c r="F53" s="25"/>
      <c r="G53" s="63"/>
      <c r="H53" s="25"/>
      <c r="I53" s="26"/>
      <c r="J53" s="26"/>
      <c r="K53" s="26"/>
      <c r="L53" s="26"/>
      <c r="M53" s="26"/>
      <c r="N53" s="26"/>
      <c r="O53" s="26"/>
      <c r="P53" s="26"/>
      <c r="Q53" s="26"/>
    </row>
    <row r="54" spans="2:17" x14ac:dyDescent="0.3">
      <c r="B54" s="25"/>
      <c r="C54" s="25"/>
      <c r="D54" s="63"/>
      <c r="E54" s="25"/>
      <c r="F54" s="25"/>
      <c r="G54" s="63"/>
      <c r="H54" s="25"/>
      <c r="I54" s="26"/>
      <c r="J54" s="26"/>
      <c r="K54" s="26"/>
      <c r="L54" s="26"/>
      <c r="M54" s="26"/>
      <c r="N54" s="26"/>
      <c r="O54" s="26"/>
      <c r="P54" s="26"/>
      <c r="Q54" s="26"/>
    </row>
    <row r="55" spans="2:17" x14ac:dyDescent="0.3">
      <c r="B55" s="25"/>
      <c r="C55" s="25"/>
      <c r="D55" s="63"/>
      <c r="E55" s="25"/>
      <c r="F55" s="25"/>
      <c r="G55" s="63"/>
      <c r="H55" s="25"/>
      <c r="I55" s="26"/>
      <c r="J55" s="26"/>
      <c r="K55" s="26"/>
      <c r="L55" s="26"/>
      <c r="M55" s="26"/>
      <c r="N55" s="26"/>
      <c r="O55" s="26"/>
      <c r="P55" s="26"/>
      <c r="Q55" s="26"/>
    </row>
    <row r="56" spans="2:17" x14ac:dyDescent="0.3">
      <c r="B56" s="25"/>
      <c r="C56" s="25"/>
      <c r="D56" s="63"/>
      <c r="E56" s="25"/>
      <c r="F56" s="25"/>
      <c r="G56" s="63"/>
      <c r="H56" s="25"/>
      <c r="I56" s="26"/>
      <c r="J56" s="26"/>
      <c r="K56" s="26"/>
      <c r="L56" s="26"/>
      <c r="M56" s="26"/>
      <c r="N56" s="26"/>
      <c r="O56" s="26"/>
      <c r="P56" s="26"/>
      <c r="Q56" s="26"/>
    </row>
    <row r="57" spans="2:17" x14ac:dyDescent="0.3">
      <c r="B57" s="25"/>
      <c r="C57" s="25"/>
      <c r="D57" s="63"/>
      <c r="E57" s="25"/>
      <c r="F57" s="25"/>
      <c r="G57" s="63"/>
      <c r="H57" s="25"/>
      <c r="I57" s="26"/>
      <c r="J57" s="26"/>
      <c r="K57" s="26"/>
      <c r="L57" s="26"/>
      <c r="M57" s="26"/>
      <c r="N57" s="26"/>
      <c r="O57" s="26"/>
      <c r="P57" s="26"/>
      <c r="Q57" s="26"/>
    </row>
    <row r="58" spans="2:17" x14ac:dyDescent="0.3">
      <c r="B58" s="25"/>
      <c r="C58" s="25"/>
      <c r="D58" s="63"/>
      <c r="E58" s="25"/>
      <c r="F58" s="25"/>
      <c r="G58" s="63"/>
      <c r="H58" s="25"/>
      <c r="I58" s="26"/>
      <c r="J58" s="26"/>
      <c r="K58" s="26"/>
      <c r="L58" s="26"/>
      <c r="M58" s="26"/>
      <c r="N58" s="26"/>
      <c r="O58" s="26"/>
      <c r="P58" s="26"/>
      <c r="Q58" s="26"/>
    </row>
    <row r="59" spans="2:17" x14ac:dyDescent="0.3">
      <c r="B59" s="25"/>
      <c r="C59" s="25"/>
      <c r="D59" s="63"/>
      <c r="E59" s="25"/>
      <c r="F59" s="25"/>
      <c r="G59" s="63"/>
      <c r="H59" s="25"/>
      <c r="I59" s="26"/>
      <c r="J59" s="26"/>
      <c r="K59" s="26"/>
      <c r="L59" s="26"/>
      <c r="M59" s="26"/>
      <c r="N59" s="26"/>
      <c r="O59" s="26"/>
      <c r="P59" s="26"/>
      <c r="Q59" s="26"/>
    </row>
    <row r="60" spans="2:17" x14ac:dyDescent="0.3">
      <c r="B60" s="25"/>
      <c r="C60" s="25"/>
      <c r="D60" s="63"/>
      <c r="E60" s="25"/>
      <c r="F60" s="25"/>
      <c r="G60" s="63"/>
      <c r="H60" s="25"/>
      <c r="I60" s="26"/>
      <c r="J60" s="26"/>
      <c r="K60" s="26"/>
      <c r="L60" s="26"/>
      <c r="M60" s="26"/>
      <c r="N60" s="26"/>
      <c r="O60" s="26"/>
      <c r="P60" s="26"/>
      <c r="Q60" s="26"/>
    </row>
    <row r="61" spans="2:17" x14ac:dyDescent="0.3">
      <c r="B61" s="25"/>
      <c r="C61" s="25"/>
      <c r="D61" s="63"/>
      <c r="E61" s="25"/>
      <c r="F61" s="25"/>
      <c r="G61" s="63"/>
      <c r="H61" s="25"/>
      <c r="I61" s="26"/>
      <c r="J61" s="26"/>
      <c r="K61" s="26"/>
      <c r="L61" s="26"/>
      <c r="M61" s="26"/>
      <c r="N61" s="26"/>
      <c r="O61" s="26"/>
      <c r="P61" s="26"/>
      <c r="Q61" s="26"/>
    </row>
    <row r="62" spans="2:17" x14ac:dyDescent="0.3">
      <c r="B62" s="25"/>
      <c r="C62" s="25"/>
      <c r="D62" s="63"/>
      <c r="E62" s="25"/>
      <c r="F62" s="25"/>
      <c r="G62" s="63"/>
      <c r="H62" s="25"/>
      <c r="I62" s="26"/>
      <c r="J62" s="26"/>
      <c r="K62" s="26"/>
      <c r="L62" s="26"/>
      <c r="M62" s="26"/>
      <c r="N62" s="26"/>
      <c r="O62" s="26"/>
      <c r="P62" s="26"/>
      <c r="Q62" s="26"/>
    </row>
    <row r="63" spans="2:17" x14ac:dyDescent="0.3">
      <c r="B63" s="25"/>
      <c r="C63" s="25"/>
      <c r="D63" s="63"/>
      <c r="E63" s="25"/>
      <c r="F63" s="25"/>
      <c r="G63" s="63"/>
      <c r="H63" s="25"/>
      <c r="I63" s="26"/>
      <c r="J63" s="26"/>
      <c r="K63" s="26"/>
      <c r="L63" s="26"/>
      <c r="M63" s="26"/>
      <c r="N63" s="26"/>
      <c r="O63" s="26"/>
      <c r="P63" s="26"/>
      <c r="Q63" s="26"/>
    </row>
    <row r="64" spans="2:17" x14ac:dyDescent="0.3">
      <c r="B64" s="25"/>
      <c r="C64" s="25"/>
      <c r="D64" s="63"/>
      <c r="E64" s="25"/>
      <c r="F64" s="25"/>
      <c r="G64" s="63"/>
      <c r="H64" s="25"/>
      <c r="I64" s="26"/>
      <c r="J64" s="26"/>
      <c r="K64" s="26"/>
      <c r="L64" s="26"/>
      <c r="M64" s="26"/>
      <c r="N64" s="26"/>
      <c r="O64" s="26"/>
      <c r="P64" s="26"/>
      <c r="Q64" s="26"/>
    </row>
    <row r="65" spans="2:17" x14ac:dyDescent="0.3">
      <c r="B65" s="25"/>
      <c r="C65" s="25"/>
      <c r="D65" s="63"/>
      <c r="E65" s="25"/>
      <c r="F65" s="25"/>
      <c r="G65" s="63"/>
      <c r="H65" s="25"/>
      <c r="I65" s="26"/>
      <c r="J65" s="26"/>
      <c r="K65" s="26"/>
      <c r="L65" s="26"/>
      <c r="M65" s="26"/>
      <c r="N65" s="26"/>
      <c r="O65" s="26"/>
      <c r="P65" s="26"/>
      <c r="Q65" s="26"/>
    </row>
    <row r="66" spans="2:17" x14ac:dyDescent="0.3">
      <c r="B66" s="25"/>
      <c r="C66" s="25"/>
      <c r="D66" s="63"/>
      <c r="E66" s="25"/>
      <c r="F66" s="25"/>
      <c r="G66" s="63"/>
      <c r="H66" s="25"/>
      <c r="I66" s="26"/>
      <c r="J66" s="26"/>
      <c r="K66" s="26"/>
      <c r="L66" s="26"/>
      <c r="M66" s="26"/>
      <c r="N66" s="26"/>
      <c r="O66" s="26"/>
      <c r="P66" s="26"/>
      <c r="Q66" s="26"/>
    </row>
    <row r="67" spans="2:17" x14ac:dyDescent="0.3">
      <c r="B67" s="25"/>
      <c r="C67" s="25"/>
      <c r="D67" s="63"/>
      <c r="E67" s="25"/>
      <c r="F67" s="25"/>
      <c r="G67" s="63"/>
      <c r="H67" s="25"/>
      <c r="I67" s="26"/>
      <c r="J67" s="26"/>
      <c r="K67" s="26"/>
      <c r="L67" s="26"/>
      <c r="M67" s="26"/>
      <c r="N67" s="26"/>
      <c r="O67" s="26"/>
      <c r="P67" s="26"/>
      <c r="Q67" s="26"/>
    </row>
    <row r="68" spans="2:17" x14ac:dyDescent="0.3">
      <c r="B68" s="25"/>
      <c r="C68" s="25"/>
      <c r="D68" s="63"/>
      <c r="E68" s="25"/>
      <c r="F68" s="25"/>
      <c r="G68" s="63"/>
      <c r="H68" s="25"/>
      <c r="I68" s="26"/>
      <c r="J68" s="26"/>
      <c r="K68" s="26"/>
      <c r="L68" s="26"/>
      <c r="M68" s="26"/>
      <c r="N68" s="26"/>
      <c r="O68" s="26"/>
      <c r="P68" s="26"/>
      <c r="Q68" s="26"/>
    </row>
    <row r="69" spans="2:17" x14ac:dyDescent="0.3">
      <c r="B69" s="25"/>
      <c r="C69" s="25"/>
      <c r="D69" s="63"/>
      <c r="E69" s="25"/>
      <c r="F69" s="25"/>
      <c r="G69" s="63"/>
      <c r="H69" s="25"/>
      <c r="I69" s="26"/>
      <c r="J69" s="26"/>
      <c r="K69" s="26"/>
      <c r="L69" s="26"/>
      <c r="M69" s="26"/>
      <c r="N69" s="26"/>
      <c r="O69" s="26"/>
      <c r="P69" s="26"/>
      <c r="Q69" s="26"/>
    </row>
    <row r="70" spans="2:17" x14ac:dyDescent="0.3">
      <c r="B70" s="25"/>
      <c r="C70" s="25"/>
      <c r="D70" s="63"/>
      <c r="E70" s="25"/>
      <c r="F70" s="25"/>
      <c r="G70" s="63"/>
      <c r="H70" s="25"/>
      <c r="I70" s="26"/>
      <c r="J70" s="26"/>
      <c r="K70" s="26"/>
      <c r="L70" s="26"/>
      <c r="M70" s="26"/>
      <c r="N70" s="26"/>
      <c r="O70" s="26"/>
      <c r="P70" s="26"/>
      <c r="Q70" s="26"/>
    </row>
    <row r="71" spans="2:17" x14ac:dyDescent="0.3">
      <c r="B71" s="25"/>
      <c r="C71" s="25"/>
      <c r="D71" s="63"/>
      <c r="E71" s="25"/>
      <c r="F71" s="25"/>
      <c r="G71" s="63"/>
      <c r="H71" s="25"/>
      <c r="I71" s="26"/>
      <c r="J71" s="26"/>
      <c r="K71" s="26"/>
      <c r="L71" s="26"/>
      <c r="M71" s="26"/>
      <c r="N71" s="26"/>
      <c r="O71" s="26"/>
      <c r="P71" s="26"/>
      <c r="Q71" s="26"/>
    </row>
    <row r="72" spans="2:17" x14ac:dyDescent="0.3">
      <c r="B72" s="25"/>
      <c r="C72" s="25"/>
      <c r="D72" s="63"/>
      <c r="E72" s="25"/>
      <c r="F72" s="25"/>
      <c r="G72" s="63"/>
      <c r="H72" s="25"/>
      <c r="I72" s="26"/>
      <c r="J72" s="26"/>
      <c r="K72" s="26"/>
      <c r="L72" s="26"/>
      <c r="M72" s="26"/>
      <c r="N72" s="26"/>
      <c r="O72" s="26"/>
      <c r="P72" s="26"/>
      <c r="Q72" s="26"/>
    </row>
    <row r="73" spans="2:17" x14ac:dyDescent="0.3">
      <c r="B73" s="25"/>
      <c r="C73" s="25"/>
      <c r="D73" s="63"/>
      <c r="E73" s="25"/>
      <c r="F73" s="25"/>
      <c r="G73" s="63"/>
      <c r="H73" s="25"/>
      <c r="I73" s="26"/>
      <c r="J73" s="26"/>
      <c r="K73" s="26"/>
      <c r="L73" s="26"/>
      <c r="M73" s="26"/>
      <c r="N73" s="26"/>
      <c r="O73" s="26"/>
      <c r="P73" s="26"/>
      <c r="Q73" s="26"/>
    </row>
    <row r="74" spans="2:17" x14ac:dyDescent="0.3">
      <c r="B74" s="25"/>
      <c r="C74" s="25"/>
      <c r="D74" s="63"/>
      <c r="E74" s="25"/>
      <c r="F74" s="25"/>
      <c r="G74" s="63"/>
      <c r="H74" s="25"/>
      <c r="I74" s="26"/>
      <c r="J74" s="26"/>
      <c r="K74" s="26"/>
      <c r="L74" s="26"/>
      <c r="M74" s="26"/>
      <c r="N74" s="26"/>
      <c r="O74" s="26"/>
      <c r="P74" s="26"/>
      <c r="Q74" s="26"/>
    </row>
    <row r="75" spans="2:17" x14ac:dyDescent="0.3">
      <c r="B75" s="25"/>
      <c r="C75" s="25"/>
      <c r="D75" s="63"/>
      <c r="E75" s="25"/>
      <c r="F75" s="25"/>
      <c r="G75" s="63"/>
      <c r="H75" s="25"/>
      <c r="I75" s="26"/>
      <c r="J75" s="26"/>
      <c r="K75" s="26"/>
      <c r="L75" s="26"/>
      <c r="M75" s="26"/>
      <c r="N75" s="26"/>
      <c r="O75" s="26"/>
      <c r="P75" s="26"/>
      <c r="Q75" s="26"/>
    </row>
    <row r="76" spans="2:17" x14ac:dyDescent="0.3">
      <c r="B76" s="25"/>
      <c r="C76" s="25"/>
      <c r="D76" s="63"/>
      <c r="E76" s="25"/>
      <c r="F76" s="25"/>
      <c r="G76" s="63"/>
      <c r="H76" s="25"/>
      <c r="I76" s="26"/>
      <c r="J76" s="26"/>
      <c r="K76" s="26"/>
      <c r="L76" s="26"/>
      <c r="M76" s="26"/>
      <c r="N76" s="26"/>
      <c r="O76" s="26"/>
      <c r="P76" s="26"/>
      <c r="Q76" s="26"/>
    </row>
    <row r="77" spans="2:17" x14ac:dyDescent="0.3">
      <c r="B77" s="25"/>
      <c r="C77" s="25"/>
      <c r="D77" s="63"/>
      <c r="E77" s="25"/>
      <c r="F77" s="25"/>
      <c r="G77" s="63"/>
      <c r="H77" s="25"/>
      <c r="I77" s="26"/>
      <c r="J77" s="26"/>
      <c r="K77" s="26"/>
      <c r="L77" s="26"/>
      <c r="M77" s="26"/>
      <c r="N77" s="26"/>
      <c r="O77" s="26"/>
      <c r="P77" s="26"/>
      <c r="Q77" s="26"/>
    </row>
    <row r="78" spans="2:17" x14ac:dyDescent="0.3">
      <c r="B78" s="25"/>
      <c r="C78" s="25"/>
      <c r="D78" s="63"/>
      <c r="E78" s="25"/>
      <c r="F78" s="25"/>
      <c r="G78" s="63"/>
      <c r="H78" s="25"/>
      <c r="I78" s="26"/>
      <c r="J78" s="26"/>
      <c r="K78" s="26"/>
      <c r="L78" s="26"/>
      <c r="M78" s="26"/>
      <c r="N78" s="26"/>
      <c r="O78" s="26"/>
      <c r="P78" s="26"/>
      <c r="Q78" s="26"/>
    </row>
    <row r="79" spans="2:17" x14ac:dyDescent="0.3">
      <c r="B79" s="25"/>
      <c r="C79" s="25"/>
      <c r="D79" s="63"/>
      <c r="E79" s="25"/>
      <c r="F79" s="25"/>
      <c r="G79" s="63"/>
      <c r="H79" s="25"/>
      <c r="I79" s="26"/>
      <c r="J79" s="26"/>
      <c r="K79" s="26"/>
      <c r="L79" s="26"/>
      <c r="M79" s="26"/>
      <c r="N79" s="26"/>
      <c r="O79" s="26"/>
      <c r="P79" s="26"/>
      <c r="Q79" s="26"/>
    </row>
    <row r="80" spans="2:17" x14ac:dyDescent="0.3">
      <c r="B80" s="25"/>
      <c r="C80" s="25"/>
      <c r="D80" s="63"/>
      <c r="E80" s="25"/>
      <c r="F80" s="25"/>
      <c r="G80" s="63"/>
      <c r="H80" s="25"/>
      <c r="I80" s="26"/>
      <c r="J80" s="26"/>
      <c r="K80" s="26"/>
      <c r="L80" s="26"/>
      <c r="M80" s="26"/>
      <c r="N80" s="26"/>
      <c r="O80" s="26"/>
      <c r="P80" s="26"/>
      <c r="Q80" s="26"/>
    </row>
    <row r="81" spans="2:17" x14ac:dyDescent="0.3">
      <c r="B81" s="25"/>
      <c r="C81" s="25"/>
      <c r="D81" s="63"/>
      <c r="E81" s="25"/>
      <c r="F81" s="25"/>
      <c r="G81" s="63"/>
      <c r="H81" s="25"/>
      <c r="I81" s="26"/>
      <c r="J81" s="26"/>
      <c r="K81" s="26"/>
      <c r="L81" s="26"/>
      <c r="M81" s="26"/>
      <c r="N81" s="26"/>
      <c r="O81" s="26"/>
      <c r="P81" s="26"/>
      <c r="Q81" s="26"/>
    </row>
    <row r="82" spans="2:17" x14ac:dyDescent="0.3">
      <c r="B82" s="25"/>
      <c r="C82" s="25"/>
      <c r="D82" s="63"/>
      <c r="E82" s="25"/>
      <c r="F82" s="25"/>
      <c r="G82" s="63"/>
      <c r="H82" s="25"/>
      <c r="I82" s="26"/>
      <c r="J82" s="26"/>
      <c r="K82" s="26"/>
      <c r="L82" s="26"/>
      <c r="M82" s="26"/>
      <c r="N82" s="26"/>
      <c r="O82" s="26"/>
      <c r="P82" s="26"/>
      <c r="Q82" s="26"/>
    </row>
    <row r="83" spans="2:17" x14ac:dyDescent="0.3">
      <c r="B83" s="25"/>
      <c r="C83" s="25"/>
      <c r="D83" s="63"/>
      <c r="E83" s="25"/>
      <c r="F83" s="25"/>
      <c r="G83" s="63"/>
      <c r="H83" s="25"/>
      <c r="I83" s="26"/>
      <c r="J83" s="26"/>
      <c r="K83" s="26"/>
      <c r="L83" s="26"/>
      <c r="M83" s="26"/>
      <c r="N83" s="26"/>
      <c r="O83" s="26"/>
      <c r="P83" s="26"/>
      <c r="Q83" s="26"/>
    </row>
    <row r="84" spans="2:17" x14ac:dyDescent="0.3">
      <c r="B84" s="25"/>
      <c r="C84" s="25"/>
      <c r="D84" s="63"/>
      <c r="E84" s="25"/>
      <c r="F84" s="25"/>
      <c r="G84" s="63"/>
      <c r="H84" s="25"/>
      <c r="I84" s="26"/>
      <c r="J84" s="26"/>
      <c r="K84" s="26"/>
      <c r="L84" s="26"/>
      <c r="M84" s="26"/>
      <c r="N84" s="26"/>
      <c r="O84" s="26"/>
      <c r="P84" s="26"/>
      <c r="Q84" s="26"/>
    </row>
    <row r="85" spans="2:17" x14ac:dyDescent="0.3">
      <c r="B85" s="25"/>
      <c r="C85" s="25"/>
      <c r="D85" s="63"/>
      <c r="E85" s="25"/>
      <c r="F85" s="25"/>
      <c r="G85" s="63"/>
      <c r="H85" s="25"/>
      <c r="I85" s="26"/>
      <c r="J85" s="26"/>
      <c r="K85" s="26"/>
      <c r="L85" s="26"/>
      <c r="M85" s="26"/>
      <c r="N85" s="26"/>
      <c r="O85" s="26"/>
      <c r="P85" s="26"/>
      <c r="Q85" s="26"/>
    </row>
    <row r="86" spans="2:17" x14ac:dyDescent="0.3">
      <c r="B86" s="25"/>
      <c r="C86" s="25"/>
      <c r="D86" s="63"/>
      <c r="E86" s="25"/>
      <c r="F86" s="25"/>
      <c r="G86" s="63"/>
      <c r="H86" s="25"/>
      <c r="I86" s="26"/>
      <c r="J86" s="26"/>
      <c r="K86" s="26"/>
      <c r="L86" s="26"/>
      <c r="M86" s="26"/>
      <c r="N86" s="26"/>
      <c r="O86" s="26"/>
      <c r="P86" s="26"/>
      <c r="Q86" s="26"/>
    </row>
    <row r="87" spans="2:17" x14ac:dyDescent="0.3">
      <c r="B87" s="25"/>
      <c r="C87" s="25"/>
      <c r="D87" s="63"/>
      <c r="E87" s="25"/>
      <c r="F87" s="25"/>
      <c r="G87" s="63"/>
      <c r="H87" s="25"/>
      <c r="I87" s="26"/>
      <c r="J87" s="26"/>
      <c r="K87" s="26"/>
      <c r="L87" s="26"/>
      <c r="M87" s="26"/>
      <c r="N87" s="26"/>
      <c r="O87" s="26"/>
      <c r="P87" s="26"/>
      <c r="Q87" s="26"/>
    </row>
    <row r="88" spans="2:17" x14ac:dyDescent="0.3">
      <c r="B88" s="25"/>
      <c r="C88" s="25"/>
      <c r="D88" s="63"/>
      <c r="E88" s="25"/>
      <c r="F88" s="25"/>
      <c r="G88" s="63"/>
      <c r="H88" s="25"/>
      <c r="I88" s="26"/>
      <c r="J88" s="26"/>
      <c r="K88" s="26"/>
      <c r="L88" s="26"/>
      <c r="M88" s="26"/>
      <c r="N88" s="26"/>
      <c r="O88" s="26"/>
      <c r="P88" s="26"/>
      <c r="Q88" s="26"/>
    </row>
    <row r="89" spans="2:17" x14ac:dyDescent="0.3">
      <c r="B89" s="25"/>
      <c r="C89" s="25"/>
      <c r="D89" s="63"/>
      <c r="E89" s="25"/>
      <c r="F89" s="25"/>
      <c r="G89" s="63"/>
      <c r="H89" s="25"/>
      <c r="I89" s="26"/>
      <c r="J89" s="26"/>
      <c r="K89" s="26"/>
      <c r="L89" s="26"/>
      <c r="M89" s="26"/>
      <c r="N89" s="26"/>
      <c r="O89" s="26"/>
      <c r="P89" s="26"/>
      <c r="Q89" s="26"/>
    </row>
    <row r="90" spans="2:17" x14ac:dyDescent="0.3">
      <c r="B90" s="25"/>
      <c r="C90" s="25"/>
      <c r="D90" s="63"/>
      <c r="E90" s="25"/>
      <c r="F90" s="25"/>
      <c r="G90" s="63"/>
      <c r="H90" s="25"/>
      <c r="I90" s="26"/>
      <c r="J90" s="26"/>
      <c r="K90" s="26"/>
      <c r="L90" s="26"/>
      <c r="M90" s="26"/>
      <c r="N90" s="26"/>
      <c r="O90" s="26"/>
      <c r="P90" s="26"/>
      <c r="Q90" s="26"/>
    </row>
    <row r="91" spans="2:17" x14ac:dyDescent="0.3">
      <c r="B91" s="25"/>
      <c r="C91" s="25"/>
      <c r="D91" s="63"/>
      <c r="E91" s="25"/>
      <c r="F91" s="25"/>
      <c r="G91" s="63"/>
      <c r="H91" s="25"/>
      <c r="I91" s="26"/>
      <c r="J91" s="26"/>
      <c r="K91" s="26"/>
      <c r="L91" s="26"/>
      <c r="M91" s="26"/>
      <c r="N91" s="26"/>
      <c r="O91" s="26"/>
      <c r="P91" s="26"/>
      <c r="Q91" s="26"/>
    </row>
    <row r="92" spans="2:17" x14ac:dyDescent="0.3">
      <c r="B92" s="25"/>
      <c r="C92" s="25"/>
      <c r="D92" s="63"/>
      <c r="E92" s="25"/>
      <c r="F92" s="25"/>
      <c r="G92" s="63"/>
      <c r="H92" s="25"/>
      <c r="I92" s="26"/>
      <c r="J92" s="26"/>
      <c r="K92" s="26"/>
      <c r="L92" s="26"/>
      <c r="M92" s="26"/>
      <c r="N92" s="26"/>
      <c r="O92" s="26"/>
      <c r="P92" s="26"/>
      <c r="Q92" s="26"/>
    </row>
    <row r="93" spans="2:17" x14ac:dyDescent="0.3">
      <c r="B93" s="25"/>
      <c r="C93" s="25"/>
      <c r="D93" s="63"/>
      <c r="E93" s="25"/>
      <c r="F93" s="25"/>
      <c r="G93" s="63"/>
      <c r="H93" s="25"/>
      <c r="I93" s="26"/>
      <c r="J93" s="26"/>
      <c r="K93" s="26"/>
      <c r="L93" s="26"/>
      <c r="M93" s="26"/>
      <c r="N93" s="26"/>
      <c r="O93" s="26"/>
      <c r="P93" s="26"/>
      <c r="Q93" s="26"/>
    </row>
    <row r="94" spans="2:17" x14ac:dyDescent="0.3">
      <c r="B94" s="25"/>
      <c r="C94" s="25"/>
      <c r="D94" s="63"/>
      <c r="E94" s="25"/>
      <c r="F94" s="25"/>
      <c r="G94" s="63"/>
      <c r="H94" s="25"/>
      <c r="I94" s="26"/>
      <c r="J94" s="26"/>
      <c r="K94" s="26"/>
      <c r="L94" s="26"/>
      <c r="M94" s="26"/>
      <c r="N94" s="26"/>
      <c r="O94" s="26"/>
      <c r="P94" s="26"/>
      <c r="Q94" s="26"/>
    </row>
    <row r="95" spans="2:17" x14ac:dyDescent="0.3">
      <c r="B95" s="25"/>
      <c r="C95" s="25"/>
      <c r="D95" s="63"/>
      <c r="E95" s="25"/>
      <c r="F95" s="25"/>
      <c r="G95" s="63"/>
      <c r="H95" s="25"/>
      <c r="I95" s="26"/>
      <c r="J95" s="26"/>
      <c r="K95" s="26"/>
      <c r="L95" s="26"/>
      <c r="M95" s="26"/>
      <c r="N95" s="26"/>
      <c r="O95" s="26"/>
      <c r="P95" s="26"/>
      <c r="Q95" s="26"/>
    </row>
    <row r="96" spans="2:17" x14ac:dyDescent="0.3">
      <c r="B96" s="25"/>
      <c r="C96" s="25"/>
      <c r="D96" s="63"/>
      <c r="E96" s="25"/>
      <c r="F96" s="25"/>
      <c r="G96" s="63"/>
      <c r="H96" s="25"/>
      <c r="I96" s="26"/>
      <c r="J96" s="26"/>
      <c r="K96" s="26"/>
      <c r="L96" s="26"/>
      <c r="M96" s="26"/>
      <c r="N96" s="26"/>
      <c r="O96" s="26"/>
      <c r="P96" s="26"/>
      <c r="Q96" s="26"/>
    </row>
    <row r="97" spans="2:17" x14ac:dyDescent="0.3">
      <c r="B97" s="25"/>
      <c r="C97" s="25"/>
      <c r="D97" s="63"/>
      <c r="E97" s="25"/>
      <c r="F97" s="25"/>
      <c r="G97" s="63"/>
      <c r="H97" s="25"/>
      <c r="I97" s="26"/>
      <c r="J97" s="26"/>
      <c r="K97" s="26"/>
      <c r="L97" s="26"/>
      <c r="M97" s="26"/>
      <c r="N97" s="26"/>
      <c r="O97" s="26"/>
      <c r="P97" s="26"/>
      <c r="Q97" s="26"/>
    </row>
    <row r="98" spans="2:17" x14ac:dyDescent="0.3">
      <c r="B98" s="25"/>
      <c r="C98" s="25"/>
      <c r="D98" s="63"/>
      <c r="E98" s="25"/>
      <c r="F98" s="25"/>
      <c r="G98" s="63"/>
      <c r="H98" s="25"/>
      <c r="I98" s="26"/>
      <c r="J98" s="26"/>
      <c r="K98" s="26"/>
      <c r="L98" s="26"/>
      <c r="M98" s="26"/>
      <c r="N98" s="26"/>
      <c r="O98" s="26"/>
      <c r="P98" s="26"/>
      <c r="Q98" s="26"/>
    </row>
    <row r="99" spans="2:17" x14ac:dyDescent="0.3">
      <c r="B99" s="25"/>
      <c r="C99" s="25"/>
      <c r="D99" s="63"/>
      <c r="E99" s="25"/>
      <c r="F99" s="25"/>
      <c r="G99" s="63"/>
      <c r="H99" s="25"/>
      <c r="I99" s="26"/>
      <c r="J99" s="26"/>
      <c r="K99" s="26"/>
      <c r="L99" s="26"/>
      <c r="M99" s="26"/>
      <c r="N99" s="26"/>
      <c r="O99" s="26"/>
      <c r="P99" s="26"/>
      <c r="Q99" s="26"/>
    </row>
    <row r="100" spans="2:17" x14ac:dyDescent="0.3">
      <c r="B100" s="25"/>
      <c r="C100" s="25"/>
      <c r="D100" s="63"/>
      <c r="E100" s="25"/>
      <c r="F100" s="25"/>
      <c r="G100" s="63"/>
      <c r="H100" s="25"/>
      <c r="I100" s="26"/>
      <c r="J100" s="26"/>
      <c r="K100" s="26"/>
      <c r="L100" s="26"/>
      <c r="M100" s="26"/>
      <c r="N100" s="26"/>
      <c r="O100" s="26"/>
      <c r="P100" s="26"/>
      <c r="Q100" s="26"/>
    </row>
    <row r="101" spans="2:17" x14ac:dyDescent="0.3">
      <c r="B101" s="25"/>
      <c r="C101" s="25"/>
      <c r="D101" s="63"/>
      <c r="E101" s="25"/>
      <c r="F101" s="25"/>
      <c r="G101" s="63"/>
      <c r="H101" s="25"/>
      <c r="I101" s="26"/>
      <c r="J101" s="26"/>
      <c r="K101" s="26"/>
      <c r="L101" s="26"/>
      <c r="M101" s="26"/>
      <c r="N101" s="26"/>
      <c r="O101" s="26"/>
      <c r="P101" s="26"/>
      <c r="Q101" s="26"/>
    </row>
    <row r="102" spans="2:17" x14ac:dyDescent="0.3">
      <c r="B102" s="25"/>
      <c r="C102" s="25"/>
      <c r="D102" s="63"/>
      <c r="E102" s="25"/>
      <c r="F102" s="25"/>
      <c r="G102" s="63"/>
      <c r="H102" s="25"/>
      <c r="I102" s="26"/>
      <c r="J102" s="26"/>
      <c r="K102" s="26"/>
      <c r="L102" s="26"/>
      <c r="M102" s="26"/>
      <c r="N102" s="26"/>
      <c r="O102" s="26"/>
      <c r="P102" s="26"/>
      <c r="Q102" s="26"/>
    </row>
    <row r="103" spans="2:17" x14ac:dyDescent="0.3">
      <c r="B103" s="25"/>
      <c r="C103" s="25"/>
      <c r="D103" s="63"/>
      <c r="E103" s="25"/>
      <c r="F103" s="25"/>
      <c r="G103" s="63"/>
      <c r="H103" s="25"/>
      <c r="I103" s="26"/>
      <c r="J103" s="26"/>
      <c r="K103" s="26"/>
      <c r="L103" s="26"/>
      <c r="M103" s="26"/>
      <c r="N103" s="26"/>
      <c r="O103" s="26"/>
      <c r="P103" s="26"/>
      <c r="Q103" s="26"/>
    </row>
    <row r="104" spans="2:17" x14ac:dyDescent="0.3">
      <c r="B104" s="25"/>
      <c r="C104" s="25"/>
      <c r="D104" s="63"/>
      <c r="E104" s="25"/>
      <c r="F104" s="25"/>
      <c r="G104" s="63"/>
      <c r="H104" s="25"/>
      <c r="I104" s="26"/>
      <c r="J104" s="26"/>
      <c r="K104" s="26"/>
      <c r="L104" s="26"/>
      <c r="M104" s="26"/>
      <c r="N104" s="26"/>
      <c r="O104" s="26"/>
      <c r="P104" s="26"/>
      <c r="Q104" s="26"/>
    </row>
    <row r="105" spans="2:17" x14ac:dyDescent="0.3">
      <c r="B105" s="25"/>
      <c r="C105" s="25"/>
      <c r="D105" s="63"/>
      <c r="E105" s="25"/>
      <c r="F105" s="25"/>
      <c r="G105" s="63"/>
      <c r="H105" s="25"/>
      <c r="I105" s="26"/>
      <c r="J105" s="26"/>
      <c r="K105" s="26"/>
      <c r="L105" s="26"/>
      <c r="M105" s="26"/>
      <c r="N105" s="26"/>
      <c r="O105" s="26"/>
      <c r="P105" s="26"/>
      <c r="Q105" s="26"/>
    </row>
    <row r="106" spans="2:17" x14ac:dyDescent="0.3">
      <c r="B106" s="25"/>
      <c r="C106" s="25"/>
      <c r="D106" s="63"/>
      <c r="E106" s="25"/>
      <c r="F106" s="25"/>
      <c r="G106" s="63"/>
      <c r="H106" s="25"/>
      <c r="I106" s="26"/>
      <c r="J106" s="26"/>
      <c r="K106" s="26"/>
      <c r="L106" s="26"/>
      <c r="M106" s="26"/>
      <c r="N106" s="26"/>
      <c r="O106" s="26"/>
      <c r="P106" s="26"/>
      <c r="Q106" s="26"/>
    </row>
    <row r="107" spans="2:17" x14ac:dyDescent="0.3">
      <c r="B107" s="25"/>
      <c r="C107" s="25"/>
      <c r="D107" s="63"/>
      <c r="E107" s="25"/>
      <c r="F107" s="25"/>
      <c r="G107" s="63"/>
      <c r="H107" s="25"/>
      <c r="I107" s="26"/>
      <c r="J107" s="26"/>
      <c r="K107" s="26"/>
      <c r="L107" s="26"/>
      <c r="M107" s="26"/>
      <c r="N107" s="26"/>
      <c r="O107" s="26"/>
      <c r="P107" s="26"/>
      <c r="Q107" s="26"/>
    </row>
    <row r="108" spans="2:17" x14ac:dyDescent="0.3">
      <c r="B108" s="25"/>
      <c r="C108" s="25"/>
      <c r="D108" s="63"/>
      <c r="E108" s="25"/>
      <c r="F108" s="25"/>
      <c r="G108" s="63"/>
      <c r="H108" s="25"/>
      <c r="I108" s="26"/>
      <c r="J108" s="26"/>
      <c r="K108" s="26"/>
      <c r="L108" s="26"/>
      <c r="M108" s="26"/>
      <c r="N108" s="26"/>
      <c r="O108" s="26"/>
      <c r="P108" s="26"/>
      <c r="Q108" s="26"/>
    </row>
    <row r="109" spans="2:17" x14ac:dyDescent="0.3">
      <c r="B109" s="25"/>
      <c r="C109" s="25"/>
      <c r="D109" s="63"/>
      <c r="E109" s="25"/>
      <c r="F109" s="25"/>
      <c r="G109" s="63"/>
      <c r="H109" s="25"/>
      <c r="I109" s="26"/>
      <c r="J109" s="26"/>
      <c r="K109" s="26"/>
      <c r="L109" s="26"/>
      <c r="M109" s="26"/>
      <c r="N109" s="26"/>
      <c r="O109" s="26"/>
      <c r="P109" s="26"/>
      <c r="Q109" s="26"/>
    </row>
    <row r="110" spans="2:17" x14ac:dyDescent="0.3">
      <c r="B110" s="25"/>
      <c r="C110" s="25"/>
      <c r="D110" s="63"/>
      <c r="E110" s="25"/>
      <c r="F110" s="25"/>
      <c r="G110" s="63"/>
      <c r="H110" s="25"/>
      <c r="I110" s="26"/>
      <c r="J110" s="26"/>
      <c r="K110" s="26"/>
      <c r="L110" s="26"/>
      <c r="M110" s="26"/>
      <c r="N110" s="26"/>
      <c r="O110" s="26"/>
      <c r="P110" s="26"/>
      <c r="Q110" s="26"/>
    </row>
    <row r="111" spans="2:17" x14ac:dyDescent="0.3">
      <c r="B111" s="25"/>
      <c r="C111" s="25"/>
      <c r="D111" s="63"/>
      <c r="E111" s="25"/>
      <c r="F111" s="25"/>
      <c r="G111" s="63"/>
      <c r="H111" s="25"/>
      <c r="I111" s="26"/>
      <c r="J111" s="26"/>
      <c r="K111" s="26"/>
      <c r="L111" s="26"/>
      <c r="M111" s="26"/>
      <c r="N111" s="26"/>
      <c r="O111" s="26"/>
      <c r="P111" s="26"/>
      <c r="Q111" s="26"/>
    </row>
    <row r="112" spans="2:17" x14ac:dyDescent="0.3">
      <c r="B112" s="25"/>
      <c r="C112" s="25"/>
      <c r="D112" s="63"/>
      <c r="E112" s="25"/>
      <c r="F112" s="25"/>
      <c r="G112" s="63"/>
      <c r="H112" s="25"/>
      <c r="I112" s="26"/>
      <c r="J112" s="26"/>
      <c r="K112" s="26"/>
      <c r="L112" s="26"/>
      <c r="M112" s="26"/>
      <c r="N112" s="26"/>
      <c r="O112" s="26"/>
      <c r="P112" s="26"/>
      <c r="Q112" s="26"/>
    </row>
    <row r="113" spans="2:17" x14ac:dyDescent="0.3">
      <c r="B113" s="25"/>
      <c r="C113" s="25"/>
      <c r="D113" s="63"/>
      <c r="E113" s="25"/>
      <c r="F113" s="25"/>
      <c r="G113" s="63"/>
      <c r="H113" s="25"/>
      <c r="I113" s="26"/>
      <c r="J113" s="26"/>
      <c r="K113" s="26"/>
      <c r="L113" s="26"/>
      <c r="M113" s="26"/>
      <c r="N113" s="26"/>
      <c r="O113" s="26"/>
      <c r="P113" s="26"/>
      <c r="Q113" s="26"/>
    </row>
    <row r="114" spans="2:17" x14ac:dyDescent="0.3">
      <c r="B114" s="25"/>
      <c r="C114" s="25"/>
      <c r="D114" s="63"/>
      <c r="E114" s="25"/>
      <c r="F114" s="25"/>
      <c r="G114" s="63"/>
      <c r="H114" s="25"/>
      <c r="I114" s="26"/>
      <c r="J114" s="26"/>
      <c r="K114" s="26"/>
      <c r="L114" s="26"/>
      <c r="M114" s="26"/>
      <c r="N114" s="26"/>
      <c r="O114" s="26"/>
      <c r="P114" s="26"/>
      <c r="Q114" s="26"/>
    </row>
    <row r="115" spans="2:17" x14ac:dyDescent="0.3">
      <c r="B115" s="25"/>
      <c r="C115" s="25"/>
      <c r="D115" s="63"/>
      <c r="E115" s="25"/>
      <c r="F115" s="25"/>
      <c r="G115" s="63"/>
      <c r="H115" s="25"/>
      <c r="I115" s="26"/>
      <c r="J115" s="26"/>
      <c r="K115" s="26"/>
      <c r="L115" s="26"/>
      <c r="M115" s="26"/>
      <c r="N115" s="26"/>
      <c r="O115" s="26"/>
      <c r="P115" s="26"/>
      <c r="Q115" s="26"/>
    </row>
    <row r="116" spans="2:17" x14ac:dyDescent="0.3">
      <c r="B116" s="25"/>
      <c r="C116" s="25"/>
      <c r="D116" s="63"/>
      <c r="E116" s="25"/>
      <c r="F116" s="25"/>
      <c r="G116" s="63"/>
      <c r="H116" s="25"/>
      <c r="I116" s="26"/>
      <c r="J116" s="26"/>
      <c r="K116" s="26"/>
      <c r="L116" s="26"/>
      <c r="M116" s="26"/>
      <c r="N116" s="26"/>
      <c r="O116" s="26"/>
      <c r="P116" s="26"/>
      <c r="Q116" s="26"/>
    </row>
    <row r="117" spans="2:17" x14ac:dyDescent="0.3">
      <c r="B117" s="25"/>
      <c r="C117" s="25"/>
      <c r="D117" s="63"/>
      <c r="E117" s="25"/>
      <c r="F117" s="25"/>
      <c r="G117" s="63"/>
      <c r="H117" s="25"/>
      <c r="I117" s="26"/>
      <c r="J117" s="26"/>
      <c r="K117" s="26"/>
      <c r="L117" s="26"/>
      <c r="M117" s="26"/>
      <c r="N117" s="26"/>
      <c r="O117" s="26"/>
      <c r="P117" s="26"/>
      <c r="Q117" s="26"/>
    </row>
    <row r="118" spans="2:17" x14ac:dyDescent="0.3">
      <c r="B118" s="25"/>
      <c r="C118" s="25"/>
      <c r="D118" s="63"/>
      <c r="E118" s="25"/>
      <c r="F118" s="25"/>
      <c r="G118" s="63"/>
      <c r="H118" s="25"/>
      <c r="I118" s="26"/>
      <c r="J118" s="26"/>
      <c r="K118" s="26"/>
      <c r="L118" s="26"/>
      <c r="M118" s="26"/>
      <c r="N118" s="26"/>
      <c r="O118" s="26"/>
      <c r="P118" s="26"/>
      <c r="Q118" s="26"/>
    </row>
    <row r="119" spans="2:17" x14ac:dyDescent="0.3">
      <c r="B119" s="25"/>
      <c r="C119" s="25"/>
      <c r="D119" s="63"/>
      <c r="E119" s="25"/>
      <c r="F119" s="25"/>
      <c r="G119" s="63"/>
      <c r="H119" s="25"/>
      <c r="I119" s="26"/>
      <c r="J119" s="26"/>
      <c r="K119" s="26"/>
      <c r="L119" s="26"/>
      <c r="M119" s="26"/>
      <c r="N119" s="26"/>
      <c r="O119" s="26"/>
      <c r="P119" s="26"/>
      <c r="Q119" s="26"/>
    </row>
    <row r="120" spans="2:17" x14ac:dyDescent="0.3">
      <c r="B120" s="25"/>
      <c r="C120" s="25"/>
      <c r="D120" s="63"/>
      <c r="E120" s="25"/>
      <c r="F120" s="25"/>
      <c r="G120" s="63"/>
      <c r="H120" s="25"/>
      <c r="I120" s="26"/>
      <c r="J120" s="26"/>
      <c r="K120" s="26"/>
      <c r="L120" s="26"/>
      <c r="M120" s="26"/>
      <c r="N120" s="26"/>
      <c r="O120" s="26"/>
      <c r="P120" s="26"/>
      <c r="Q120" s="26"/>
    </row>
    <row r="121" spans="2:17" x14ac:dyDescent="0.3">
      <c r="B121" s="25"/>
      <c r="C121" s="25"/>
      <c r="D121" s="63"/>
      <c r="E121" s="25"/>
      <c r="F121" s="25"/>
      <c r="G121" s="63"/>
      <c r="H121" s="25"/>
      <c r="I121" s="26"/>
      <c r="J121" s="26"/>
      <c r="K121" s="26"/>
      <c r="L121" s="26"/>
      <c r="M121" s="26"/>
      <c r="N121" s="26"/>
      <c r="O121" s="26"/>
      <c r="P121" s="26"/>
      <c r="Q121" s="26"/>
    </row>
    <row r="122" spans="2:17" x14ac:dyDescent="0.3">
      <c r="B122" s="25"/>
      <c r="C122" s="25"/>
      <c r="D122" s="63"/>
      <c r="E122" s="25"/>
      <c r="F122" s="25"/>
      <c r="G122" s="63"/>
      <c r="H122" s="25"/>
      <c r="I122" s="26"/>
      <c r="J122" s="26"/>
      <c r="K122" s="26"/>
      <c r="L122" s="26"/>
      <c r="M122" s="26"/>
      <c r="N122" s="26"/>
      <c r="O122" s="26"/>
      <c r="P122" s="26"/>
      <c r="Q122" s="26"/>
    </row>
    <row r="123" spans="2:17" x14ac:dyDescent="0.3">
      <c r="B123" s="25"/>
      <c r="C123" s="25"/>
      <c r="D123" s="63"/>
      <c r="E123" s="25"/>
      <c r="F123" s="25"/>
      <c r="G123" s="63"/>
      <c r="H123" s="25"/>
      <c r="I123" s="26"/>
      <c r="J123" s="26"/>
      <c r="K123" s="26"/>
      <c r="L123" s="26"/>
      <c r="M123" s="26"/>
      <c r="N123" s="26"/>
      <c r="O123" s="26"/>
      <c r="P123" s="26"/>
      <c r="Q123" s="26"/>
    </row>
    <row r="124" spans="2:17" x14ac:dyDescent="0.3">
      <c r="B124" s="25"/>
      <c r="C124" s="25"/>
      <c r="D124" s="63"/>
      <c r="E124" s="25"/>
      <c r="F124" s="25"/>
      <c r="G124" s="63"/>
      <c r="H124" s="25"/>
      <c r="I124" s="26"/>
      <c r="J124" s="26"/>
      <c r="K124" s="26"/>
      <c r="L124" s="26"/>
      <c r="M124" s="26"/>
      <c r="N124" s="26"/>
      <c r="O124" s="26"/>
      <c r="P124" s="26"/>
      <c r="Q124" s="26"/>
    </row>
    <row r="125" spans="2:17" x14ac:dyDescent="0.3">
      <c r="B125" s="25"/>
      <c r="C125" s="25"/>
      <c r="D125" s="63"/>
      <c r="E125" s="25"/>
      <c r="F125" s="25"/>
      <c r="G125" s="63"/>
      <c r="H125" s="25"/>
      <c r="I125" s="26"/>
      <c r="J125" s="26"/>
      <c r="K125" s="26"/>
      <c r="L125" s="26"/>
      <c r="M125" s="26"/>
      <c r="N125" s="26"/>
      <c r="O125" s="26"/>
      <c r="P125" s="26"/>
      <c r="Q125" s="26"/>
    </row>
    <row r="126" spans="2:17" x14ac:dyDescent="0.3">
      <c r="B126" s="25"/>
      <c r="C126" s="25"/>
      <c r="D126" s="63"/>
      <c r="E126" s="25"/>
      <c r="F126" s="25"/>
      <c r="G126" s="63"/>
      <c r="H126" s="25"/>
      <c r="I126" s="26"/>
      <c r="J126" s="26"/>
      <c r="K126" s="26"/>
      <c r="L126" s="26"/>
      <c r="M126" s="26"/>
      <c r="N126" s="26"/>
      <c r="O126" s="26"/>
      <c r="P126" s="26"/>
      <c r="Q126" s="26"/>
    </row>
    <row r="127" spans="2:17" x14ac:dyDescent="0.3">
      <c r="B127" s="25"/>
      <c r="C127" s="25"/>
      <c r="D127" s="63"/>
      <c r="E127" s="25"/>
      <c r="F127" s="25"/>
      <c r="G127" s="63"/>
      <c r="H127" s="25"/>
      <c r="I127" s="26"/>
      <c r="J127" s="26"/>
      <c r="K127" s="26"/>
      <c r="L127" s="26"/>
      <c r="M127" s="26"/>
      <c r="N127" s="26"/>
      <c r="O127" s="26"/>
      <c r="P127" s="26"/>
      <c r="Q127" s="26"/>
    </row>
    <row r="128" spans="2:17" x14ac:dyDescent="0.3">
      <c r="B128" s="25"/>
      <c r="C128" s="25"/>
      <c r="D128" s="63"/>
      <c r="E128" s="25"/>
      <c r="F128" s="25"/>
      <c r="G128" s="63"/>
      <c r="H128" s="25"/>
      <c r="I128" s="26"/>
      <c r="J128" s="26"/>
      <c r="K128" s="26"/>
      <c r="L128" s="26"/>
      <c r="M128" s="26"/>
      <c r="N128" s="26"/>
      <c r="O128" s="26"/>
      <c r="P128" s="26"/>
      <c r="Q128" s="26"/>
    </row>
    <row r="129" spans="2:17" x14ac:dyDescent="0.3">
      <c r="B129" s="25"/>
      <c r="C129" s="25"/>
      <c r="D129" s="63"/>
      <c r="E129" s="25"/>
      <c r="F129" s="25"/>
      <c r="G129" s="63"/>
      <c r="H129" s="25"/>
      <c r="I129" s="26"/>
      <c r="J129" s="26"/>
      <c r="K129" s="26"/>
      <c r="L129" s="26"/>
      <c r="M129" s="26"/>
      <c r="N129" s="26"/>
      <c r="O129" s="26"/>
      <c r="P129" s="26"/>
      <c r="Q129" s="26"/>
    </row>
    <row r="130" spans="2:17" x14ac:dyDescent="0.3">
      <c r="B130" s="25"/>
      <c r="C130" s="25"/>
      <c r="D130" s="63"/>
      <c r="E130" s="25"/>
      <c r="F130" s="25"/>
      <c r="G130" s="63"/>
      <c r="H130" s="25"/>
      <c r="I130" s="26"/>
      <c r="J130" s="26"/>
      <c r="K130" s="26"/>
      <c r="L130" s="26"/>
      <c r="M130" s="26"/>
      <c r="N130" s="26"/>
      <c r="O130" s="26"/>
      <c r="P130" s="26"/>
      <c r="Q130" s="26"/>
    </row>
    <row r="131" spans="2:17" x14ac:dyDescent="0.3">
      <c r="B131" s="25"/>
      <c r="C131" s="25"/>
      <c r="D131" s="63"/>
      <c r="E131" s="25"/>
      <c r="F131" s="25"/>
      <c r="G131" s="63"/>
      <c r="H131" s="25"/>
      <c r="I131" s="26"/>
      <c r="J131" s="26"/>
      <c r="K131" s="26"/>
      <c r="L131" s="26"/>
      <c r="M131" s="26"/>
      <c r="N131" s="26"/>
      <c r="O131" s="26"/>
      <c r="P131" s="26"/>
      <c r="Q131" s="26"/>
    </row>
    <row r="132" spans="2:17" x14ac:dyDescent="0.3">
      <c r="B132" s="25"/>
      <c r="C132" s="25"/>
      <c r="D132" s="63"/>
      <c r="E132" s="25"/>
      <c r="F132" s="25"/>
      <c r="G132" s="63"/>
      <c r="H132" s="25"/>
      <c r="I132" s="26"/>
      <c r="J132" s="26"/>
      <c r="K132" s="26"/>
      <c r="L132" s="26"/>
      <c r="M132" s="26"/>
      <c r="N132" s="26"/>
      <c r="O132" s="26"/>
      <c r="P132" s="26"/>
      <c r="Q132" s="26"/>
    </row>
    <row r="133" spans="2:17" x14ac:dyDescent="0.3">
      <c r="B133" s="25"/>
      <c r="C133" s="25"/>
      <c r="D133" s="63"/>
      <c r="E133" s="25"/>
      <c r="F133" s="25"/>
      <c r="G133" s="63"/>
      <c r="H133" s="25"/>
      <c r="I133" s="26"/>
      <c r="J133" s="26"/>
      <c r="K133" s="26"/>
      <c r="L133" s="26"/>
      <c r="M133" s="26"/>
      <c r="N133" s="26"/>
      <c r="O133" s="26"/>
      <c r="P133" s="26"/>
      <c r="Q133" s="26"/>
    </row>
    <row r="134" spans="2:17" x14ac:dyDescent="0.3">
      <c r="B134" s="25"/>
      <c r="C134" s="25"/>
      <c r="D134" s="63"/>
      <c r="E134" s="25"/>
      <c r="F134" s="25"/>
      <c r="G134" s="63"/>
      <c r="H134" s="25"/>
      <c r="I134" s="26"/>
      <c r="J134" s="26"/>
      <c r="K134" s="26"/>
      <c r="L134" s="26"/>
      <c r="M134" s="26"/>
      <c r="N134" s="26"/>
      <c r="O134" s="26"/>
      <c r="P134" s="26"/>
      <c r="Q134" s="26"/>
    </row>
    <row r="135" spans="2:17" x14ac:dyDescent="0.3">
      <c r="B135" s="25"/>
      <c r="C135" s="25"/>
      <c r="D135" s="63"/>
      <c r="E135" s="25"/>
      <c r="F135" s="25"/>
      <c r="G135" s="63"/>
      <c r="H135" s="25"/>
      <c r="I135" s="26"/>
      <c r="J135" s="26"/>
      <c r="K135" s="26"/>
      <c r="L135" s="26"/>
      <c r="M135" s="26"/>
      <c r="N135" s="26"/>
      <c r="O135" s="26"/>
      <c r="P135" s="26"/>
      <c r="Q135" s="26"/>
    </row>
    <row r="136" spans="2:17" x14ac:dyDescent="0.3">
      <c r="B136" s="25"/>
      <c r="C136" s="25"/>
      <c r="D136" s="63"/>
      <c r="E136" s="25"/>
      <c r="F136" s="25"/>
      <c r="G136" s="63"/>
      <c r="H136" s="25"/>
      <c r="I136" s="26"/>
      <c r="J136" s="26"/>
      <c r="K136" s="26"/>
      <c r="L136" s="26"/>
      <c r="M136" s="26"/>
      <c r="N136" s="26"/>
      <c r="O136" s="26"/>
      <c r="P136" s="26"/>
      <c r="Q136" s="26"/>
    </row>
    <row r="137" spans="2:17" x14ac:dyDescent="0.3">
      <c r="B137" s="25"/>
      <c r="C137" s="25"/>
      <c r="D137" s="63"/>
      <c r="E137" s="25"/>
      <c r="F137" s="25"/>
      <c r="G137" s="63"/>
      <c r="H137" s="25"/>
      <c r="I137" s="26"/>
      <c r="J137" s="26"/>
      <c r="K137" s="26"/>
      <c r="L137" s="26"/>
      <c r="M137" s="26"/>
      <c r="N137" s="26"/>
      <c r="O137" s="26"/>
      <c r="P137" s="26"/>
      <c r="Q137" s="26"/>
    </row>
    <row r="138" spans="2:17" x14ac:dyDescent="0.3">
      <c r="B138" s="25"/>
      <c r="C138" s="25"/>
      <c r="D138" s="63"/>
      <c r="E138" s="25"/>
      <c r="F138" s="25"/>
      <c r="G138" s="63"/>
      <c r="H138" s="25"/>
      <c r="I138" s="26"/>
      <c r="J138" s="26"/>
      <c r="K138" s="26"/>
      <c r="L138" s="26"/>
      <c r="M138" s="26"/>
      <c r="N138" s="26"/>
      <c r="O138" s="26"/>
      <c r="P138" s="26"/>
      <c r="Q138" s="26"/>
    </row>
    <row r="139" spans="2:17" x14ac:dyDescent="0.3">
      <c r="B139" s="25"/>
      <c r="C139" s="25"/>
      <c r="D139" s="63"/>
      <c r="E139" s="25"/>
      <c r="F139" s="25"/>
      <c r="G139" s="63"/>
      <c r="H139" s="25"/>
      <c r="I139" s="26"/>
      <c r="J139" s="26"/>
      <c r="K139" s="26"/>
      <c r="L139" s="26"/>
      <c r="M139" s="26"/>
      <c r="N139" s="26"/>
      <c r="O139" s="26"/>
      <c r="P139" s="26"/>
      <c r="Q139" s="26"/>
    </row>
    <row r="140" spans="2:17" x14ac:dyDescent="0.3">
      <c r="B140" s="25"/>
      <c r="C140" s="25"/>
      <c r="D140" s="63"/>
      <c r="E140" s="25"/>
      <c r="F140" s="25"/>
      <c r="G140" s="63"/>
      <c r="H140" s="25"/>
      <c r="I140" s="26"/>
      <c r="J140" s="26"/>
      <c r="K140" s="26"/>
      <c r="L140" s="26"/>
      <c r="M140" s="26"/>
      <c r="N140" s="26"/>
      <c r="O140" s="26"/>
      <c r="P140" s="26"/>
      <c r="Q140" s="26"/>
    </row>
    <row r="141" spans="2:17" x14ac:dyDescent="0.3">
      <c r="B141" s="25"/>
      <c r="C141" s="25"/>
      <c r="D141" s="63"/>
      <c r="E141" s="25"/>
      <c r="F141" s="25"/>
      <c r="G141" s="63"/>
      <c r="H141" s="25"/>
      <c r="I141" s="26"/>
      <c r="J141" s="26"/>
      <c r="K141" s="26"/>
      <c r="L141" s="26"/>
      <c r="M141" s="26"/>
      <c r="N141" s="26"/>
      <c r="O141" s="26"/>
      <c r="P141" s="26"/>
      <c r="Q141" s="26"/>
    </row>
    <row r="142" spans="2:17" x14ac:dyDescent="0.3">
      <c r="B142" s="25"/>
      <c r="C142" s="25"/>
      <c r="D142" s="63"/>
      <c r="E142" s="25"/>
      <c r="F142" s="25"/>
      <c r="G142" s="63"/>
      <c r="H142" s="25"/>
      <c r="I142" s="26"/>
      <c r="J142" s="26"/>
      <c r="K142" s="26"/>
      <c r="L142" s="26"/>
      <c r="M142" s="26"/>
      <c r="N142" s="26"/>
      <c r="O142" s="26"/>
      <c r="P142" s="26"/>
      <c r="Q142" s="26"/>
    </row>
    <row r="143" spans="2:17" x14ac:dyDescent="0.3">
      <c r="B143" s="25"/>
      <c r="C143" s="25"/>
      <c r="D143" s="63"/>
      <c r="E143" s="25"/>
      <c r="F143" s="25"/>
      <c r="G143" s="63"/>
      <c r="H143" s="25"/>
      <c r="I143" s="26"/>
      <c r="J143" s="26"/>
      <c r="K143" s="26"/>
      <c r="L143" s="26"/>
      <c r="M143" s="26"/>
      <c r="N143" s="26"/>
      <c r="O143" s="26"/>
      <c r="P143" s="26"/>
      <c r="Q143" s="26"/>
    </row>
    <row r="144" spans="2:17" x14ac:dyDescent="0.3">
      <c r="B144" s="25"/>
      <c r="C144" s="25"/>
      <c r="D144" s="63"/>
      <c r="E144" s="25"/>
      <c r="F144" s="25"/>
      <c r="G144" s="63"/>
      <c r="H144" s="25"/>
      <c r="I144" s="26"/>
      <c r="J144" s="26"/>
      <c r="K144" s="26"/>
      <c r="L144" s="26"/>
      <c r="M144" s="26"/>
      <c r="N144" s="26"/>
      <c r="O144" s="26"/>
      <c r="P144" s="26"/>
      <c r="Q144" s="26"/>
    </row>
    <row r="145" spans="2:17" x14ac:dyDescent="0.3">
      <c r="B145" s="25"/>
      <c r="C145" s="25"/>
      <c r="D145" s="63"/>
      <c r="E145" s="25"/>
      <c r="F145" s="25"/>
      <c r="G145" s="63"/>
      <c r="H145" s="25"/>
      <c r="I145" s="26"/>
      <c r="J145" s="26"/>
      <c r="K145" s="26"/>
      <c r="L145" s="26"/>
      <c r="M145" s="26"/>
      <c r="N145" s="26"/>
      <c r="O145" s="26"/>
      <c r="P145" s="26"/>
      <c r="Q145" s="26"/>
    </row>
    <row r="146" spans="2:17" x14ac:dyDescent="0.3">
      <c r="B146" s="25"/>
      <c r="C146" s="25"/>
      <c r="D146" s="63"/>
      <c r="E146" s="25"/>
      <c r="F146" s="25"/>
      <c r="G146" s="63"/>
      <c r="H146" s="25"/>
      <c r="I146" s="26"/>
      <c r="J146" s="26"/>
      <c r="K146" s="26"/>
      <c r="L146" s="26"/>
      <c r="M146" s="26"/>
      <c r="N146" s="26"/>
      <c r="O146" s="26"/>
      <c r="P146" s="26"/>
      <c r="Q146" s="26"/>
    </row>
    <row r="147" spans="2:17" x14ac:dyDescent="0.3">
      <c r="B147" s="25"/>
      <c r="C147" s="25"/>
      <c r="D147" s="63"/>
      <c r="E147" s="25"/>
      <c r="F147" s="25"/>
      <c r="G147" s="63"/>
      <c r="H147" s="25"/>
      <c r="I147" s="26"/>
      <c r="J147" s="26"/>
      <c r="K147" s="26"/>
      <c r="L147" s="26"/>
      <c r="M147" s="26"/>
      <c r="N147" s="26"/>
      <c r="O147" s="26"/>
      <c r="P147" s="26"/>
      <c r="Q147" s="26"/>
    </row>
    <row r="148" spans="2:17" x14ac:dyDescent="0.3">
      <c r="B148" s="25"/>
      <c r="C148" s="25"/>
      <c r="D148" s="63"/>
      <c r="E148" s="25"/>
      <c r="F148" s="25"/>
      <c r="G148" s="63"/>
      <c r="H148" s="25"/>
      <c r="I148" s="26"/>
      <c r="J148" s="26"/>
      <c r="K148" s="26"/>
      <c r="L148" s="26"/>
      <c r="M148" s="26"/>
      <c r="N148" s="26"/>
      <c r="O148" s="26"/>
      <c r="P148" s="26"/>
      <c r="Q148" s="26"/>
    </row>
    <row r="149" spans="2:17" x14ac:dyDescent="0.3">
      <c r="B149" s="25"/>
      <c r="C149" s="25"/>
      <c r="D149" s="63"/>
      <c r="E149" s="25"/>
      <c r="F149" s="25"/>
      <c r="G149" s="63"/>
      <c r="H149" s="25"/>
      <c r="I149" s="26"/>
      <c r="J149" s="26"/>
      <c r="K149" s="26"/>
      <c r="L149" s="26"/>
      <c r="M149" s="26"/>
      <c r="N149" s="26"/>
      <c r="O149" s="26"/>
      <c r="P149" s="26"/>
      <c r="Q149" s="26"/>
    </row>
    <row r="150" spans="2:17" x14ac:dyDescent="0.3">
      <c r="B150" s="25"/>
      <c r="C150" s="25"/>
      <c r="D150" s="63"/>
      <c r="E150" s="25"/>
      <c r="F150" s="25"/>
      <c r="G150" s="63"/>
      <c r="H150" s="25"/>
      <c r="I150" s="26"/>
      <c r="J150" s="26"/>
      <c r="K150" s="26"/>
      <c r="L150" s="26"/>
      <c r="M150" s="26"/>
      <c r="N150" s="26"/>
      <c r="O150" s="26"/>
      <c r="P150" s="26"/>
      <c r="Q150" s="26"/>
    </row>
    <row r="151" spans="2:17" x14ac:dyDescent="0.3">
      <c r="B151" s="25"/>
      <c r="C151" s="25"/>
      <c r="D151" s="63"/>
      <c r="E151" s="25"/>
      <c r="F151" s="25"/>
      <c r="G151" s="63"/>
      <c r="H151" s="25"/>
      <c r="I151" s="26"/>
      <c r="J151" s="26"/>
      <c r="K151" s="26"/>
      <c r="L151" s="26"/>
      <c r="M151" s="26"/>
      <c r="N151" s="26"/>
      <c r="O151" s="26"/>
      <c r="P151" s="26"/>
      <c r="Q151" s="26"/>
    </row>
    <row r="152" spans="2:17" x14ac:dyDescent="0.3">
      <c r="B152" s="25"/>
      <c r="C152" s="25"/>
      <c r="D152" s="63"/>
      <c r="E152" s="25"/>
      <c r="F152" s="25"/>
      <c r="G152" s="63"/>
      <c r="H152" s="25"/>
      <c r="I152" s="26"/>
      <c r="J152" s="26"/>
      <c r="K152" s="26"/>
      <c r="L152" s="26"/>
      <c r="M152" s="26"/>
      <c r="N152" s="26"/>
      <c r="O152" s="26"/>
      <c r="P152" s="26"/>
      <c r="Q152" s="26"/>
    </row>
    <row r="153" spans="2:17" x14ac:dyDescent="0.3">
      <c r="B153" s="25"/>
      <c r="C153" s="25"/>
      <c r="D153" s="63"/>
      <c r="E153" s="25"/>
      <c r="F153" s="25"/>
      <c r="G153" s="63"/>
      <c r="H153" s="25"/>
      <c r="I153" s="26"/>
      <c r="J153" s="26"/>
      <c r="K153" s="26"/>
      <c r="L153" s="26"/>
      <c r="M153" s="26"/>
      <c r="N153" s="26"/>
      <c r="O153" s="26"/>
      <c r="P153" s="26"/>
      <c r="Q153" s="26"/>
    </row>
    <row r="154" spans="2:17" x14ac:dyDescent="0.3">
      <c r="B154" s="25"/>
      <c r="C154" s="25"/>
      <c r="D154" s="63"/>
      <c r="E154" s="25"/>
      <c r="F154" s="25"/>
      <c r="G154" s="63"/>
      <c r="H154" s="25"/>
      <c r="I154" s="26"/>
      <c r="J154" s="26"/>
      <c r="K154" s="26"/>
      <c r="L154" s="26"/>
      <c r="M154" s="26"/>
      <c r="N154" s="26"/>
      <c r="O154" s="26"/>
      <c r="P154" s="26"/>
      <c r="Q154" s="26"/>
    </row>
    <row r="155" spans="2:17" x14ac:dyDescent="0.3">
      <c r="B155" s="25"/>
      <c r="C155" s="25"/>
      <c r="D155" s="63"/>
      <c r="E155" s="25"/>
      <c r="F155" s="25"/>
      <c r="G155" s="63"/>
      <c r="H155" s="25"/>
      <c r="I155" s="26"/>
      <c r="J155" s="26"/>
      <c r="K155" s="26"/>
      <c r="L155" s="26"/>
      <c r="M155" s="26"/>
      <c r="N155" s="26"/>
      <c r="O155" s="26"/>
      <c r="P155" s="26"/>
      <c r="Q155" s="26"/>
    </row>
    <row r="156" spans="2:17" x14ac:dyDescent="0.3">
      <c r="B156" s="25"/>
      <c r="C156" s="25"/>
      <c r="D156" s="63"/>
      <c r="E156" s="25"/>
      <c r="F156" s="25"/>
      <c r="G156" s="63"/>
      <c r="H156" s="25"/>
      <c r="I156" s="26"/>
      <c r="J156" s="26"/>
      <c r="K156" s="26"/>
      <c r="L156" s="26"/>
      <c r="M156" s="26"/>
      <c r="N156" s="26"/>
      <c r="O156" s="26"/>
      <c r="P156" s="26"/>
      <c r="Q156" s="26"/>
    </row>
    <row r="157" spans="2:17" x14ac:dyDescent="0.3">
      <c r="B157" s="25"/>
      <c r="C157" s="25"/>
      <c r="D157" s="63"/>
      <c r="E157" s="25"/>
      <c r="F157" s="25"/>
      <c r="G157" s="63"/>
      <c r="H157" s="25"/>
      <c r="I157" s="26"/>
      <c r="J157" s="26"/>
      <c r="K157" s="26"/>
      <c r="L157" s="26"/>
      <c r="M157" s="26"/>
      <c r="N157" s="26"/>
      <c r="O157" s="26"/>
      <c r="P157" s="26"/>
      <c r="Q157" s="26"/>
    </row>
    <row r="158" spans="2:17" x14ac:dyDescent="0.3">
      <c r="B158" s="25"/>
      <c r="C158" s="25"/>
      <c r="D158" s="63"/>
      <c r="E158" s="25"/>
      <c r="F158" s="25"/>
      <c r="G158" s="63"/>
      <c r="H158" s="25"/>
      <c r="I158" s="26"/>
      <c r="J158" s="26"/>
      <c r="K158" s="26"/>
      <c r="L158" s="26"/>
      <c r="M158" s="26"/>
      <c r="N158" s="26"/>
      <c r="O158" s="26"/>
      <c r="P158" s="26"/>
      <c r="Q158" s="26"/>
    </row>
    <row r="159" spans="2:17" x14ac:dyDescent="0.3">
      <c r="B159" s="25"/>
      <c r="C159" s="25"/>
      <c r="D159" s="63"/>
      <c r="E159" s="25"/>
      <c r="F159" s="25"/>
      <c r="G159" s="63"/>
      <c r="H159" s="25"/>
      <c r="I159" s="26"/>
      <c r="J159" s="26"/>
      <c r="K159" s="26"/>
      <c r="L159" s="26"/>
      <c r="M159" s="26"/>
      <c r="N159" s="26"/>
      <c r="O159" s="26"/>
      <c r="P159" s="26"/>
      <c r="Q159" s="26"/>
    </row>
    <row r="160" spans="2:17" x14ac:dyDescent="0.3">
      <c r="B160" s="25"/>
      <c r="C160" s="25"/>
      <c r="D160" s="63"/>
      <c r="E160" s="25"/>
      <c r="F160" s="25"/>
      <c r="G160" s="63"/>
      <c r="H160" s="25"/>
      <c r="I160" s="26"/>
      <c r="J160" s="26"/>
      <c r="K160" s="26"/>
      <c r="L160" s="26"/>
      <c r="M160" s="26"/>
      <c r="N160" s="26"/>
      <c r="O160" s="26"/>
      <c r="P160" s="26"/>
      <c r="Q160" s="26"/>
    </row>
    <row r="161" spans="2:17" x14ac:dyDescent="0.3">
      <c r="B161" s="25"/>
      <c r="C161" s="25"/>
      <c r="D161" s="63"/>
      <c r="E161" s="25"/>
      <c r="F161" s="25"/>
      <c r="G161" s="63"/>
      <c r="H161" s="25"/>
      <c r="I161" s="26"/>
      <c r="J161" s="26"/>
      <c r="K161" s="26"/>
      <c r="L161" s="26"/>
      <c r="M161" s="26"/>
      <c r="N161" s="26"/>
      <c r="O161" s="26"/>
      <c r="P161" s="26"/>
      <c r="Q161" s="26"/>
    </row>
    <row r="162" spans="2:17" x14ac:dyDescent="0.3">
      <c r="B162" s="25"/>
      <c r="C162" s="25"/>
      <c r="D162" s="63"/>
      <c r="E162" s="25"/>
      <c r="F162" s="25"/>
      <c r="G162" s="63"/>
      <c r="H162" s="25"/>
      <c r="I162" s="26"/>
      <c r="J162" s="26"/>
      <c r="K162" s="26"/>
      <c r="L162" s="26"/>
      <c r="M162" s="26"/>
      <c r="N162" s="26"/>
      <c r="O162" s="26"/>
      <c r="P162" s="26"/>
      <c r="Q162" s="26"/>
    </row>
    <row r="163" spans="2:17" x14ac:dyDescent="0.3">
      <c r="B163" s="25"/>
      <c r="C163" s="25"/>
      <c r="D163" s="63"/>
      <c r="E163" s="25"/>
      <c r="F163" s="25"/>
      <c r="G163" s="63"/>
      <c r="H163" s="25"/>
      <c r="I163" s="26"/>
      <c r="J163" s="26"/>
      <c r="K163" s="26"/>
      <c r="L163" s="26"/>
      <c r="M163" s="26"/>
      <c r="N163" s="26"/>
      <c r="O163" s="26"/>
      <c r="P163" s="26"/>
      <c r="Q163" s="26"/>
    </row>
    <row r="164" spans="2:17" x14ac:dyDescent="0.3">
      <c r="B164" s="25"/>
      <c r="C164" s="25"/>
      <c r="D164" s="63"/>
      <c r="E164" s="25"/>
      <c r="F164" s="25"/>
      <c r="G164" s="63"/>
      <c r="H164" s="25"/>
      <c r="I164" s="26"/>
      <c r="J164" s="26"/>
      <c r="K164" s="26"/>
      <c r="L164" s="26"/>
      <c r="M164" s="26"/>
      <c r="N164" s="26"/>
      <c r="O164" s="26"/>
      <c r="P164" s="26"/>
      <c r="Q164" s="26"/>
    </row>
    <row r="165" spans="2:17" x14ac:dyDescent="0.3">
      <c r="B165" s="25"/>
      <c r="C165" s="25"/>
      <c r="D165" s="63"/>
      <c r="E165" s="25"/>
      <c r="F165" s="25"/>
      <c r="G165" s="63"/>
      <c r="H165" s="25"/>
      <c r="I165" s="26"/>
      <c r="J165" s="26"/>
      <c r="K165" s="26"/>
      <c r="L165" s="26"/>
      <c r="M165" s="26"/>
      <c r="N165" s="26"/>
      <c r="O165" s="26"/>
      <c r="P165" s="26"/>
      <c r="Q165" s="26"/>
    </row>
    <row r="166" spans="2:17" x14ac:dyDescent="0.3">
      <c r="B166" s="25"/>
      <c r="C166" s="25"/>
      <c r="D166" s="63"/>
      <c r="E166" s="25"/>
      <c r="F166" s="25"/>
      <c r="G166" s="63"/>
      <c r="H166" s="25"/>
      <c r="I166" s="26"/>
      <c r="J166" s="26"/>
      <c r="K166" s="26"/>
      <c r="L166" s="26"/>
      <c r="M166" s="26"/>
      <c r="N166" s="26"/>
      <c r="O166" s="26"/>
      <c r="P166" s="26"/>
      <c r="Q166" s="26"/>
    </row>
    <row r="167" spans="2:17" x14ac:dyDescent="0.3">
      <c r="B167" s="25"/>
      <c r="C167" s="25"/>
      <c r="D167" s="63"/>
      <c r="E167" s="25"/>
      <c r="F167" s="25"/>
      <c r="G167" s="63"/>
      <c r="H167" s="25"/>
      <c r="I167" s="26"/>
      <c r="J167" s="26"/>
      <c r="K167" s="26"/>
      <c r="L167" s="26"/>
      <c r="M167" s="26"/>
      <c r="N167" s="26"/>
      <c r="O167" s="26"/>
      <c r="P167" s="26"/>
      <c r="Q167" s="26"/>
    </row>
    <row r="168" spans="2:17" x14ac:dyDescent="0.3">
      <c r="B168" s="25"/>
      <c r="C168" s="25"/>
      <c r="D168" s="63"/>
      <c r="E168" s="25"/>
      <c r="F168" s="25"/>
      <c r="G168" s="63"/>
      <c r="H168" s="25"/>
      <c r="I168" s="26"/>
      <c r="J168" s="26"/>
      <c r="K168" s="26"/>
      <c r="L168" s="26"/>
      <c r="M168" s="26"/>
      <c r="N168" s="26"/>
      <c r="O168" s="26"/>
      <c r="P168" s="26"/>
      <c r="Q168" s="26"/>
    </row>
    <row r="169" spans="2:17" x14ac:dyDescent="0.3">
      <c r="B169" s="25"/>
      <c r="C169" s="25"/>
      <c r="D169" s="63"/>
      <c r="E169" s="25"/>
      <c r="F169" s="25"/>
      <c r="G169" s="63"/>
      <c r="H169" s="25"/>
      <c r="I169" s="26"/>
      <c r="J169" s="26"/>
      <c r="K169" s="26"/>
      <c r="L169" s="26"/>
      <c r="M169" s="26"/>
      <c r="N169" s="26"/>
      <c r="O169" s="26"/>
      <c r="P169" s="26"/>
      <c r="Q169" s="26"/>
    </row>
    <row r="170" spans="2:17" x14ac:dyDescent="0.3">
      <c r="B170" s="25"/>
      <c r="C170" s="25"/>
      <c r="D170" s="63"/>
      <c r="E170" s="25"/>
      <c r="F170" s="25"/>
      <c r="G170" s="63"/>
      <c r="H170" s="25"/>
      <c r="I170" s="26"/>
      <c r="J170" s="26"/>
      <c r="K170" s="26"/>
      <c r="L170" s="26"/>
      <c r="M170" s="26"/>
      <c r="N170" s="26"/>
      <c r="O170" s="26"/>
      <c r="P170" s="26"/>
      <c r="Q170" s="26"/>
    </row>
    <row r="171" spans="2:17" x14ac:dyDescent="0.3">
      <c r="B171" s="25"/>
      <c r="C171" s="25"/>
      <c r="D171" s="63"/>
      <c r="E171" s="25"/>
      <c r="F171" s="25"/>
      <c r="G171" s="63"/>
      <c r="H171" s="25"/>
      <c r="I171" s="26"/>
      <c r="J171" s="26"/>
      <c r="K171" s="26"/>
      <c r="L171" s="26"/>
      <c r="M171" s="26"/>
      <c r="N171" s="26"/>
      <c r="O171" s="26"/>
      <c r="P171" s="26"/>
      <c r="Q171" s="26"/>
    </row>
    <row r="172" spans="2:17" x14ac:dyDescent="0.3">
      <c r="B172" s="25"/>
      <c r="C172" s="25"/>
      <c r="D172" s="63"/>
      <c r="E172" s="25"/>
      <c r="F172" s="25"/>
      <c r="G172" s="63"/>
      <c r="H172" s="25"/>
      <c r="I172" s="26"/>
      <c r="J172" s="26"/>
      <c r="K172" s="26"/>
      <c r="L172" s="26"/>
      <c r="M172" s="26"/>
      <c r="N172" s="26"/>
      <c r="O172" s="26"/>
      <c r="P172" s="26"/>
      <c r="Q172" s="26"/>
    </row>
    <row r="173" spans="2:17" x14ac:dyDescent="0.3">
      <c r="B173" s="25"/>
      <c r="C173" s="25"/>
      <c r="D173" s="63"/>
      <c r="E173" s="25"/>
      <c r="F173" s="25"/>
      <c r="G173" s="63"/>
      <c r="H173" s="25"/>
      <c r="I173" s="26"/>
      <c r="J173" s="26"/>
      <c r="K173" s="26"/>
      <c r="L173" s="26"/>
      <c r="M173" s="26"/>
      <c r="N173" s="26"/>
      <c r="O173" s="26"/>
      <c r="P173" s="26"/>
      <c r="Q173" s="26"/>
    </row>
    <row r="174" spans="2:17" x14ac:dyDescent="0.3">
      <c r="B174" s="25"/>
      <c r="C174" s="25"/>
      <c r="D174" s="63"/>
      <c r="E174" s="25"/>
      <c r="F174" s="25"/>
      <c r="G174" s="63"/>
      <c r="H174" s="25"/>
      <c r="I174" s="26"/>
      <c r="J174" s="26"/>
      <c r="K174" s="26"/>
      <c r="L174" s="26"/>
      <c r="M174" s="26"/>
      <c r="N174" s="26"/>
      <c r="O174" s="26"/>
      <c r="P174" s="26"/>
      <c r="Q174" s="26"/>
    </row>
    <row r="175" spans="2:17" x14ac:dyDescent="0.3">
      <c r="B175" s="25"/>
      <c r="C175" s="25"/>
      <c r="D175" s="63"/>
      <c r="E175" s="25"/>
      <c r="F175" s="25"/>
      <c r="G175" s="63"/>
      <c r="H175" s="25"/>
      <c r="I175" s="26"/>
      <c r="J175" s="26"/>
      <c r="K175" s="26"/>
      <c r="L175" s="26"/>
      <c r="M175" s="26"/>
      <c r="N175" s="26"/>
      <c r="O175" s="26"/>
      <c r="P175" s="26"/>
      <c r="Q175" s="26"/>
    </row>
    <row r="176" spans="2:17" x14ac:dyDescent="0.3">
      <c r="B176" s="25"/>
      <c r="C176" s="25"/>
      <c r="D176" s="63"/>
      <c r="E176" s="25"/>
      <c r="F176" s="25"/>
      <c r="G176" s="63"/>
      <c r="H176" s="25"/>
      <c r="I176" s="26"/>
      <c r="J176" s="26"/>
      <c r="K176" s="26"/>
      <c r="L176" s="26"/>
      <c r="M176" s="26"/>
      <c r="N176" s="26"/>
      <c r="O176" s="26"/>
      <c r="P176" s="26"/>
      <c r="Q176" s="26"/>
    </row>
    <row r="177" spans="2:17" x14ac:dyDescent="0.3">
      <c r="B177" s="25"/>
      <c r="C177" s="25"/>
      <c r="D177" s="63"/>
      <c r="E177" s="25"/>
      <c r="F177" s="25"/>
      <c r="G177" s="63"/>
      <c r="H177" s="25"/>
      <c r="I177" s="26"/>
      <c r="J177" s="26"/>
      <c r="K177" s="26"/>
      <c r="L177" s="26"/>
      <c r="M177" s="26"/>
      <c r="N177" s="26"/>
      <c r="O177" s="26"/>
      <c r="P177" s="26"/>
      <c r="Q177" s="26"/>
    </row>
    <row r="178" spans="2:17" x14ac:dyDescent="0.3">
      <c r="B178" s="25"/>
      <c r="C178" s="25"/>
      <c r="D178" s="63"/>
      <c r="E178" s="25"/>
      <c r="F178" s="25"/>
      <c r="G178" s="63"/>
      <c r="H178" s="25"/>
      <c r="I178" s="26"/>
      <c r="J178" s="26"/>
      <c r="K178" s="26"/>
      <c r="L178" s="26"/>
      <c r="M178" s="26"/>
      <c r="N178" s="26"/>
      <c r="O178" s="26"/>
      <c r="P178" s="26"/>
      <c r="Q178" s="26"/>
    </row>
    <row r="179" spans="2:17" x14ac:dyDescent="0.3">
      <c r="B179" s="25"/>
      <c r="C179" s="25"/>
      <c r="D179" s="63"/>
      <c r="E179" s="25"/>
      <c r="F179" s="25"/>
      <c r="G179" s="63"/>
      <c r="H179" s="25"/>
      <c r="I179" s="26"/>
      <c r="J179" s="26"/>
      <c r="K179" s="26"/>
      <c r="L179" s="26"/>
      <c r="M179" s="26"/>
      <c r="N179" s="26"/>
      <c r="O179" s="26"/>
      <c r="P179" s="26"/>
      <c r="Q179" s="26"/>
    </row>
    <row r="180" spans="2:17" x14ac:dyDescent="0.3">
      <c r="B180" s="25"/>
      <c r="C180" s="25"/>
      <c r="D180" s="63"/>
      <c r="E180" s="25"/>
      <c r="F180" s="25"/>
      <c r="G180" s="63"/>
      <c r="H180" s="25"/>
      <c r="I180" s="26"/>
      <c r="J180" s="26"/>
      <c r="K180" s="26"/>
      <c r="L180" s="26"/>
      <c r="M180" s="26"/>
      <c r="N180" s="26"/>
      <c r="O180" s="26"/>
      <c r="P180" s="26"/>
      <c r="Q180" s="26"/>
    </row>
    <row r="181" spans="2:17" x14ac:dyDescent="0.3">
      <c r="B181" s="25"/>
      <c r="C181" s="25"/>
      <c r="D181" s="63"/>
      <c r="E181" s="25"/>
      <c r="F181" s="25"/>
      <c r="G181" s="63"/>
      <c r="H181" s="25"/>
      <c r="I181" s="26"/>
      <c r="J181" s="26"/>
      <c r="K181" s="26"/>
      <c r="L181" s="26"/>
      <c r="M181" s="26"/>
      <c r="N181" s="26"/>
      <c r="O181" s="26"/>
      <c r="P181" s="26"/>
      <c r="Q181" s="26"/>
    </row>
    <row r="182" spans="2:17" x14ac:dyDescent="0.3">
      <c r="B182" s="25"/>
      <c r="C182" s="25"/>
      <c r="D182" s="63"/>
      <c r="E182" s="25"/>
      <c r="F182" s="25"/>
      <c r="G182" s="63"/>
      <c r="H182" s="25"/>
      <c r="I182" s="26"/>
      <c r="J182" s="26"/>
      <c r="K182" s="26"/>
      <c r="L182" s="26"/>
      <c r="M182" s="26"/>
      <c r="N182" s="26"/>
      <c r="O182" s="26"/>
      <c r="P182" s="26"/>
      <c r="Q182" s="26"/>
    </row>
    <row r="183" spans="2:17" x14ac:dyDescent="0.3">
      <c r="B183" s="25"/>
      <c r="C183" s="25"/>
      <c r="D183" s="63"/>
      <c r="E183" s="25"/>
      <c r="F183" s="25"/>
      <c r="G183" s="63"/>
      <c r="H183" s="25"/>
      <c r="I183" s="26"/>
      <c r="J183" s="26"/>
      <c r="K183" s="26"/>
      <c r="L183" s="26"/>
      <c r="M183" s="26"/>
      <c r="N183" s="26"/>
      <c r="O183" s="26"/>
      <c r="P183" s="26"/>
      <c r="Q183" s="26"/>
    </row>
    <row r="184" spans="2:17" x14ac:dyDescent="0.3">
      <c r="B184" s="25"/>
      <c r="C184" s="25"/>
      <c r="D184" s="63"/>
      <c r="E184" s="25"/>
      <c r="F184" s="25"/>
      <c r="G184" s="63"/>
      <c r="H184" s="25"/>
      <c r="I184" s="26"/>
      <c r="J184" s="26"/>
      <c r="K184" s="26"/>
      <c r="L184" s="26"/>
      <c r="M184" s="26"/>
      <c r="N184" s="26"/>
      <c r="O184" s="26"/>
      <c r="P184" s="26"/>
      <c r="Q184" s="26"/>
    </row>
    <row r="185" spans="2:17" x14ac:dyDescent="0.3">
      <c r="B185" s="25"/>
      <c r="C185" s="25"/>
      <c r="D185" s="63"/>
      <c r="E185" s="25"/>
      <c r="F185" s="25"/>
      <c r="G185" s="63"/>
      <c r="H185" s="25"/>
      <c r="I185" s="26"/>
      <c r="J185" s="26"/>
      <c r="K185" s="26"/>
      <c r="L185" s="26"/>
      <c r="M185" s="26"/>
      <c r="N185" s="26"/>
      <c r="O185" s="26"/>
      <c r="P185" s="26"/>
      <c r="Q185" s="26"/>
    </row>
    <row r="186" spans="2:17" x14ac:dyDescent="0.3">
      <c r="B186" s="25"/>
      <c r="C186" s="25"/>
      <c r="D186" s="63"/>
      <c r="E186" s="25"/>
      <c r="F186" s="25"/>
      <c r="G186" s="63"/>
      <c r="H186" s="25"/>
      <c r="I186" s="26"/>
      <c r="J186" s="26"/>
      <c r="K186" s="26"/>
      <c r="L186" s="26"/>
      <c r="M186" s="26"/>
      <c r="N186" s="26"/>
      <c r="O186" s="26"/>
      <c r="P186" s="26"/>
      <c r="Q186" s="26"/>
    </row>
    <row r="187" spans="2:17" x14ac:dyDescent="0.3">
      <c r="B187" s="25"/>
      <c r="C187" s="25"/>
      <c r="D187" s="63"/>
      <c r="E187" s="25"/>
      <c r="F187" s="25"/>
      <c r="G187" s="63"/>
      <c r="H187" s="25"/>
      <c r="I187" s="26"/>
      <c r="J187" s="26"/>
      <c r="K187" s="26"/>
      <c r="L187" s="26"/>
      <c r="M187" s="26"/>
      <c r="N187" s="26"/>
      <c r="O187" s="26"/>
      <c r="P187" s="26"/>
      <c r="Q187" s="26"/>
    </row>
    <row r="188" spans="2:17" x14ac:dyDescent="0.3">
      <c r="B188" s="25"/>
      <c r="C188" s="25"/>
      <c r="D188" s="63"/>
      <c r="E188" s="25"/>
      <c r="F188" s="25"/>
      <c r="G188" s="63"/>
      <c r="H188" s="25"/>
      <c r="I188" s="26"/>
      <c r="J188" s="26"/>
      <c r="K188" s="26"/>
      <c r="L188" s="26"/>
      <c r="M188" s="26"/>
      <c r="N188" s="26"/>
      <c r="O188" s="26"/>
      <c r="P188" s="26"/>
      <c r="Q188" s="26"/>
    </row>
    <row r="189" spans="2:17" x14ac:dyDescent="0.3">
      <c r="B189" s="25"/>
      <c r="C189" s="25"/>
      <c r="D189" s="63"/>
      <c r="E189" s="25"/>
      <c r="F189" s="25"/>
      <c r="G189" s="63"/>
      <c r="H189" s="25"/>
      <c r="I189" s="26"/>
      <c r="J189" s="26"/>
      <c r="K189" s="26"/>
      <c r="L189" s="26"/>
      <c r="M189" s="26"/>
      <c r="N189" s="26"/>
      <c r="O189" s="26"/>
      <c r="P189" s="26"/>
      <c r="Q189" s="26"/>
    </row>
    <row r="190" spans="2:17" x14ac:dyDescent="0.3">
      <c r="B190" s="25"/>
      <c r="C190" s="25"/>
      <c r="D190" s="63"/>
      <c r="E190" s="25"/>
      <c r="F190" s="25"/>
      <c r="G190" s="63"/>
      <c r="H190" s="25"/>
      <c r="I190" s="26"/>
      <c r="J190" s="26"/>
      <c r="K190" s="26"/>
      <c r="L190" s="26"/>
      <c r="M190" s="26"/>
      <c r="N190" s="26"/>
      <c r="O190" s="26"/>
      <c r="P190" s="26"/>
      <c r="Q190" s="26"/>
    </row>
    <row r="191" spans="2:17" x14ac:dyDescent="0.3">
      <c r="B191" s="25"/>
      <c r="C191" s="25"/>
      <c r="D191" s="63"/>
      <c r="E191" s="25"/>
      <c r="F191" s="25"/>
      <c r="G191" s="63"/>
      <c r="H191" s="25"/>
      <c r="I191" s="26"/>
      <c r="J191" s="26"/>
      <c r="K191" s="26"/>
      <c r="L191" s="26"/>
      <c r="M191" s="26"/>
      <c r="N191" s="26"/>
      <c r="O191" s="26"/>
      <c r="P191" s="26"/>
      <c r="Q191" s="26"/>
    </row>
    <row r="192" spans="2:17" x14ac:dyDescent="0.3">
      <c r="B192" s="25"/>
      <c r="C192" s="25"/>
      <c r="D192" s="63"/>
      <c r="E192" s="25"/>
      <c r="F192" s="25"/>
      <c r="G192" s="63"/>
      <c r="H192" s="25"/>
      <c r="I192" s="26"/>
      <c r="J192" s="26"/>
      <c r="K192" s="26"/>
      <c r="L192" s="26"/>
      <c r="M192" s="26"/>
      <c r="N192" s="26"/>
      <c r="O192" s="26"/>
      <c r="P192" s="26"/>
      <c r="Q192" s="26"/>
    </row>
    <row r="193" spans="2:17" x14ac:dyDescent="0.3">
      <c r="B193" s="25"/>
      <c r="C193" s="25"/>
      <c r="D193" s="63"/>
      <c r="E193" s="25"/>
      <c r="F193" s="25"/>
      <c r="G193" s="63"/>
      <c r="H193" s="25"/>
      <c r="I193" s="26"/>
      <c r="J193" s="26"/>
      <c r="K193" s="26"/>
      <c r="L193" s="26"/>
      <c r="M193" s="26"/>
      <c r="N193" s="26"/>
      <c r="O193" s="26"/>
      <c r="P193" s="26"/>
      <c r="Q193" s="26"/>
    </row>
    <row r="194" spans="2:17" x14ac:dyDescent="0.3">
      <c r="B194" s="25"/>
      <c r="C194" s="25"/>
      <c r="D194" s="63"/>
      <c r="E194" s="25"/>
      <c r="F194" s="25"/>
      <c r="G194" s="63"/>
      <c r="H194" s="25"/>
      <c r="I194" s="26"/>
      <c r="J194" s="26"/>
      <c r="K194" s="26"/>
      <c r="L194" s="26"/>
      <c r="M194" s="26"/>
      <c r="N194" s="26"/>
      <c r="O194" s="26"/>
      <c r="P194" s="26"/>
      <c r="Q194" s="26"/>
    </row>
    <row r="195" spans="2:17" x14ac:dyDescent="0.3">
      <c r="B195" s="25"/>
      <c r="C195" s="25"/>
      <c r="D195" s="63"/>
      <c r="E195" s="25"/>
      <c r="F195" s="25"/>
      <c r="G195" s="63"/>
      <c r="H195" s="25"/>
      <c r="I195" s="26"/>
      <c r="J195" s="26"/>
      <c r="K195" s="26"/>
      <c r="L195" s="26"/>
      <c r="M195" s="26"/>
      <c r="N195" s="26"/>
      <c r="O195" s="26"/>
      <c r="P195" s="26"/>
      <c r="Q195" s="26"/>
    </row>
    <row r="196" spans="2:17" x14ac:dyDescent="0.3">
      <c r="B196" s="25"/>
      <c r="C196" s="25"/>
      <c r="D196" s="63"/>
      <c r="E196" s="25"/>
      <c r="F196" s="25"/>
      <c r="G196" s="63"/>
      <c r="H196" s="25"/>
      <c r="I196" s="26"/>
      <c r="J196" s="26"/>
      <c r="K196" s="26"/>
      <c r="L196" s="26"/>
      <c r="M196" s="26"/>
      <c r="N196" s="26"/>
      <c r="O196" s="26"/>
      <c r="P196" s="26"/>
      <c r="Q196" s="26"/>
    </row>
    <row r="197" spans="2:17" x14ac:dyDescent="0.3">
      <c r="B197" s="25"/>
      <c r="C197" s="25"/>
      <c r="D197" s="63"/>
      <c r="E197" s="25"/>
      <c r="F197" s="25"/>
      <c r="G197" s="63"/>
      <c r="H197" s="25"/>
      <c r="I197" s="26"/>
      <c r="J197" s="26"/>
      <c r="K197" s="26"/>
      <c r="L197" s="26"/>
      <c r="M197" s="26"/>
      <c r="N197" s="26"/>
      <c r="O197" s="26"/>
      <c r="P197" s="26"/>
      <c r="Q197" s="26"/>
    </row>
    <row r="198" spans="2:17" x14ac:dyDescent="0.3">
      <c r="B198" s="25"/>
      <c r="C198" s="25"/>
      <c r="D198" s="63"/>
      <c r="E198" s="25"/>
      <c r="F198" s="25"/>
      <c r="G198" s="63"/>
      <c r="H198" s="25"/>
      <c r="I198" s="26"/>
      <c r="J198" s="26"/>
      <c r="K198" s="26"/>
      <c r="L198" s="26"/>
      <c r="M198" s="26"/>
      <c r="N198" s="26"/>
      <c r="O198" s="26"/>
      <c r="P198" s="26"/>
      <c r="Q198" s="26"/>
    </row>
    <row r="199" spans="2:17" x14ac:dyDescent="0.3">
      <c r="B199" s="25"/>
      <c r="C199" s="25"/>
      <c r="D199" s="63"/>
      <c r="E199" s="25"/>
      <c r="F199" s="25"/>
      <c r="G199" s="63"/>
      <c r="H199" s="25"/>
      <c r="I199" s="26"/>
      <c r="J199" s="26"/>
      <c r="K199" s="26"/>
      <c r="L199" s="26"/>
      <c r="M199" s="26"/>
      <c r="N199" s="26"/>
      <c r="O199" s="26"/>
      <c r="P199" s="26"/>
      <c r="Q199" s="26"/>
    </row>
    <row r="200" spans="2:17" x14ac:dyDescent="0.3">
      <c r="B200" s="25"/>
      <c r="C200" s="25"/>
      <c r="D200" s="63"/>
      <c r="E200" s="25"/>
      <c r="F200" s="25"/>
      <c r="G200" s="63"/>
      <c r="H200" s="25"/>
      <c r="I200" s="26"/>
      <c r="J200" s="26"/>
      <c r="K200" s="26"/>
      <c r="L200" s="26"/>
      <c r="M200" s="26"/>
      <c r="N200" s="26"/>
      <c r="O200" s="26"/>
      <c r="P200" s="26"/>
      <c r="Q200" s="26"/>
    </row>
    <row r="201" spans="2:17" x14ac:dyDescent="0.3">
      <c r="B201" s="25"/>
      <c r="C201" s="25"/>
      <c r="D201" s="63"/>
      <c r="E201" s="25"/>
      <c r="F201" s="25"/>
      <c r="G201" s="63"/>
      <c r="H201" s="25"/>
      <c r="I201" s="26"/>
      <c r="J201" s="26"/>
      <c r="K201" s="26"/>
      <c r="L201" s="26"/>
      <c r="M201" s="26"/>
      <c r="N201" s="26"/>
      <c r="O201" s="26"/>
      <c r="P201" s="26"/>
      <c r="Q201" s="26"/>
    </row>
    <row r="202" spans="2:17" x14ac:dyDescent="0.3">
      <c r="B202" s="25"/>
      <c r="C202" s="25"/>
      <c r="D202" s="63"/>
      <c r="E202" s="25"/>
      <c r="F202" s="25"/>
      <c r="G202" s="63"/>
      <c r="H202" s="25"/>
      <c r="I202" s="26"/>
      <c r="J202" s="26"/>
      <c r="K202" s="26"/>
      <c r="L202" s="26"/>
      <c r="M202" s="26"/>
      <c r="N202" s="26"/>
      <c r="O202" s="26"/>
      <c r="P202" s="26"/>
      <c r="Q202" s="26"/>
    </row>
    <row r="203" spans="2:17" x14ac:dyDescent="0.3">
      <c r="B203" s="25"/>
      <c r="C203" s="25"/>
      <c r="D203" s="63"/>
      <c r="E203" s="25"/>
      <c r="F203" s="25"/>
      <c r="G203" s="63"/>
      <c r="H203" s="25"/>
      <c r="I203" s="26"/>
      <c r="J203" s="26"/>
      <c r="K203" s="26"/>
      <c r="L203" s="26"/>
      <c r="M203" s="26"/>
      <c r="N203" s="26"/>
      <c r="O203" s="26"/>
      <c r="P203" s="26"/>
      <c r="Q203" s="26"/>
    </row>
    <row r="204" spans="2:17" x14ac:dyDescent="0.3">
      <c r="B204" s="25"/>
      <c r="C204" s="25"/>
      <c r="D204" s="63"/>
      <c r="E204" s="25"/>
      <c r="F204" s="25"/>
      <c r="G204" s="63"/>
      <c r="H204" s="25"/>
      <c r="I204" s="26"/>
      <c r="J204" s="26"/>
      <c r="K204" s="26"/>
      <c r="L204" s="26"/>
      <c r="M204" s="26"/>
      <c r="N204" s="26"/>
      <c r="O204" s="26"/>
      <c r="P204" s="26"/>
      <c r="Q204" s="26"/>
    </row>
    <row r="205" spans="2:17" x14ac:dyDescent="0.3">
      <c r="B205" s="25"/>
      <c r="C205" s="25"/>
      <c r="D205" s="63"/>
      <c r="E205" s="25"/>
      <c r="F205" s="25"/>
      <c r="G205" s="63"/>
      <c r="H205" s="25"/>
      <c r="I205" s="26"/>
      <c r="J205" s="26"/>
      <c r="K205" s="26"/>
      <c r="L205" s="26"/>
      <c r="M205" s="26"/>
      <c r="N205" s="26"/>
      <c r="O205" s="26"/>
      <c r="P205" s="26"/>
      <c r="Q205" s="26"/>
    </row>
    <row r="206" spans="2:17" x14ac:dyDescent="0.3">
      <c r="B206" s="25"/>
      <c r="C206" s="25"/>
      <c r="D206" s="63"/>
      <c r="E206" s="25"/>
      <c r="F206" s="25"/>
      <c r="G206" s="63"/>
      <c r="H206" s="25"/>
      <c r="I206" s="26"/>
      <c r="J206" s="26"/>
      <c r="K206" s="26"/>
      <c r="L206" s="26"/>
      <c r="M206" s="26"/>
      <c r="N206" s="26"/>
      <c r="O206" s="26"/>
      <c r="P206" s="26"/>
      <c r="Q206" s="26"/>
    </row>
    <row r="207" spans="2:17" x14ac:dyDescent="0.3">
      <c r="B207" s="25"/>
      <c r="C207" s="25"/>
      <c r="D207" s="63"/>
      <c r="E207" s="25"/>
      <c r="F207" s="25"/>
      <c r="G207" s="63"/>
      <c r="H207" s="25"/>
      <c r="I207" s="26"/>
      <c r="J207" s="26"/>
      <c r="K207" s="26"/>
      <c r="L207" s="26"/>
      <c r="M207" s="26"/>
      <c r="N207" s="26"/>
      <c r="O207" s="26"/>
      <c r="P207" s="26"/>
      <c r="Q207" s="26"/>
    </row>
    <row r="208" spans="2:17" x14ac:dyDescent="0.3">
      <c r="B208" s="25"/>
      <c r="C208" s="25"/>
      <c r="D208" s="63"/>
      <c r="E208" s="25"/>
      <c r="F208" s="25"/>
      <c r="G208" s="63"/>
      <c r="H208" s="25"/>
      <c r="I208" s="26"/>
      <c r="J208" s="26"/>
      <c r="K208" s="26"/>
      <c r="L208" s="26"/>
      <c r="M208" s="26"/>
      <c r="N208" s="26"/>
      <c r="O208" s="26"/>
      <c r="P208" s="26"/>
      <c r="Q208" s="26"/>
    </row>
    <row r="209" spans="2:17" x14ac:dyDescent="0.3">
      <c r="B209" s="25"/>
      <c r="C209" s="25"/>
      <c r="D209" s="63"/>
      <c r="E209" s="25"/>
      <c r="F209" s="25"/>
      <c r="G209" s="63"/>
      <c r="H209" s="25"/>
      <c r="I209" s="26"/>
      <c r="J209" s="26"/>
      <c r="K209" s="26"/>
      <c r="L209" s="26"/>
      <c r="M209" s="26"/>
      <c r="N209" s="26"/>
      <c r="O209" s="26"/>
      <c r="P209" s="26"/>
      <c r="Q209" s="26"/>
    </row>
    <row r="210" spans="2:17" x14ac:dyDescent="0.3">
      <c r="B210" s="25"/>
      <c r="C210" s="25"/>
      <c r="D210" s="63"/>
      <c r="E210" s="25"/>
      <c r="F210" s="25"/>
      <c r="G210" s="63"/>
      <c r="H210" s="25"/>
      <c r="I210" s="26"/>
      <c r="J210" s="26"/>
      <c r="K210" s="26"/>
      <c r="L210" s="26"/>
      <c r="M210" s="26"/>
      <c r="N210" s="26"/>
      <c r="O210" s="26"/>
      <c r="P210" s="26"/>
      <c r="Q210" s="26"/>
    </row>
    <row r="211" spans="2:17" x14ac:dyDescent="0.3">
      <c r="B211" s="25"/>
      <c r="C211" s="25"/>
      <c r="D211" s="63"/>
      <c r="E211" s="25"/>
      <c r="F211" s="25"/>
      <c r="G211" s="63"/>
      <c r="H211" s="25"/>
      <c r="I211" s="26"/>
      <c r="J211" s="26"/>
      <c r="K211" s="26"/>
      <c r="L211" s="26"/>
      <c r="M211" s="26"/>
      <c r="N211" s="26"/>
      <c r="O211" s="26"/>
      <c r="P211" s="26"/>
      <c r="Q211" s="26"/>
    </row>
    <row r="212" spans="2:17" x14ac:dyDescent="0.3">
      <c r="B212" s="25"/>
      <c r="C212" s="25"/>
      <c r="D212" s="63"/>
      <c r="E212" s="25"/>
      <c r="F212" s="25"/>
      <c r="G212" s="63"/>
      <c r="H212" s="25"/>
      <c r="I212" s="26"/>
      <c r="J212" s="26"/>
      <c r="K212" s="26"/>
      <c r="L212" s="26"/>
      <c r="M212" s="26"/>
      <c r="N212" s="26"/>
      <c r="O212" s="26"/>
      <c r="P212" s="26"/>
      <c r="Q212" s="26"/>
    </row>
    <row r="213" spans="2:17" x14ac:dyDescent="0.3">
      <c r="B213" s="25"/>
      <c r="C213" s="25"/>
      <c r="D213" s="63"/>
      <c r="E213" s="25"/>
      <c r="F213" s="25"/>
      <c r="G213" s="63"/>
      <c r="H213" s="25"/>
      <c r="I213" s="26"/>
      <c r="J213" s="26"/>
      <c r="K213" s="26"/>
      <c r="L213" s="26"/>
      <c r="M213" s="26"/>
      <c r="N213" s="26"/>
      <c r="O213" s="26"/>
      <c r="P213" s="26"/>
      <c r="Q213" s="26"/>
    </row>
    <row r="214" spans="2:17" x14ac:dyDescent="0.3">
      <c r="B214" s="25"/>
      <c r="C214" s="25"/>
      <c r="D214" s="63"/>
      <c r="E214" s="25"/>
      <c r="F214" s="25"/>
      <c r="G214" s="63"/>
      <c r="H214" s="25"/>
      <c r="I214" s="26"/>
      <c r="J214" s="26"/>
      <c r="K214" s="26"/>
      <c r="L214" s="26"/>
      <c r="M214" s="26"/>
      <c r="N214" s="26"/>
      <c r="O214" s="26"/>
      <c r="P214" s="26"/>
      <c r="Q214" s="26"/>
    </row>
    <row r="215" spans="2:17" x14ac:dyDescent="0.3">
      <c r="B215" s="25"/>
      <c r="C215" s="25"/>
      <c r="D215" s="63"/>
      <c r="E215" s="25"/>
      <c r="F215" s="25"/>
      <c r="G215" s="63"/>
      <c r="H215" s="25"/>
      <c r="I215" s="26"/>
      <c r="J215" s="26"/>
      <c r="K215" s="26"/>
      <c r="L215" s="26"/>
      <c r="M215" s="26"/>
      <c r="N215" s="26"/>
      <c r="O215" s="26"/>
      <c r="P215" s="26"/>
      <c r="Q215" s="26"/>
    </row>
    <row r="216" spans="2:17" x14ac:dyDescent="0.3">
      <c r="B216" s="25"/>
      <c r="C216" s="25"/>
      <c r="D216" s="63"/>
      <c r="E216" s="25"/>
      <c r="F216" s="25"/>
      <c r="G216" s="63"/>
      <c r="H216" s="25"/>
      <c r="I216" s="26"/>
      <c r="J216" s="26"/>
      <c r="K216" s="26"/>
      <c r="L216" s="26"/>
      <c r="M216" s="26"/>
      <c r="N216" s="26"/>
      <c r="O216" s="26"/>
      <c r="P216" s="26"/>
      <c r="Q216" s="26"/>
    </row>
    <row r="217" spans="2:17" x14ac:dyDescent="0.3">
      <c r="B217" s="25"/>
      <c r="C217" s="25"/>
      <c r="D217" s="63"/>
      <c r="E217" s="25"/>
      <c r="F217" s="25"/>
      <c r="G217" s="63"/>
      <c r="H217" s="25"/>
      <c r="I217" s="26"/>
      <c r="J217" s="26"/>
      <c r="K217" s="26"/>
      <c r="L217" s="26"/>
      <c r="M217" s="26"/>
      <c r="N217" s="26"/>
      <c r="O217" s="26"/>
      <c r="P217" s="26"/>
      <c r="Q217" s="26"/>
    </row>
    <row r="218" spans="2:17" x14ac:dyDescent="0.3">
      <c r="B218" s="25"/>
      <c r="C218" s="25"/>
      <c r="D218" s="63"/>
      <c r="E218" s="25"/>
      <c r="F218" s="25"/>
      <c r="G218" s="63"/>
      <c r="H218" s="25"/>
      <c r="I218" s="26"/>
      <c r="J218" s="26"/>
      <c r="K218" s="26"/>
      <c r="L218" s="26"/>
      <c r="M218" s="26"/>
      <c r="N218" s="26"/>
      <c r="O218" s="26"/>
      <c r="P218" s="26"/>
      <c r="Q218" s="26"/>
    </row>
    <row r="219" spans="2:17" x14ac:dyDescent="0.3">
      <c r="B219" s="25"/>
      <c r="C219" s="25"/>
      <c r="D219" s="63"/>
      <c r="E219" s="25"/>
      <c r="F219" s="25"/>
      <c r="G219" s="63"/>
      <c r="H219" s="25"/>
      <c r="I219" s="26"/>
      <c r="J219" s="26"/>
      <c r="K219" s="26"/>
      <c r="L219" s="26"/>
      <c r="M219" s="26"/>
      <c r="N219" s="26"/>
      <c r="O219" s="26"/>
      <c r="P219" s="26"/>
      <c r="Q219" s="26"/>
    </row>
    <row r="220" spans="2:17" x14ac:dyDescent="0.3">
      <c r="B220" s="25"/>
      <c r="C220" s="25"/>
      <c r="D220" s="63"/>
      <c r="E220" s="25"/>
      <c r="F220" s="25"/>
      <c r="G220" s="63"/>
      <c r="H220" s="25"/>
      <c r="I220" s="26"/>
      <c r="J220" s="26"/>
      <c r="K220" s="26"/>
      <c r="L220" s="26"/>
      <c r="M220" s="26"/>
      <c r="N220" s="26"/>
      <c r="O220" s="26"/>
      <c r="P220" s="26"/>
      <c r="Q220" s="26"/>
    </row>
    <row r="221" spans="2:17" x14ac:dyDescent="0.3">
      <c r="B221" s="25"/>
      <c r="C221" s="25"/>
      <c r="D221" s="63"/>
      <c r="E221" s="25"/>
      <c r="F221" s="25"/>
      <c r="G221" s="63"/>
      <c r="H221" s="25"/>
      <c r="I221" s="26"/>
      <c r="J221" s="26"/>
      <c r="K221" s="26"/>
      <c r="L221" s="26"/>
      <c r="M221" s="26"/>
      <c r="N221" s="26"/>
      <c r="O221" s="26"/>
      <c r="P221" s="26"/>
      <c r="Q221" s="26"/>
    </row>
    <row r="222" spans="2:17" x14ac:dyDescent="0.3">
      <c r="B222" s="25"/>
      <c r="C222" s="25"/>
      <c r="D222" s="63"/>
      <c r="E222" s="25"/>
      <c r="F222" s="25"/>
      <c r="G222" s="63"/>
      <c r="H222" s="25"/>
      <c r="I222" s="26"/>
      <c r="J222" s="26"/>
      <c r="K222" s="26"/>
      <c r="L222" s="26"/>
      <c r="M222" s="26"/>
      <c r="N222" s="26"/>
      <c r="O222" s="26"/>
      <c r="P222" s="26"/>
      <c r="Q222" s="26"/>
    </row>
    <row r="223" spans="2:17" x14ac:dyDescent="0.3">
      <c r="B223" s="25"/>
      <c r="C223" s="25"/>
      <c r="D223" s="63"/>
      <c r="E223" s="25"/>
      <c r="F223" s="25"/>
      <c r="G223" s="63"/>
      <c r="H223" s="25"/>
      <c r="I223" s="26"/>
      <c r="J223" s="26"/>
      <c r="K223" s="26"/>
      <c r="L223" s="26"/>
      <c r="M223" s="26"/>
      <c r="N223" s="26"/>
      <c r="O223" s="26"/>
      <c r="P223" s="26"/>
      <c r="Q223" s="26"/>
    </row>
    <row r="224" spans="2:17" x14ac:dyDescent="0.3">
      <c r="B224" s="25"/>
      <c r="C224" s="25"/>
      <c r="D224" s="63"/>
      <c r="E224" s="25"/>
      <c r="F224" s="25"/>
      <c r="G224" s="63"/>
      <c r="H224" s="25"/>
      <c r="I224" s="26"/>
      <c r="J224" s="26"/>
      <c r="K224" s="26"/>
      <c r="L224" s="26"/>
      <c r="M224" s="26"/>
      <c r="N224" s="26"/>
      <c r="O224" s="26"/>
      <c r="P224" s="26"/>
      <c r="Q224" s="26"/>
    </row>
    <row r="225" spans="2:17" x14ac:dyDescent="0.3">
      <c r="B225" s="25"/>
      <c r="C225" s="25"/>
      <c r="D225" s="63"/>
      <c r="E225" s="25"/>
      <c r="F225" s="25"/>
      <c r="G225" s="63"/>
      <c r="H225" s="25"/>
      <c r="I225" s="26"/>
      <c r="J225" s="26"/>
      <c r="K225" s="26"/>
      <c r="L225" s="26"/>
      <c r="M225" s="26"/>
      <c r="N225" s="26"/>
      <c r="O225" s="26"/>
      <c r="P225" s="26"/>
      <c r="Q225" s="26"/>
    </row>
    <row r="226" spans="2:17" x14ac:dyDescent="0.3">
      <c r="B226" s="25"/>
      <c r="C226" s="25"/>
      <c r="D226" s="63"/>
      <c r="E226" s="25"/>
      <c r="F226" s="25"/>
      <c r="G226" s="63"/>
      <c r="H226" s="25"/>
      <c r="I226" s="26"/>
      <c r="J226" s="26"/>
      <c r="K226" s="26"/>
      <c r="L226" s="26"/>
      <c r="M226" s="26"/>
      <c r="N226" s="26"/>
      <c r="O226" s="26"/>
      <c r="P226" s="26"/>
      <c r="Q226" s="26"/>
    </row>
    <row r="227" spans="2:17" x14ac:dyDescent="0.3">
      <c r="B227" s="25"/>
      <c r="C227" s="25"/>
      <c r="D227" s="63"/>
      <c r="E227" s="25"/>
      <c r="F227" s="25"/>
      <c r="G227" s="63"/>
      <c r="H227" s="25"/>
      <c r="I227" s="26"/>
      <c r="J227" s="26"/>
      <c r="K227" s="26"/>
      <c r="L227" s="26"/>
      <c r="M227" s="26"/>
      <c r="N227" s="26"/>
      <c r="O227" s="26"/>
      <c r="P227" s="26"/>
      <c r="Q227" s="26"/>
    </row>
    <row r="228" spans="2:17" x14ac:dyDescent="0.3">
      <c r="B228" s="25"/>
      <c r="C228" s="25"/>
      <c r="D228" s="63"/>
      <c r="E228" s="25"/>
      <c r="F228" s="25"/>
      <c r="G228" s="63"/>
      <c r="H228" s="25"/>
      <c r="I228" s="26"/>
      <c r="J228" s="26"/>
      <c r="K228" s="26"/>
      <c r="L228" s="26"/>
      <c r="M228" s="26"/>
      <c r="N228" s="26"/>
      <c r="O228" s="26"/>
      <c r="P228" s="26"/>
      <c r="Q228" s="26"/>
    </row>
    <row r="229" spans="2:17" x14ac:dyDescent="0.3">
      <c r="B229" s="25"/>
      <c r="C229" s="25"/>
      <c r="D229" s="63"/>
      <c r="E229" s="25"/>
      <c r="F229" s="25"/>
      <c r="G229" s="63"/>
      <c r="H229" s="25"/>
      <c r="I229" s="26"/>
      <c r="J229" s="26"/>
      <c r="K229" s="26"/>
      <c r="L229" s="26"/>
      <c r="M229" s="26"/>
      <c r="N229" s="26"/>
      <c r="O229" s="26"/>
      <c r="P229" s="26"/>
      <c r="Q229" s="26"/>
    </row>
    <row r="230" spans="2:17" x14ac:dyDescent="0.3">
      <c r="B230" s="25"/>
      <c r="C230" s="25"/>
      <c r="D230" s="63"/>
      <c r="E230" s="25"/>
      <c r="F230" s="25"/>
      <c r="G230" s="63"/>
      <c r="H230" s="25"/>
      <c r="I230" s="26"/>
      <c r="J230" s="26"/>
      <c r="K230" s="26"/>
      <c r="L230" s="26"/>
      <c r="M230" s="26"/>
      <c r="N230" s="26"/>
      <c r="O230" s="26"/>
      <c r="P230" s="26"/>
      <c r="Q230" s="26"/>
    </row>
    <row r="231" spans="2:17" x14ac:dyDescent="0.3">
      <c r="B231" s="25"/>
      <c r="C231" s="25"/>
      <c r="D231" s="63"/>
      <c r="E231" s="25"/>
      <c r="F231" s="25"/>
      <c r="G231" s="63"/>
      <c r="H231" s="25"/>
      <c r="I231" s="26"/>
      <c r="J231" s="26"/>
      <c r="K231" s="26"/>
      <c r="L231" s="26"/>
      <c r="M231" s="26"/>
      <c r="N231" s="26"/>
      <c r="O231" s="26"/>
      <c r="P231" s="26"/>
      <c r="Q231" s="26"/>
    </row>
    <row r="232" spans="2:17" x14ac:dyDescent="0.3">
      <c r="B232" s="25"/>
      <c r="C232" s="25"/>
      <c r="D232" s="63"/>
      <c r="E232" s="25"/>
      <c r="F232" s="25"/>
      <c r="G232" s="63"/>
      <c r="H232" s="25"/>
      <c r="I232" s="26"/>
      <c r="J232" s="26"/>
      <c r="K232" s="26"/>
      <c r="L232" s="26"/>
      <c r="M232" s="26"/>
      <c r="N232" s="26"/>
      <c r="O232" s="26"/>
      <c r="P232" s="26"/>
      <c r="Q232" s="26"/>
    </row>
    <row r="233" spans="2:17" x14ac:dyDescent="0.3">
      <c r="B233" s="25"/>
      <c r="C233" s="25"/>
      <c r="D233" s="63"/>
      <c r="E233" s="25"/>
      <c r="F233" s="25"/>
      <c r="G233" s="63"/>
      <c r="H233" s="25"/>
      <c r="I233" s="26"/>
      <c r="J233" s="26"/>
      <c r="K233" s="26"/>
      <c r="L233" s="26"/>
      <c r="M233" s="26"/>
      <c r="N233" s="26"/>
      <c r="O233" s="26"/>
      <c r="P233" s="26"/>
      <c r="Q233" s="26"/>
    </row>
    <row r="234" spans="2:17" x14ac:dyDescent="0.3">
      <c r="B234" s="25"/>
      <c r="C234" s="25"/>
      <c r="D234" s="63"/>
      <c r="E234" s="25"/>
      <c r="F234" s="25"/>
      <c r="G234" s="63"/>
      <c r="H234" s="25"/>
      <c r="I234" s="26"/>
      <c r="J234" s="26"/>
      <c r="K234" s="26"/>
      <c r="L234" s="26"/>
      <c r="M234" s="26"/>
      <c r="N234" s="26"/>
      <c r="O234" s="26"/>
      <c r="P234" s="26"/>
      <c r="Q234" s="26"/>
    </row>
    <row r="235" spans="2:17" x14ac:dyDescent="0.3">
      <c r="B235" s="25"/>
      <c r="C235" s="25"/>
      <c r="D235" s="63"/>
      <c r="E235" s="25"/>
      <c r="F235" s="25"/>
      <c r="G235" s="63"/>
      <c r="H235" s="25"/>
      <c r="I235" s="26"/>
      <c r="J235" s="26"/>
      <c r="K235" s="26"/>
      <c r="L235" s="26"/>
      <c r="M235" s="26"/>
      <c r="N235" s="26"/>
      <c r="O235" s="26"/>
      <c r="P235" s="26"/>
      <c r="Q235" s="26"/>
    </row>
    <row r="236" spans="2:17" x14ac:dyDescent="0.3">
      <c r="B236" s="25"/>
      <c r="C236" s="25"/>
      <c r="D236" s="63"/>
      <c r="E236" s="25"/>
      <c r="F236" s="25"/>
      <c r="G236" s="63"/>
      <c r="H236" s="25"/>
      <c r="I236" s="26"/>
      <c r="J236" s="26"/>
      <c r="K236" s="26"/>
      <c r="L236" s="26"/>
      <c r="M236" s="26"/>
      <c r="N236" s="26"/>
      <c r="O236" s="26"/>
      <c r="P236" s="26"/>
      <c r="Q236" s="26"/>
    </row>
    <row r="237" spans="2:17" x14ac:dyDescent="0.3">
      <c r="B237" s="25"/>
      <c r="C237" s="25"/>
      <c r="D237" s="63"/>
      <c r="E237" s="25"/>
      <c r="F237" s="25"/>
      <c r="G237" s="63"/>
      <c r="H237" s="25"/>
      <c r="I237" s="26"/>
      <c r="J237" s="26"/>
      <c r="K237" s="26"/>
      <c r="L237" s="26"/>
      <c r="M237" s="26"/>
      <c r="N237" s="26"/>
      <c r="O237" s="26"/>
      <c r="P237" s="26"/>
      <c r="Q237" s="26"/>
    </row>
    <row r="238" spans="2:17" x14ac:dyDescent="0.3">
      <c r="B238" s="25"/>
      <c r="C238" s="25"/>
      <c r="D238" s="63"/>
      <c r="E238" s="25"/>
      <c r="F238" s="25"/>
      <c r="G238" s="63"/>
      <c r="H238" s="25"/>
      <c r="I238" s="26"/>
      <c r="J238" s="26"/>
      <c r="K238" s="26"/>
      <c r="L238" s="26"/>
      <c r="M238" s="26"/>
      <c r="N238" s="26"/>
      <c r="O238" s="26"/>
      <c r="P238" s="26"/>
      <c r="Q238" s="26"/>
    </row>
  </sheetData>
  <mergeCells count="5">
    <mergeCell ref="A2:H2"/>
    <mergeCell ref="B5:D5"/>
    <mergeCell ref="E5:G5"/>
    <mergeCell ref="B18:D18"/>
    <mergeCell ref="E18:G18"/>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Лист33">
    <tabColor indexed="52"/>
    <outlinePr applyStyles="1" summaryBelow="0"/>
    <pageSetUpPr fitToPage="1"/>
  </sheetPr>
  <dimension ref="A2:S248"/>
  <sheetViews>
    <sheetView workbookViewId="0">
      <selection activeCell="A4" sqref="A4"/>
    </sheetView>
  </sheetViews>
  <sheetFormatPr defaultColWidth="9.109375" defaultRowHeight="13.8" outlineLevelRow="1" x14ac:dyDescent="0.3"/>
  <cols>
    <col min="1" max="1" width="66" style="22" bestFit="1" customWidth="1"/>
    <col min="2" max="2" width="17" style="23" customWidth="1"/>
    <col min="3" max="3" width="18.33203125" style="23" customWidth="1"/>
    <col min="4" max="4" width="11.44140625" style="72" bestFit="1" customWidth="1"/>
    <col min="5" max="5" width="9.109375" style="22" customWidth="1"/>
    <col min="6" max="16384" width="9.109375" style="22"/>
  </cols>
  <sheetData>
    <row r="2" spans="1:19" ht="18" x14ac:dyDescent="0.35">
      <c r="A2" s="282" t="str">
        <f>IF(REPORT_LANG="UKR","Державний та гарантований державою борг України за станом на ","State debt and State guaranteed debt of Ukraine as of ") &amp; STRPRESENTDATE</f>
        <v>Державний та гарантований державою борг України за станом на 31.03.2026</v>
      </c>
      <c r="B2" s="283"/>
      <c r="C2" s="283"/>
      <c r="D2" s="283"/>
      <c r="E2" s="26"/>
      <c r="F2" s="26"/>
      <c r="G2" s="26"/>
      <c r="H2" s="26"/>
      <c r="I2" s="26"/>
      <c r="J2" s="26"/>
      <c r="K2" s="26"/>
      <c r="L2" s="26"/>
      <c r="M2" s="26"/>
      <c r="N2" s="26"/>
      <c r="O2" s="26"/>
      <c r="P2" s="26"/>
      <c r="Q2" s="26"/>
      <c r="R2" s="26"/>
      <c r="S2" s="26"/>
    </row>
    <row r="3" spans="1:19" ht="18" x14ac:dyDescent="0.35">
      <c r="A3" s="285" t="str">
        <f>BY_REPAYMENT_CURR</f>
        <v>(в розрізі валют погашення)</v>
      </c>
      <c r="B3" s="285"/>
      <c r="C3" s="285"/>
      <c r="D3" s="285"/>
    </row>
    <row r="4" spans="1:19" x14ac:dyDescent="0.3">
      <c r="B4" s="25"/>
      <c r="C4" s="25"/>
      <c r="D4" s="63"/>
      <c r="E4" s="26"/>
      <c r="F4" s="26"/>
      <c r="G4" s="26"/>
      <c r="H4" s="26"/>
      <c r="I4" s="26"/>
      <c r="J4" s="26"/>
      <c r="K4" s="26"/>
      <c r="L4" s="26"/>
      <c r="M4" s="26"/>
      <c r="N4" s="26"/>
      <c r="O4" s="26"/>
      <c r="P4" s="26"/>
      <c r="Q4" s="26"/>
    </row>
    <row r="5" spans="1:19" s="27" customFormat="1" x14ac:dyDescent="0.3">
      <c r="B5" s="28"/>
      <c r="C5" s="28"/>
      <c r="D5" s="27" t="str">
        <f>VALVAL</f>
        <v>млрд. одиниць</v>
      </c>
    </row>
    <row r="6" spans="1:19" s="14" customFormat="1" x14ac:dyDescent="0.25">
      <c r="A6" s="12"/>
      <c r="B6" s="143" t="str">
        <f>IF(REPORT_LANG="UKR","дол.США","USD")</f>
        <v>дол.США</v>
      </c>
      <c r="C6" s="143" t="str">
        <f>IF(REPORT_LANG="UKR","грн.","UAH")</f>
        <v>грн.</v>
      </c>
      <c r="D6" s="69" t="s">
        <v>0</v>
      </c>
    </row>
    <row r="7" spans="1:19" s="15" customFormat="1" ht="15.6" x14ac:dyDescent="0.25">
      <c r="A7" s="144"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7" s="84">
        <f>SUM(B8:B26)</f>
        <v>210.82138271955998</v>
      </c>
      <c r="C7" s="84">
        <f>SUM(C8:C26)</f>
        <v>9233.02786687765</v>
      </c>
      <c r="D7" s="85">
        <f>SUM(D8:D26)</f>
        <v>0.99999999999999989</v>
      </c>
    </row>
    <row r="8" spans="1:19" s="38" customFormat="1" outlineLevel="1" x14ac:dyDescent="0.25">
      <c r="A8" s="160" t="s">
        <v>198</v>
      </c>
      <c r="B8" s="166">
        <v>0.87955853658000005</v>
      </c>
      <c r="C8" s="166">
        <v>38.520705888839998</v>
      </c>
      <c r="D8" s="230">
        <v>4.1720000000000004E-3</v>
      </c>
    </row>
    <row r="9" spans="1:19" s="38" customFormat="1" outlineLevel="1" x14ac:dyDescent="0.25">
      <c r="A9" s="160" t="s">
        <v>199</v>
      </c>
      <c r="B9" s="166">
        <v>47.944295491699997</v>
      </c>
      <c r="C9" s="166">
        <v>2099.7443932067899</v>
      </c>
      <c r="D9" s="230">
        <v>0.22741700000000001</v>
      </c>
    </row>
    <row r="10" spans="1:19" s="38" customFormat="1" outlineLevel="1" x14ac:dyDescent="0.25">
      <c r="A10" s="160" t="s">
        <v>200</v>
      </c>
      <c r="B10" s="166">
        <v>92.939579303770003</v>
      </c>
      <c r="C10" s="166">
        <v>4070.3353453990599</v>
      </c>
      <c r="D10" s="230">
        <v>0.44084499999999999</v>
      </c>
    </row>
    <row r="11" spans="1:19" s="38" customFormat="1" outlineLevel="1" x14ac:dyDescent="0.25">
      <c r="A11" s="160" t="s">
        <v>201</v>
      </c>
      <c r="B11" s="166">
        <v>4.8487858341600001</v>
      </c>
      <c r="C11" s="166">
        <v>212.35499999999999</v>
      </c>
      <c r="D11" s="230">
        <v>2.2998999999999999E-2</v>
      </c>
    </row>
    <row r="12" spans="1:19" s="38" customFormat="1" outlineLevel="1" x14ac:dyDescent="0.25">
      <c r="A12" s="160" t="s">
        <v>202</v>
      </c>
      <c r="B12" s="166">
        <v>19.226930900079999</v>
      </c>
      <c r="C12" s="166">
        <v>842.05305223514995</v>
      </c>
      <c r="D12" s="230">
        <v>9.1200000000000003E-2</v>
      </c>
    </row>
    <row r="13" spans="1:19" outlineLevel="1" x14ac:dyDescent="0.3">
      <c r="A13" s="231" t="s">
        <v>203</v>
      </c>
      <c r="B13" s="176">
        <v>44.146123060919997</v>
      </c>
      <c r="C13" s="176">
        <v>1933.40153249589</v>
      </c>
      <c r="D13" s="198">
        <v>0.209401</v>
      </c>
      <c r="E13" s="26"/>
      <c r="F13" s="26"/>
      <c r="G13" s="26"/>
      <c r="H13" s="26"/>
      <c r="I13" s="26"/>
      <c r="J13" s="26"/>
      <c r="K13" s="26"/>
      <c r="L13" s="26"/>
      <c r="M13" s="26"/>
      <c r="N13" s="26"/>
      <c r="O13" s="26"/>
      <c r="P13" s="26"/>
      <c r="Q13" s="26"/>
    </row>
    <row r="14" spans="1:19" outlineLevel="1" x14ac:dyDescent="0.3">
      <c r="A14" s="231" t="s">
        <v>204</v>
      </c>
      <c r="B14" s="176">
        <v>0.83610959235000004</v>
      </c>
      <c r="C14" s="176">
        <v>36.617837651919999</v>
      </c>
      <c r="D14" s="198">
        <v>3.9659999999999999E-3</v>
      </c>
      <c r="E14" s="26"/>
      <c r="F14" s="26"/>
      <c r="G14" s="26"/>
      <c r="H14" s="26"/>
      <c r="I14" s="26"/>
      <c r="J14" s="26"/>
      <c r="K14" s="26"/>
      <c r="L14" s="26"/>
      <c r="M14" s="26"/>
      <c r="N14" s="26"/>
      <c r="O14" s="26"/>
      <c r="P14" s="26"/>
      <c r="Q14" s="26"/>
    </row>
    <row r="15" spans="1:19" x14ac:dyDescent="0.3">
      <c r="B15" s="25"/>
      <c r="C15" s="25"/>
      <c r="D15" s="63"/>
      <c r="E15" s="26"/>
      <c r="F15" s="26"/>
      <c r="G15" s="26"/>
      <c r="H15" s="26"/>
      <c r="I15" s="26"/>
      <c r="J15" s="26"/>
      <c r="K15" s="26"/>
      <c r="L15" s="26"/>
      <c r="M15" s="26"/>
      <c r="N15" s="26"/>
      <c r="O15" s="26"/>
      <c r="P15" s="26"/>
      <c r="Q15" s="26"/>
    </row>
    <row r="16" spans="1:19" x14ac:dyDescent="0.3">
      <c r="B16" s="25"/>
      <c r="C16" s="25"/>
      <c r="D16" s="63"/>
      <c r="E16" s="26"/>
      <c r="F16" s="26"/>
      <c r="G16" s="26"/>
      <c r="H16" s="26"/>
      <c r="I16" s="26"/>
      <c r="J16" s="26"/>
      <c r="K16" s="26"/>
      <c r="L16" s="26"/>
      <c r="M16" s="26"/>
      <c r="N16" s="26"/>
      <c r="O16" s="26"/>
      <c r="P16" s="26"/>
      <c r="Q16" s="26"/>
    </row>
    <row r="17" spans="2:17" x14ac:dyDescent="0.3">
      <c r="B17" s="25"/>
      <c r="C17" s="25"/>
      <c r="D17" s="63"/>
      <c r="E17" s="26"/>
      <c r="F17" s="26"/>
      <c r="G17" s="26"/>
      <c r="H17" s="26"/>
      <c r="I17" s="26"/>
      <c r="J17" s="26"/>
      <c r="K17" s="26"/>
      <c r="L17" s="26"/>
      <c r="M17" s="26"/>
      <c r="N17" s="26"/>
      <c r="O17" s="26"/>
      <c r="P17" s="26"/>
      <c r="Q17" s="26"/>
    </row>
    <row r="18" spans="2:17" x14ac:dyDescent="0.3">
      <c r="B18" s="25"/>
      <c r="C18" s="25"/>
      <c r="D18" s="63"/>
      <c r="E18" s="26"/>
      <c r="F18" s="26"/>
      <c r="G18" s="26"/>
      <c r="H18" s="26"/>
      <c r="I18" s="26"/>
      <c r="J18" s="26"/>
      <c r="K18" s="26"/>
      <c r="L18" s="26"/>
      <c r="M18" s="26"/>
      <c r="N18" s="26"/>
      <c r="O18" s="26"/>
      <c r="P18" s="26"/>
      <c r="Q18" s="26"/>
    </row>
    <row r="19" spans="2:17" x14ac:dyDescent="0.3">
      <c r="B19" s="25"/>
      <c r="C19" s="25"/>
      <c r="D19" s="63"/>
      <c r="E19" s="26"/>
      <c r="F19" s="26"/>
      <c r="G19" s="26"/>
      <c r="H19" s="26"/>
      <c r="I19" s="26"/>
      <c r="J19" s="26"/>
      <c r="K19" s="26"/>
      <c r="L19" s="26"/>
      <c r="M19" s="26"/>
      <c r="N19" s="26"/>
      <c r="O19" s="26"/>
      <c r="P19" s="26"/>
      <c r="Q19" s="26"/>
    </row>
    <row r="20" spans="2:17" x14ac:dyDescent="0.3">
      <c r="B20" s="25"/>
      <c r="C20" s="25"/>
      <c r="D20" s="63"/>
      <c r="E20" s="26"/>
      <c r="F20" s="26"/>
      <c r="G20" s="26"/>
      <c r="H20" s="26"/>
      <c r="I20" s="26"/>
      <c r="J20" s="26"/>
      <c r="K20" s="26"/>
      <c r="L20" s="26"/>
      <c r="M20" s="26"/>
      <c r="N20" s="26"/>
      <c r="O20" s="26"/>
      <c r="P20" s="26"/>
      <c r="Q20" s="26"/>
    </row>
    <row r="21" spans="2:17" x14ac:dyDescent="0.3">
      <c r="B21" s="25"/>
      <c r="C21" s="25"/>
      <c r="D21" s="63"/>
      <c r="E21" s="26"/>
      <c r="F21" s="26"/>
      <c r="G21" s="26"/>
      <c r="H21" s="26"/>
      <c r="I21" s="26"/>
      <c r="J21" s="26"/>
      <c r="K21" s="26"/>
      <c r="L21" s="26"/>
      <c r="M21" s="26"/>
      <c r="N21" s="26"/>
      <c r="O21" s="26"/>
      <c r="P21" s="26"/>
      <c r="Q21" s="26"/>
    </row>
    <row r="22" spans="2:17" x14ac:dyDescent="0.3">
      <c r="B22" s="25"/>
      <c r="C22" s="25"/>
      <c r="D22" s="63"/>
      <c r="E22" s="26"/>
      <c r="F22" s="26"/>
      <c r="G22" s="26"/>
      <c r="H22" s="26"/>
      <c r="I22" s="26"/>
      <c r="J22" s="26"/>
      <c r="K22" s="26"/>
      <c r="L22" s="26"/>
      <c r="M22" s="26"/>
      <c r="N22" s="26"/>
      <c r="O22" s="26"/>
      <c r="P22" s="26"/>
      <c r="Q22" s="26"/>
    </row>
    <row r="23" spans="2:17" x14ac:dyDescent="0.3">
      <c r="B23" s="25"/>
      <c r="C23" s="25"/>
      <c r="D23" s="63"/>
      <c r="E23" s="26"/>
      <c r="F23" s="26"/>
      <c r="G23" s="26"/>
      <c r="H23" s="26"/>
      <c r="I23" s="26"/>
      <c r="J23" s="26"/>
      <c r="K23" s="26"/>
      <c r="L23" s="26"/>
      <c r="M23" s="26"/>
      <c r="N23" s="26"/>
      <c r="O23" s="26"/>
      <c r="P23" s="26"/>
      <c r="Q23" s="26"/>
    </row>
    <row r="24" spans="2:17" x14ac:dyDescent="0.3">
      <c r="B24" s="25"/>
      <c r="C24" s="25"/>
      <c r="D24" s="63"/>
      <c r="E24" s="26"/>
      <c r="F24" s="26"/>
      <c r="G24" s="26"/>
      <c r="H24" s="26"/>
      <c r="I24" s="26"/>
      <c r="J24" s="26"/>
      <c r="K24" s="26"/>
      <c r="L24" s="26"/>
      <c r="M24" s="26"/>
      <c r="N24" s="26"/>
      <c r="O24" s="26"/>
      <c r="P24" s="26"/>
      <c r="Q24" s="26"/>
    </row>
    <row r="25" spans="2:17" x14ac:dyDescent="0.3">
      <c r="B25" s="25"/>
      <c r="C25" s="25"/>
      <c r="D25" s="63"/>
      <c r="E25" s="26"/>
      <c r="F25" s="26"/>
      <c r="G25" s="26"/>
      <c r="H25" s="26"/>
      <c r="I25" s="26"/>
      <c r="J25" s="26"/>
      <c r="K25" s="26"/>
      <c r="L25" s="26"/>
      <c r="M25" s="26"/>
      <c r="N25" s="26"/>
      <c r="O25" s="26"/>
      <c r="P25" s="26"/>
      <c r="Q25" s="26"/>
    </row>
    <row r="26" spans="2:17" x14ac:dyDescent="0.3">
      <c r="B26" s="25"/>
      <c r="C26" s="25"/>
      <c r="D26" s="63"/>
      <c r="E26" s="26"/>
      <c r="F26" s="26"/>
      <c r="G26" s="26"/>
      <c r="H26" s="26"/>
      <c r="I26" s="26"/>
      <c r="J26" s="26"/>
      <c r="K26" s="26"/>
      <c r="L26" s="26"/>
      <c r="M26" s="26"/>
      <c r="N26" s="26"/>
      <c r="O26" s="26"/>
      <c r="P26" s="26"/>
      <c r="Q26" s="26"/>
    </row>
    <row r="27" spans="2:17" x14ac:dyDescent="0.3">
      <c r="B27" s="25"/>
      <c r="C27" s="25"/>
      <c r="D27" s="63"/>
      <c r="E27" s="26"/>
      <c r="F27" s="26"/>
      <c r="G27" s="26"/>
      <c r="H27" s="26"/>
      <c r="I27" s="26"/>
      <c r="J27" s="26"/>
      <c r="K27" s="26"/>
      <c r="L27" s="26"/>
      <c r="M27" s="26"/>
      <c r="N27" s="26"/>
      <c r="O27" s="26"/>
      <c r="P27" s="26"/>
      <c r="Q27" s="26"/>
    </row>
    <row r="28" spans="2:17" x14ac:dyDescent="0.3">
      <c r="B28" s="25"/>
      <c r="C28" s="25"/>
      <c r="D28" s="63"/>
      <c r="E28" s="26"/>
      <c r="F28" s="26"/>
      <c r="G28" s="26"/>
      <c r="H28" s="26"/>
      <c r="I28" s="26"/>
      <c r="J28" s="26"/>
      <c r="K28" s="26"/>
      <c r="L28" s="26"/>
      <c r="M28" s="26"/>
      <c r="N28" s="26"/>
      <c r="O28" s="26"/>
      <c r="P28" s="26"/>
      <c r="Q28" s="26"/>
    </row>
    <row r="29" spans="2:17" x14ac:dyDescent="0.3">
      <c r="B29" s="25"/>
      <c r="C29" s="25"/>
      <c r="D29" s="63"/>
      <c r="E29" s="26"/>
      <c r="F29" s="26"/>
      <c r="G29" s="26"/>
      <c r="H29" s="26"/>
      <c r="I29" s="26"/>
      <c r="J29" s="26"/>
      <c r="K29" s="26"/>
      <c r="L29" s="26"/>
      <c r="M29" s="26"/>
      <c r="N29" s="26"/>
      <c r="O29" s="26"/>
      <c r="P29" s="26"/>
      <c r="Q29" s="26"/>
    </row>
    <row r="30" spans="2:17" x14ac:dyDescent="0.3">
      <c r="B30" s="25"/>
      <c r="C30" s="25"/>
      <c r="D30" s="63"/>
      <c r="E30" s="26"/>
      <c r="F30" s="26"/>
      <c r="G30" s="26"/>
      <c r="H30" s="26"/>
      <c r="I30" s="26"/>
      <c r="J30" s="26"/>
      <c r="K30" s="26"/>
      <c r="L30" s="26"/>
      <c r="M30" s="26"/>
      <c r="N30" s="26"/>
      <c r="O30" s="26"/>
      <c r="P30" s="26"/>
      <c r="Q30" s="26"/>
    </row>
    <row r="31" spans="2:17" x14ac:dyDescent="0.3">
      <c r="B31" s="25"/>
      <c r="C31" s="25"/>
      <c r="D31" s="63"/>
      <c r="E31" s="26"/>
      <c r="F31" s="26"/>
      <c r="G31" s="26"/>
      <c r="H31" s="26"/>
      <c r="I31" s="26"/>
      <c r="J31" s="26"/>
      <c r="K31" s="26"/>
      <c r="L31" s="26"/>
      <c r="M31" s="26"/>
      <c r="N31" s="26"/>
      <c r="O31" s="26"/>
      <c r="P31" s="26"/>
      <c r="Q31" s="26"/>
    </row>
    <row r="32" spans="2:17" x14ac:dyDescent="0.3">
      <c r="B32" s="25"/>
      <c r="C32" s="25"/>
      <c r="D32" s="63"/>
      <c r="E32" s="26"/>
      <c r="F32" s="26"/>
      <c r="G32" s="26"/>
      <c r="H32" s="26"/>
      <c r="I32" s="26"/>
      <c r="J32" s="26"/>
      <c r="K32" s="26"/>
      <c r="L32" s="26"/>
      <c r="M32" s="26"/>
      <c r="N32" s="26"/>
      <c r="O32" s="26"/>
      <c r="P32" s="26"/>
      <c r="Q32" s="26"/>
    </row>
    <row r="33" spans="2:17" x14ac:dyDescent="0.3">
      <c r="B33" s="25"/>
      <c r="C33" s="25"/>
      <c r="D33" s="63"/>
      <c r="E33" s="26"/>
      <c r="F33" s="26"/>
      <c r="G33" s="26"/>
      <c r="H33" s="26"/>
      <c r="I33" s="26"/>
      <c r="J33" s="26"/>
      <c r="K33" s="26"/>
      <c r="L33" s="26"/>
      <c r="M33" s="26"/>
      <c r="N33" s="26"/>
      <c r="O33" s="26"/>
      <c r="P33" s="26"/>
      <c r="Q33" s="26"/>
    </row>
    <row r="34" spans="2:17" x14ac:dyDescent="0.3">
      <c r="B34" s="25"/>
      <c r="C34" s="25"/>
      <c r="D34" s="63"/>
      <c r="E34" s="26"/>
      <c r="F34" s="26"/>
      <c r="G34" s="26"/>
      <c r="H34" s="26"/>
      <c r="I34" s="26"/>
      <c r="J34" s="26"/>
      <c r="K34" s="26"/>
      <c r="L34" s="26"/>
      <c r="M34" s="26"/>
      <c r="N34" s="26"/>
      <c r="O34" s="26"/>
      <c r="P34" s="26"/>
      <c r="Q34" s="26"/>
    </row>
    <row r="35" spans="2:17" x14ac:dyDescent="0.3">
      <c r="B35" s="25"/>
      <c r="C35" s="25"/>
      <c r="D35" s="63"/>
      <c r="E35" s="26"/>
      <c r="F35" s="26"/>
      <c r="G35" s="26"/>
      <c r="H35" s="26"/>
      <c r="I35" s="26"/>
      <c r="J35" s="26"/>
      <c r="K35" s="26"/>
      <c r="L35" s="26"/>
      <c r="M35" s="26"/>
      <c r="N35" s="26"/>
      <c r="O35" s="26"/>
      <c r="P35" s="26"/>
      <c r="Q35" s="26"/>
    </row>
    <row r="36" spans="2:17" x14ac:dyDescent="0.3">
      <c r="B36" s="25"/>
      <c r="C36" s="25"/>
      <c r="D36" s="63"/>
      <c r="E36" s="26"/>
      <c r="F36" s="26"/>
      <c r="G36" s="26"/>
      <c r="H36" s="26"/>
      <c r="I36" s="26"/>
      <c r="J36" s="26"/>
      <c r="K36" s="26"/>
      <c r="L36" s="26"/>
      <c r="M36" s="26"/>
      <c r="N36" s="26"/>
      <c r="O36" s="26"/>
      <c r="P36" s="26"/>
      <c r="Q36" s="26"/>
    </row>
    <row r="37" spans="2:17" x14ac:dyDescent="0.3">
      <c r="B37" s="25"/>
      <c r="C37" s="25"/>
      <c r="D37" s="63"/>
      <c r="E37" s="26"/>
      <c r="F37" s="26"/>
      <c r="G37" s="26"/>
      <c r="H37" s="26"/>
      <c r="I37" s="26"/>
      <c r="J37" s="26"/>
      <c r="K37" s="26"/>
      <c r="L37" s="26"/>
      <c r="M37" s="26"/>
      <c r="N37" s="26"/>
      <c r="O37" s="26"/>
      <c r="P37" s="26"/>
      <c r="Q37" s="26"/>
    </row>
    <row r="38" spans="2:17" x14ac:dyDescent="0.3">
      <c r="B38" s="25"/>
      <c r="C38" s="25"/>
      <c r="D38" s="63"/>
      <c r="E38" s="26"/>
      <c r="F38" s="26"/>
      <c r="G38" s="26"/>
      <c r="H38" s="26"/>
      <c r="I38" s="26"/>
      <c r="J38" s="26"/>
      <c r="K38" s="26"/>
      <c r="L38" s="26"/>
      <c r="M38" s="26"/>
      <c r="N38" s="26"/>
      <c r="O38" s="26"/>
      <c r="P38" s="26"/>
      <c r="Q38" s="26"/>
    </row>
    <row r="39" spans="2:17" x14ac:dyDescent="0.3">
      <c r="B39" s="25"/>
      <c r="C39" s="25"/>
      <c r="D39" s="63"/>
      <c r="E39" s="26"/>
      <c r="F39" s="26"/>
      <c r="G39" s="26"/>
      <c r="H39" s="26"/>
      <c r="I39" s="26"/>
      <c r="J39" s="26"/>
      <c r="K39" s="26"/>
      <c r="L39" s="26"/>
      <c r="M39" s="26"/>
      <c r="N39" s="26"/>
      <c r="O39" s="26"/>
      <c r="P39" s="26"/>
      <c r="Q39" s="26"/>
    </row>
    <row r="40" spans="2:17" x14ac:dyDescent="0.3">
      <c r="B40" s="25"/>
      <c r="C40" s="25"/>
      <c r="D40" s="63"/>
      <c r="E40" s="26"/>
      <c r="F40" s="26"/>
      <c r="G40" s="26"/>
      <c r="H40" s="26"/>
      <c r="I40" s="26"/>
      <c r="J40" s="26"/>
      <c r="K40" s="26"/>
      <c r="L40" s="26"/>
      <c r="M40" s="26"/>
      <c r="N40" s="26"/>
      <c r="O40" s="26"/>
      <c r="P40" s="26"/>
      <c r="Q40" s="26"/>
    </row>
    <row r="41" spans="2:17" x14ac:dyDescent="0.3">
      <c r="B41" s="25"/>
      <c r="C41" s="25"/>
      <c r="D41" s="63"/>
      <c r="E41" s="26"/>
      <c r="F41" s="26"/>
      <c r="G41" s="26"/>
      <c r="H41" s="26"/>
      <c r="I41" s="26"/>
      <c r="J41" s="26"/>
      <c r="K41" s="26"/>
      <c r="L41" s="26"/>
      <c r="M41" s="26"/>
      <c r="N41" s="26"/>
      <c r="O41" s="26"/>
      <c r="P41" s="26"/>
      <c r="Q41" s="26"/>
    </row>
    <row r="42" spans="2:17" x14ac:dyDescent="0.3">
      <c r="B42" s="25"/>
      <c r="C42" s="25"/>
      <c r="D42" s="63"/>
      <c r="E42" s="26"/>
      <c r="F42" s="26"/>
      <c r="G42" s="26"/>
      <c r="H42" s="26"/>
      <c r="I42" s="26"/>
      <c r="J42" s="26"/>
      <c r="K42" s="26"/>
      <c r="L42" s="26"/>
      <c r="M42" s="26"/>
      <c r="N42" s="26"/>
      <c r="O42" s="26"/>
      <c r="P42" s="26"/>
      <c r="Q42" s="26"/>
    </row>
    <row r="43" spans="2:17" x14ac:dyDescent="0.3">
      <c r="B43" s="25"/>
      <c r="C43" s="25"/>
      <c r="D43" s="63"/>
      <c r="E43" s="26"/>
      <c r="F43" s="26"/>
      <c r="G43" s="26"/>
      <c r="H43" s="26"/>
      <c r="I43" s="26"/>
      <c r="J43" s="26"/>
      <c r="K43" s="26"/>
      <c r="L43" s="26"/>
      <c r="M43" s="26"/>
      <c r="N43" s="26"/>
      <c r="O43" s="26"/>
      <c r="P43" s="26"/>
      <c r="Q43" s="26"/>
    </row>
    <row r="44" spans="2:17" x14ac:dyDescent="0.3">
      <c r="B44" s="25"/>
      <c r="C44" s="25"/>
      <c r="D44" s="63"/>
      <c r="E44" s="26"/>
      <c r="F44" s="26"/>
      <c r="G44" s="26"/>
      <c r="H44" s="26"/>
      <c r="I44" s="26"/>
      <c r="J44" s="26"/>
      <c r="K44" s="26"/>
      <c r="L44" s="26"/>
      <c r="M44" s="26"/>
      <c r="N44" s="26"/>
      <c r="O44" s="26"/>
      <c r="P44" s="26"/>
      <c r="Q44" s="26"/>
    </row>
    <row r="45" spans="2:17" x14ac:dyDescent="0.3">
      <c r="B45" s="25"/>
      <c r="C45" s="25"/>
      <c r="D45" s="63"/>
      <c r="E45" s="26"/>
      <c r="F45" s="26"/>
      <c r="G45" s="26"/>
      <c r="H45" s="26"/>
      <c r="I45" s="26"/>
      <c r="J45" s="26"/>
      <c r="K45" s="26"/>
      <c r="L45" s="26"/>
      <c r="M45" s="26"/>
      <c r="N45" s="26"/>
      <c r="O45" s="26"/>
      <c r="P45" s="26"/>
      <c r="Q45" s="26"/>
    </row>
    <row r="46" spans="2:17" x14ac:dyDescent="0.3">
      <c r="B46" s="25"/>
      <c r="C46" s="25"/>
      <c r="D46" s="63"/>
      <c r="E46" s="26"/>
      <c r="F46" s="26"/>
      <c r="G46" s="26"/>
      <c r="H46" s="26"/>
      <c r="I46" s="26"/>
      <c r="J46" s="26"/>
      <c r="K46" s="26"/>
      <c r="L46" s="26"/>
      <c r="M46" s="26"/>
      <c r="N46" s="26"/>
      <c r="O46" s="26"/>
      <c r="P46" s="26"/>
      <c r="Q46" s="26"/>
    </row>
    <row r="47" spans="2:17" x14ac:dyDescent="0.3">
      <c r="B47" s="25"/>
      <c r="C47" s="25"/>
      <c r="D47" s="63"/>
      <c r="E47" s="26"/>
      <c r="F47" s="26"/>
      <c r="G47" s="26"/>
      <c r="H47" s="26"/>
      <c r="I47" s="26"/>
      <c r="J47" s="26"/>
      <c r="K47" s="26"/>
      <c r="L47" s="26"/>
      <c r="M47" s="26"/>
      <c r="N47" s="26"/>
      <c r="O47" s="26"/>
      <c r="P47" s="26"/>
      <c r="Q47" s="26"/>
    </row>
    <row r="48" spans="2:17" x14ac:dyDescent="0.3">
      <c r="B48" s="25"/>
      <c r="C48" s="25"/>
      <c r="D48" s="63"/>
      <c r="E48" s="26"/>
      <c r="F48" s="26"/>
      <c r="G48" s="26"/>
      <c r="H48" s="26"/>
      <c r="I48" s="26"/>
      <c r="J48" s="26"/>
      <c r="K48" s="26"/>
      <c r="L48" s="26"/>
      <c r="M48" s="26"/>
      <c r="N48" s="26"/>
      <c r="O48" s="26"/>
      <c r="P48" s="26"/>
      <c r="Q48" s="26"/>
    </row>
    <row r="49" spans="2:17" x14ac:dyDescent="0.3">
      <c r="B49" s="25"/>
      <c r="C49" s="25"/>
      <c r="D49" s="63"/>
      <c r="E49" s="26"/>
      <c r="F49" s="26"/>
      <c r="G49" s="26"/>
      <c r="H49" s="26"/>
      <c r="I49" s="26"/>
      <c r="J49" s="26"/>
      <c r="K49" s="26"/>
      <c r="L49" s="26"/>
      <c r="M49" s="26"/>
      <c r="N49" s="26"/>
      <c r="O49" s="26"/>
      <c r="P49" s="26"/>
      <c r="Q49" s="26"/>
    </row>
    <row r="50" spans="2:17" x14ac:dyDescent="0.3">
      <c r="B50" s="25"/>
      <c r="C50" s="25"/>
      <c r="D50" s="63"/>
      <c r="E50" s="26"/>
      <c r="F50" s="26"/>
      <c r="G50" s="26"/>
      <c r="H50" s="26"/>
      <c r="I50" s="26"/>
      <c r="J50" s="26"/>
      <c r="K50" s="26"/>
      <c r="L50" s="26"/>
      <c r="M50" s="26"/>
      <c r="N50" s="26"/>
      <c r="O50" s="26"/>
      <c r="P50" s="26"/>
      <c r="Q50" s="26"/>
    </row>
    <row r="51" spans="2:17" x14ac:dyDescent="0.3">
      <c r="B51" s="25"/>
      <c r="C51" s="25"/>
      <c r="D51" s="63"/>
      <c r="E51" s="26"/>
      <c r="F51" s="26"/>
      <c r="G51" s="26"/>
      <c r="H51" s="26"/>
      <c r="I51" s="26"/>
      <c r="J51" s="26"/>
      <c r="K51" s="26"/>
      <c r="L51" s="26"/>
      <c r="M51" s="26"/>
      <c r="N51" s="26"/>
      <c r="O51" s="26"/>
      <c r="P51" s="26"/>
      <c r="Q51" s="26"/>
    </row>
    <row r="52" spans="2:17" x14ac:dyDescent="0.3">
      <c r="B52" s="25"/>
      <c r="C52" s="25"/>
      <c r="D52" s="63"/>
      <c r="E52" s="26"/>
      <c r="F52" s="26"/>
      <c r="G52" s="26"/>
      <c r="H52" s="26"/>
      <c r="I52" s="26"/>
      <c r="J52" s="26"/>
      <c r="K52" s="26"/>
      <c r="L52" s="26"/>
      <c r="M52" s="26"/>
      <c r="N52" s="26"/>
      <c r="O52" s="26"/>
      <c r="P52" s="26"/>
      <c r="Q52" s="26"/>
    </row>
    <row r="53" spans="2:17" x14ac:dyDescent="0.3">
      <c r="B53" s="25"/>
      <c r="C53" s="25"/>
      <c r="D53" s="63"/>
      <c r="E53" s="26"/>
      <c r="F53" s="26"/>
      <c r="G53" s="26"/>
      <c r="H53" s="26"/>
      <c r="I53" s="26"/>
      <c r="J53" s="26"/>
      <c r="K53" s="26"/>
      <c r="L53" s="26"/>
      <c r="M53" s="26"/>
      <c r="N53" s="26"/>
      <c r="O53" s="26"/>
      <c r="P53" s="26"/>
      <c r="Q53" s="26"/>
    </row>
    <row r="54" spans="2:17" x14ac:dyDescent="0.3">
      <c r="B54" s="25"/>
      <c r="C54" s="25"/>
      <c r="D54" s="63"/>
      <c r="E54" s="26"/>
      <c r="F54" s="26"/>
      <c r="G54" s="26"/>
      <c r="H54" s="26"/>
      <c r="I54" s="26"/>
      <c r="J54" s="26"/>
      <c r="K54" s="26"/>
      <c r="L54" s="26"/>
      <c r="M54" s="26"/>
      <c r="N54" s="26"/>
      <c r="O54" s="26"/>
      <c r="P54" s="26"/>
      <c r="Q54" s="26"/>
    </row>
    <row r="55" spans="2:17" x14ac:dyDescent="0.3">
      <c r="B55" s="25"/>
      <c r="C55" s="25"/>
      <c r="D55" s="63"/>
      <c r="E55" s="26"/>
      <c r="F55" s="26"/>
      <c r="G55" s="26"/>
      <c r="H55" s="26"/>
      <c r="I55" s="26"/>
      <c r="J55" s="26"/>
      <c r="K55" s="26"/>
      <c r="L55" s="26"/>
      <c r="M55" s="26"/>
      <c r="N55" s="26"/>
      <c r="O55" s="26"/>
      <c r="P55" s="26"/>
      <c r="Q55" s="26"/>
    </row>
    <row r="56" spans="2:17" x14ac:dyDescent="0.3">
      <c r="B56" s="25"/>
      <c r="C56" s="25"/>
      <c r="D56" s="63"/>
      <c r="E56" s="26"/>
      <c r="F56" s="26"/>
      <c r="G56" s="26"/>
      <c r="H56" s="26"/>
      <c r="I56" s="26"/>
      <c r="J56" s="26"/>
      <c r="K56" s="26"/>
      <c r="L56" s="26"/>
      <c r="M56" s="26"/>
      <c r="N56" s="26"/>
      <c r="O56" s="26"/>
      <c r="P56" s="26"/>
      <c r="Q56" s="26"/>
    </row>
    <row r="57" spans="2:17" x14ac:dyDescent="0.3">
      <c r="B57" s="25"/>
      <c r="C57" s="25"/>
      <c r="D57" s="63"/>
      <c r="E57" s="26"/>
      <c r="F57" s="26"/>
      <c r="G57" s="26"/>
      <c r="H57" s="26"/>
      <c r="I57" s="26"/>
      <c r="J57" s="26"/>
      <c r="K57" s="26"/>
      <c r="L57" s="26"/>
      <c r="M57" s="26"/>
      <c r="N57" s="26"/>
      <c r="O57" s="26"/>
      <c r="P57" s="26"/>
      <c r="Q57" s="26"/>
    </row>
    <row r="58" spans="2:17" x14ac:dyDescent="0.3">
      <c r="B58" s="25"/>
      <c r="C58" s="25"/>
      <c r="D58" s="63"/>
      <c r="E58" s="26"/>
      <c r="F58" s="26"/>
      <c r="G58" s="26"/>
      <c r="H58" s="26"/>
      <c r="I58" s="26"/>
      <c r="J58" s="26"/>
      <c r="K58" s="26"/>
      <c r="L58" s="26"/>
      <c r="M58" s="26"/>
      <c r="N58" s="26"/>
      <c r="O58" s="26"/>
      <c r="P58" s="26"/>
      <c r="Q58" s="26"/>
    </row>
    <row r="59" spans="2:17" x14ac:dyDescent="0.3">
      <c r="B59" s="25"/>
      <c r="C59" s="25"/>
      <c r="D59" s="63"/>
      <c r="E59" s="26"/>
      <c r="F59" s="26"/>
      <c r="G59" s="26"/>
      <c r="H59" s="26"/>
      <c r="I59" s="26"/>
      <c r="J59" s="26"/>
      <c r="K59" s="26"/>
      <c r="L59" s="26"/>
      <c r="M59" s="26"/>
      <c r="N59" s="26"/>
      <c r="O59" s="26"/>
      <c r="P59" s="26"/>
      <c r="Q59" s="26"/>
    </row>
    <row r="60" spans="2:17" x14ac:dyDescent="0.3">
      <c r="B60" s="25"/>
      <c r="C60" s="25"/>
      <c r="D60" s="63"/>
      <c r="E60" s="26"/>
      <c r="F60" s="26"/>
      <c r="G60" s="26"/>
      <c r="H60" s="26"/>
      <c r="I60" s="26"/>
      <c r="J60" s="26"/>
      <c r="K60" s="26"/>
      <c r="L60" s="26"/>
      <c r="M60" s="26"/>
      <c r="N60" s="26"/>
      <c r="O60" s="26"/>
      <c r="P60" s="26"/>
      <c r="Q60" s="26"/>
    </row>
    <row r="61" spans="2:17" x14ac:dyDescent="0.3">
      <c r="B61" s="25"/>
      <c r="C61" s="25"/>
      <c r="D61" s="63"/>
      <c r="E61" s="26"/>
      <c r="F61" s="26"/>
      <c r="G61" s="26"/>
      <c r="H61" s="26"/>
      <c r="I61" s="26"/>
      <c r="J61" s="26"/>
      <c r="K61" s="26"/>
      <c r="L61" s="26"/>
      <c r="M61" s="26"/>
      <c r="N61" s="26"/>
      <c r="O61" s="26"/>
      <c r="P61" s="26"/>
      <c r="Q61" s="26"/>
    </row>
    <row r="62" spans="2:17" x14ac:dyDescent="0.3">
      <c r="B62" s="25"/>
      <c r="C62" s="25"/>
      <c r="D62" s="63"/>
      <c r="E62" s="26"/>
      <c r="F62" s="26"/>
      <c r="G62" s="26"/>
      <c r="H62" s="26"/>
      <c r="I62" s="26"/>
      <c r="J62" s="26"/>
      <c r="K62" s="26"/>
      <c r="L62" s="26"/>
      <c r="M62" s="26"/>
      <c r="N62" s="26"/>
      <c r="O62" s="26"/>
      <c r="P62" s="26"/>
      <c r="Q62" s="26"/>
    </row>
    <row r="63" spans="2:17" x14ac:dyDescent="0.3">
      <c r="B63" s="25"/>
      <c r="C63" s="25"/>
      <c r="D63" s="63"/>
      <c r="E63" s="26"/>
      <c r="F63" s="26"/>
      <c r="G63" s="26"/>
      <c r="H63" s="26"/>
      <c r="I63" s="26"/>
      <c r="J63" s="26"/>
      <c r="K63" s="26"/>
      <c r="L63" s="26"/>
      <c r="M63" s="26"/>
      <c r="N63" s="26"/>
      <c r="O63" s="26"/>
      <c r="P63" s="26"/>
      <c r="Q63" s="26"/>
    </row>
    <row r="64" spans="2:17" x14ac:dyDescent="0.3">
      <c r="B64" s="25"/>
      <c r="C64" s="25"/>
      <c r="D64" s="63"/>
      <c r="E64" s="26"/>
      <c r="F64" s="26"/>
      <c r="G64" s="26"/>
      <c r="H64" s="26"/>
      <c r="I64" s="26"/>
      <c r="J64" s="26"/>
      <c r="K64" s="26"/>
      <c r="L64" s="26"/>
      <c r="M64" s="26"/>
      <c r="N64" s="26"/>
      <c r="O64" s="26"/>
      <c r="P64" s="26"/>
      <c r="Q64" s="26"/>
    </row>
    <row r="65" spans="2:17" x14ac:dyDescent="0.3">
      <c r="B65" s="25"/>
      <c r="C65" s="25"/>
      <c r="D65" s="63"/>
      <c r="E65" s="26"/>
      <c r="F65" s="26"/>
      <c r="G65" s="26"/>
      <c r="H65" s="26"/>
      <c r="I65" s="26"/>
      <c r="J65" s="26"/>
      <c r="K65" s="26"/>
      <c r="L65" s="26"/>
      <c r="M65" s="26"/>
      <c r="N65" s="26"/>
      <c r="O65" s="26"/>
      <c r="P65" s="26"/>
      <c r="Q65" s="26"/>
    </row>
    <row r="66" spans="2:17" x14ac:dyDescent="0.3">
      <c r="B66" s="25"/>
      <c r="C66" s="25"/>
      <c r="D66" s="63"/>
      <c r="E66" s="26"/>
      <c r="F66" s="26"/>
      <c r="G66" s="26"/>
      <c r="H66" s="26"/>
      <c r="I66" s="26"/>
      <c r="J66" s="26"/>
      <c r="K66" s="26"/>
      <c r="L66" s="26"/>
      <c r="M66" s="26"/>
      <c r="N66" s="26"/>
      <c r="O66" s="26"/>
      <c r="P66" s="26"/>
      <c r="Q66" s="26"/>
    </row>
    <row r="67" spans="2:17" x14ac:dyDescent="0.3">
      <c r="B67" s="25"/>
      <c r="C67" s="25"/>
      <c r="D67" s="63"/>
      <c r="E67" s="26"/>
      <c r="F67" s="26"/>
      <c r="G67" s="26"/>
      <c r="H67" s="26"/>
      <c r="I67" s="26"/>
      <c r="J67" s="26"/>
      <c r="K67" s="26"/>
      <c r="L67" s="26"/>
      <c r="M67" s="26"/>
      <c r="N67" s="26"/>
      <c r="O67" s="26"/>
      <c r="P67" s="26"/>
      <c r="Q67" s="26"/>
    </row>
    <row r="68" spans="2:17" x14ac:dyDescent="0.3">
      <c r="B68" s="25"/>
      <c r="C68" s="25"/>
      <c r="D68" s="63"/>
      <c r="E68" s="26"/>
      <c r="F68" s="26"/>
      <c r="G68" s="26"/>
      <c r="H68" s="26"/>
      <c r="I68" s="26"/>
      <c r="J68" s="26"/>
      <c r="K68" s="26"/>
      <c r="L68" s="26"/>
      <c r="M68" s="26"/>
      <c r="N68" s="26"/>
      <c r="O68" s="26"/>
      <c r="P68" s="26"/>
      <c r="Q68" s="26"/>
    </row>
    <row r="69" spans="2:17" x14ac:dyDescent="0.3">
      <c r="B69" s="25"/>
      <c r="C69" s="25"/>
      <c r="D69" s="63"/>
      <c r="E69" s="26"/>
      <c r="F69" s="26"/>
      <c r="G69" s="26"/>
      <c r="H69" s="26"/>
      <c r="I69" s="26"/>
      <c r="J69" s="26"/>
      <c r="K69" s="26"/>
      <c r="L69" s="26"/>
      <c r="M69" s="26"/>
      <c r="N69" s="26"/>
      <c r="O69" s="26"/>
      <c r="P69" s="26"/>
      <c r="Q69" s="26"/>
    </row>
    <row r="70" spans="2:17" x14ac:dyDescent="0.3">
      <c r="B70" s="25"/>
      <c r="C70" s="25"/>
      <c r="D70" s="63"/>
      <c r="E70" s="26"/>
      <c r="F70" s="26"/>
      <c r="G70" s="26"/>
      <c r="H70" s="26"/>
      <c r="I70" s="26"/>
      <c r="J70" s="26"/>
      <c r="K70" s="26"/>
      <c r="L70" s="26"/>
      <c r="M70" s="26"/>
      <c r="N70" s="26"/>
      <c r="O70" s="26"/>
      <c r="P70" s="26"/>
      <c r="Q70" s="26"/>
    </row>
    <row r="71" spans="2:17" x14ac:dyDescent="0.3">
      <c r="B71" s="25"/>
      <c r="C71" s="25"/>
      <c r="D71" s="63"/>
      <c r="E71" s="26"/>
      <c r="F71" s="26"/>
      <c r="G71" s="26"/>
      <c r="H71" s="26"/>
      <c r="I71" s="26"/>
      <c r="J71" s="26"/>
      <c r="K71" s="26"/>
      <c r="L71" s="26"/>
      <c r="M71" s="26"/>
      <c r="N71" s="26"/>
      <c r="O71" s="26"/>
      <c r="P71" s="26"/>
      <c r="Q71" s="26"/>
    </row>
    <row r="72" spans="2:17" x14ac:dyDescent="0.3">
      <c r="B72" s="25"/>
      <c r="C72" s="25"/>
      <c r="D72" s="63"/>
      <c r="E72" s="26"/>
      <c r="F72" s="26"/>
      <c r="G72" s="26"/>
      <c r="H72" s="26"/>
      <c r="I72" s="26"/>
      <c r="J72" s="26"/>
      <c r="K72" s="26"/>
      <c r="L72" s="26"/>
      <c r="M72" s="26"/>
      <c r="N72" s="26"/>
      <c r="O72" s="26"/>
      <c r="P72" s="26"/>
      <c r="Q72" s="26"/>
    </row>
    <row r="73" spans="2:17" x14ac:dyDescent="0.3">
      <c r="B73" s="25"/>
      <c r="C73" s="25"/>
      <c r="D73" s="63"/>
      <c r="E73" s="26"/>
      <c r="F73" s="26"/>
      <c r="G73" s="26"/>
      <c r="H73" s="26"/>
      <c r="I73" s="26"/>
      <c r="J73" s="26"/>
      <c r="K73" s="26"/>
      <c r="L73" s="26"/>
      <c r="M73" s="26"/>
      <c r="N73" s="26"/>
      <c r="O73" s="26"/>
      <c r="P73" s="26"/>
      <c r="Q73" s="26"/>
    </row>
    <row r="74" spans="2:17" x14ac:dyDescent="0.3">
      <c r="B74" s="25"/>
      <c r="C74" s="25"/>
      <c r="D74" s="63"/>
      <c r="E74" s="26"/>
      <c r="F74" s="26"/>
      <c r="G74" s="26"/>
      <c r="H74" s="26"/>
      <c r="I74" s="26"/>
      <c r="J74" s="26"/>
      <c r="K74" s="26"/>
      <c r="L74" s="26"/>
      <c r="M74" s="26"/>
      <c r="N74" s="26"/>
      <c r="O74" s="26"/>
      <c r="P74" s="26"/>
      <c r="Q74" s="26"/>
    </row>
    <row r="75" spans="2:17" x14ac:dyDescent="0.3">
      <c r="B75" s="25"/>
      <c r="C75" s="25"/>
      <c r="D75" s="63"/>
      <c r="E75" s="26"/>
      <c r="F75" s="26"/>
      <c r="G75" s="26"/>
      <c r="H75" s="26"/>
      <c r="I75" s="26"/>
      <c r="J75" s="26"/>
      <c r="K75" s="26"/>
      <c r="L75" s="26"/>
      <c r="M75" s="26"/>
      <c r="N75" s="26"/>
      <c r="O75" s="26"/>
      <c r="P75" s="26"/>
      <c r="Q75" s="26"/>
    </row>
    <row r="76" spans="2:17" x14ac:dyDescent="0.3">
      <c r="B76" s="25"/>
      <c r="C76" s="25"/>
      <c r="D76" s="63"/>
      <c r="E76" s="26"/>
      <c r="F76" s="26"/>
      <c r="G76" s="26"/>
      <c r="H76" s="26"/>
      <c r="I76" s="26"/>
      <c r="J76" s="26"/>
      <c r="K76" s="26"/>
      <c r="L76" s="26"/>
      <c r="M76" s="26"/>
      <c r="N76" s="26"/>
      <c r="O76" s="26"/>
      <c r="P76" s="26"/>
      <c r="Q76" s="26"/>
    </row>
    <row r="77" spans="2:17" x14ac:dyDescent="0.3">
      <c r="B77" s="25"/>
      <c r="C77" s="25"/>
      <c r="D77" s="63"/>
      <c r="E77" s="26"/>
      <c r="F77" s="26"/>
      <c r="G77" s="26"/>
      <c r="H77" s="26"/>
      <c r="I77" s="26"/>
      <c r="J77" s="26"/>
      <c r="K77" s="26"/>
      <c r="L77" s="26"/>
      <c r="M77" s="26"/>
      <c r="N77" s="26"/>
      <c r="O77" s="26"/>
      <c r="P77" s="26"/>
      <c r="Q77" s="26"/>
    </row>
    <row r="78" spans="2:17" x14ac:dyDescent="0.3">
      <c r="B78" s="25"/>
      <c r="C78" s="25"/>
      <c r="D78" s="63"/>
      <c r="E78" s="26"/>
      <c r="F78" s="26"/>
      <c r="G78" s="26"/>
      <c r="H78" s="26"/>
      <c r="I78" s="26"/>
      <c r="J78" s="26"/>
      <c r="K78" s="26"/>
      <c r="L78" s="26"/>
      <c r="M78" s="26"/>
      <c r="N78" s="26"/>
      <c r="O78" s="26"/>
      <c r="P78" s="26"/>
      <c r="Q78" s="26"/>
    </row>
    <row r="79" spans="2:17" x14ac:dyDescent="0.3">
      <c r="B79" s="25"/>
      <c r="C79" s="25"/>
      <c r="D79" s="63"/>
      <c r="E79" s="26"/>
      <c r="F79" s="26"/>
      <c r="G79" s="26"/>
      <c r="H79" s="26"/>
      <c r="I79" s="26"/>
      <c r="J79" s="26"/>
      <c r="K79" s="26"/>
      <c r="L79" s="26"/>
      <c r="M79" s="26"/>
      <c r="N79" s="26"/>
      <c r="O79" s="26"/>
      <c r="P79" s="26"/>
      <c r="Q79" s="26"/>
    </row>
    <row r="80" spans="2:17" x14ac:dyDescent="0.3">
      <c r="B80" s="25"/>
      <c r="C80" s="25"/>
      <c r="D80" s="63"/>
      <c r="E80" s="26"/>
      <c r="F80" s="26"/>
      <c r="G80" s="26"/>
      <c r="H80" s="26"/>
      <c r="I80" s="26"/>
      <c r="J80" s="26"/>
      <c r="K80" s="26"/>
      <c r="L80" s="26"/>
      <c r="M80" s="26"/>
      <c r="N80" s="26"/>
      <c r="O80" s="26"/>
      <c r="P80" s="26"/>
      <c r="Q80" s="26"/>
    </row>
    <row r="81" spans="2:17" x14ac:dyDescent="0.3">
      <c r="B81" s="25"/>
      <c r="C81" s="25"/>
      <c r="D81" s="63"/>
      <c r="E81" s="26"/>
      <c r="F81" s="26"/>
      <c r="G81" s="26"/>
      <c r="H81" s="26"/>
      <c r="I81" s="26"/>
      <c r="J81" s="26"/>
      <c r="K81" s="26"/>
      <c r="L81" s="26"/>
      <c r="M81" s="26"/>
      <c r="N81" s="26"/>
      <c r="O81" s="26"/>
      <c r="P81" s="26"/>
      <c r="Q81" s="26"/>
    </row>
    <row r="82" spans="2:17" x14ac:dyDescent="0.3">
      <c r="B82" s="25"/>
      <c r="C82" s="25"/>
      <c r="D82" s="63"/>
      <c r="E82" s="26"/>
      <c r="F82" s="26"/>
      <c r="G82" s="26"/>
      <c r="H82" s="26"/>
      <c r="I82" s="26"/>
      <c r="J82" s="26"/>
      <c r="K82" s="26"/>
      <c r="L82" s="26"/>
      <c r="M82" s="26"/>
      <c r="N82" s="26"/>
      <c r="O82" s="26"/>
      <c r="P82" s="26"/>
      <c r="Q82" s="26"/>
    </row>
    <row r="83" spans="2:17" x14ac:dyDescent="0.3">
      <c r="B83" s="25"/>
      <c r="C83" s="25"/>
      <c r="D83" s="63"/>
      <c r="E83" s="26"/>
      <c r="F83" s="26"/>
      <c r="G83" s="26"/>
      <c r="H83" s="26"/>
      <c r="I83" s="26"/>
      <c r="J83" s="26"/>
      <c r="K83" s="26"/>
      <c r="L83" s="26"/>
      <c r="M83" s="26"/>
      <c r="N83" s="26"/>
      <c r="O83" s="26"/>
      <c r="P83" s="26"/>
      <c r="Q83" s="26"/>
    </row>
    <row r="84" spans="2:17" x14ac:dyDescent="0.3">
      <c r="B84" s="25"/>
      <c r="C84" s="25"/>
      <c r="D84" s="63"/>
      <c r="E84" s="26"/>
      <c r="F84" s="26"/>
      <c r="G84" s="26"/>
      <c r="H84" s="26"/>
      <c r="I84" s="26"/>
      <c r="J84" s="26"/>
      <c r="K84" s="26"/>
      <c r="L84" s="26"/>
      <c r="M84" s="26"/>
      <c r="N84" s="26"/>
      <c r="O84" s="26"/>
      <c r="P84" s="26"/>
      <c r="Q84" s="26"/>
    </row>
    <row r="85" spans="2:17" x14ac:dyDescent="0.3">
      <c r="B85" s="25"/>
      <c r="C85" s="25"/>
      <c r="D85" s="63"/>
      <c r="E85" s="26"/>
      <c r="F85" s="26"/>
      <c r="G85" s="26"/>
      <c r="H85" s="26"/>
      <c r="I85" s="26"/>
      <c r="J85" s="26"/>
      <c r="K85" s="26"/>
      <c r="L85" s="26"/>
      <c r="M85" s="26"/>
      <c r="N85" s="26"/>
      <c r="O85" s="26"/>
      <c r="P85" s="26"/>
      <c r="Q85" s="26"/>
    </row>
    <row r="86" spans="2:17" x14ac:dyDescent="0.3">
      <c r="B86" s="25"/>
      <c r="C86" s="25"/>
      <c r="D86" s="63"/>
      <c r="E86" s="26"/>
      <c r="F86" s="26"/>
      <c r="G86" s="26"/>
      <c r="H86" s="26"/>
      <c r="I86" s="26"/>
      <c r="J86" s="26"/>
      <c r="K86" s="26"/>
      <c r="L86" s="26"/>
      <c r="M86" s="26"/>
      <c r="N86" s="26"/>
      <c r="O86" s="26"/>
      <c r="P86" s="26"/>
      <c r="Q86" s="26"/>
    </row>
    <row r="87" spans="2:17" x14ac:dyDescent="0.3">
      <c r="B87" s="25"/>
      <c r="C87" s="25"/>
      <c r="D87" s="63"/>
      <c r="E87" s="26"/>
      <c r="F87" s="26"/>
      <c r="G87" s="26"/>
      <c r="H87" s="26"/>
      <c r="I87" s="26"/>
      <c r="J87" s="26"/>
      <c r="K87" s="26"/>
      <c r="L87" s="26"/>
      <c r="M87" s="26"/>
      <c r="N87" s="26"/>
      <c r="O87" s="26"/>
      <c r="P87" s="26"/>
      <c r="Q87" s="26"/>
    </row>
    <row r="88" spans="2:17" x14ac:dyDescent="0.3">
      <c r="B88" s="25"/>
      <c r="C88" s="25"/>
      <c r="D88" s="63"/>
      <c r="E88" s="26"/>
      <c r="F88" s="26"/>
      <c r="G88" s="26"/>
      <c r="H88" s="26"/>
      <c r="I88" s="26"/>
      <c r="J88" s="26"/>
      <c r="K88" s="26"/>
      <c r="L88" s="26"/>
      <c r="M88" s="26"/>
      <c r="N88" s="26"/>
      <c r="O88" s="26"/>
      <c r="P88" s="26"/>
      <c r="Q88" s="26"/>
    </row>
    <row r="89" spans="2:17" x14ac:dyDescent="0.3">
      <c r="B89" s="25"/>
      <c r="C89" s="25"/>
      <c r="D89" s="63"/>
      <c r="E89" s="26"/>
      <c r="F89" s="26"/>
      <c r="G89" s="26"/>
      <c r="H89" s="26"/>
      <c r="I89" s="26"/>
      <c r="J89" s="26"/>
      <c r="K89" s="26"/>
      <c r="L89" s="26"/>
      <c r="M89" s="26"/>
      <c r="N89" s="26"/>
      <c r="O89" s="26"/>
      <c r="P89" s="26"/>
      <c r="Q89" s="26"/>
    </row>
    <row r="90" spans="2:17" x14ac:dyDescent="0.3">
      <c r="B90" s="25"/>
      <c r="C90" s="25"/>
      <c r="D90" s="63"/>
      <c r="E90" s="26"/>
      <c r="F90" s="26"/>
      <c r="G90" s="26"/>
      <c r="H90" s="26"/>
      <c r="I90" s="26"/>
      <c r="J90" s="26"/>
      <c r="K90" s="26"/>
      <c r="L90" s="26"/>
      <c r="M90" s="26"/>
      <c r="N90" s="26"/>
      <c r="O90" s="26"/>
      <c r="P90" s="26"/>
      <c r="Q90" s="26"/>
    </row>
    <row r="91" spans="2:17" x14ac:dyDescent="0.3">
      <c r="B91" s="25"/>
      <c r="C91" s="25"/>
      <c r="D91" s="63"/>
      <c r="E91" s="26"/>
      <c r="F91" s="26"/>
      <c r="G91" s="26"/>
      <c r="H91" s="26"/>
      <c r="I91" s="26"/>
      <c r="J91" s="26"/>
      <c r="K91" s="26"/>
      <c r="L91" s="26"/>
      <c r="M91" s="26"/>
      <c r="N91" s="26"/>
      <c r="O91" s="26"/>
      <c r="P91" s="26"/>
      <c r="Q91" s="26"/>
    </row>
    <row r="92" spans="2:17" x14ac:dyDescent="0.3">
      <c r="B92" s="25"/>
      <c r="C92" s="25"/>
      <c r="D92" s="63"/>
      <c r="E92" s="26"/>
      <c r="F92" s="26"/>
      <c r="G92" s="26"/>
      <c r="H92" s="26"/>
      <c r="I92" s="26"/>
      <c r="J92" s="26"/>
      <c r="K92" s="26"/>
      <c r="L92" s="26"/>
      <c r="M92" s="26"/>
      <c r="N92" s="26"/>
      <c r="O92" s="26"/>
      <c r="P92" s="26"/>
      <c r="Q92" s="26"/>
    </row>
    <row r="93" spans="2:17" x14ac:dyDescent="0.3">
      <c r="B93" s="25"/>
      <c r="C93" s="25"/>
      <c r="D93" s="63"/>
      <c r="E93" s="26"/>
      <c r="F93" s="26"/>
      <c r="G93" s="26"/>
      <c r="H93" s="26"/>
      <c r="I93" s="26"/>
      <c r="J93" s="26"/>
      <c r="K93" s="26"/>
      <c r="L93" s="26"/>
      <c r="M93" s="26"/>
      <c r="N93" s="26"/>
      <c r="O93" s="26"/>
      <c r="P93" s="26"/>
      <c r="Q93" s="26"/>
    </row>
    <row r="94" spans="2:17" x14ac:dyDescent="0.3">
      <c r="B94" s="25"/>
      <c r="C94" s="25"/>
      <c r="D94" s="63"/>
      <c r="E94" s="26"/>
      <c r="F94" s="26"/>
      <c r="G94" s="26"/>
      <c r="H94" s="26"/>
      <c r="I94" s="26"/>
      <c r="J94" s="26"/>
      <c r="K94" s="26"/>
      <c r="L94" s="26"/>
      <c r="M94" s="26"/>
      <c r="N94" s="26"/>
      <c r="O94" s="26"/>
      <c r="P94" s="26"/>
      <c r="Q94" s="26"/>
    </row>
    <row r="95" spans="2:17" x14ac:dyDescent="0.3">
      <c r="B95" s="25"/>
      <c r="C95" s="25"/>
      <c r="D95" s="63"/>
      <c r="E95" s="26"/>
      <c r="F95" s="26"/>
      <c r="G95" s="26"/>
      <c r="H95" s="26"/>
      <c r="I95" s="26"/>
      <c r="J95" s="26"/>
      <c r="K95" s="26"/>
      <c r="L95" s="26"/>
      <c r="M95" s="26"/>
      <c r="N95" s="26"/>
      <c r="O95" s="26"/>
      <c r="P95" s="26"/>
      <c r="Q95" s="26"/>
    </row>
    <row r="96" spans="2:17" x14ac:dyDescent="0.3">
      <c r="B96" s="25"/>
      <c r="C96" s="25"/>
      <c r="D96" s="63"/>
      <c r="E96" s="26"/>
      <c r="F96" s="26"/>
      <c r="G96" s="26"/>
      <c r="H96" s="26"/>
      <c r="I96" s="26"/>
      <c r="J96" s="26"/>
      <c r="K96" s="26"/>
      <c r="L96" s="26"/>
      <c r="M96" s="26"/>
      <c r="N96" s="26"/>
      <c r="O96" s="26"/>
      <c r="P96" s="26"/>
      <c r="Q96" s="26"/>
    </row>
    <row r="97" spans="2:17" x14ac:dyDescent="0.3">
      <c r="B97" s="25"/>
      <c r="C97" s="25"/>
      <c r="D97" s="63"/>
      <c r="E97" s="26"/>
      <c r="F97" s="26"/>
      <c r="G97" s="26"/>
      <c r="H97" s="26"/>
      <c r="I97" s="26"/>
      <c r="J97" s="26"/>
      <c r="K97" s="26"/>
      <c r="L97" s="26"/>
      <c r="M97" s="26"/>
      <c r="N97" s="26"/>
      <c r="O97" s="26"/>
      <c r="P97" s="26"/>
      <c r="Q97" s="26"/>
    </row>
    <row r="98" spans="2:17" x14ac:dyDescent="0.3">
      <c r="B98" s="25"/>
      <c r="C98" s="25"/>
      <c r="D98" s="63"/>
      <c r="E98" s="26"/>
      <c r="F98" s="26"/>
      <c r="G98" s="26"/>
      <c r="H98" s="26"/>
      <c r="I98" s="26"/>
      <c r="J98" s="26"/>
      <c r="K98" s="26"/>
      <c r="L98" s="26"/>
      <c r="M98" s="26"/>
      <c r="N98" s="26"/>
      <c r="O98" s="26"/>
      <c r="P98" s="26"/>
      <c r="Q98" s="26"/>
    </row>
    <row r="99" spans="2:17" x14ac:dyDescent="0.3">
      <c r="B99" s="25"/>
      <c r="C99" s="25"/>
      <c r="D99" s="63"/>
      <c r="E99" s="26"/>
      <c r="F99" s="26"/>
      <c r="G99" s="26"/>
      <c r="H99" s="26"/>
      <c r="I99" s="26"/>
      <c r="J99" s="26"/>
      <c r="K99" s="26"/>
      <c r="L99" s="26"/>
      <c r="M99" s="26"/>
      <c r="N99" s="26"/>
      <c r="O99" s="26"/>
      <c r="P99" s="26"/>
      <c r="Q99" s="26"/>
    </row>
    <row r="100" spans="2:17" x14ac:dyDescent="0.3">
      <c r="B100" s="25"/>
      <c r="C100" s="25"/>
      <c r="D100" s="63"/>
      <c r="E100" s="26"/>
      <c r="F100" s="26"/>
      <c r="G100" s="26"/>
      <c r="H100" s="26"/>
      <c r="I100" s="26"/>
      <c r="J100" s="26"/>
      <c r="K100" s="26"/>
      <c r="L100" s="26"/>
      <c r="M100" s="26"/>
      <c r="N100" s="26"/>
      <c r="O100" s="26"/>
      <c r="P100" s="26"/>
      <c r="Q100" s="26"/>
    </row>
    <row r="101" spans="2:17" x14ac:dyDescent="0.3">
      <c r="B101" s="25"/>
      <c r="C101" s="25"/>
      <c r="D101" s="63"/>
      <c r="E101" s="26"/>
      <c r="F101" s="26"/>
      <c r="G101" s="26"/>
      <c r="H101" s="26"/>
      <c r="I101" s="26"/>
      <c r="J101" s="26"/>
      <c r="K101" s="26"/>
      <c r="L101" s="26"/>
      <c r="M101" s="26"/>
      <c r="N101" s="26"/>
      <c r="O101" s="26"/>
      <c r="P101" s="26"/>
      <c r="Q101" s="26"/>
    </row>
    <row r="102" spans="2:17" x14ac:dyDescent="0.3">
      <c r="B102" s="25"/>
      <c r="C102" s="25"/>
      <c r="D102" s="63"/>
      <c r="E102" s="26"/>
      <c r="F102" s="26"/>
      <c r="G102" s="26"/>
      <c r="H102" s="26"/>
      <c r="I102" s="26"/>
      <c r="J102" s="26"/>
      <c r="K102" s="26"/>
      <c r="L102" s="26"/>
      <c r="M102" s="26"/>
      <c r="N102" s="26"/>
      <c r="O102" s="26"/>
      <c r="P102" s="26"/>
      <c r="Q102" s="26"/>
    </row>
    <row r="103" spans="2:17" x14ac:dyDescent="0.3">
      <c r="B103" s="25"/>
      <c r="C103" s="25"/>
      <c r="D103" s="63"/>
      <c r="E103" s="26"/>
      <c r="F103" s="26"/>
      <c r="G103" s="26"/>
      <c r="H103" s="26"/>
      <c r="I103" s="26"/>
      <c r="J103" s="26"/>
      <c r="K103" s="26"/>
      <c r="L103" s="26"/>
      <c r="M103" s="26"/>
      <c r="N103" s="26"/>
      <c r="O103" s="26"/>
      <c r="P103" s="26"/>
      <c r="Q103" s="26"/>
    </row>
    <row r="104" spans="2:17" x14ac:dyDescent="0.3">
      <c r="B104" s="25"/>
      <c r="C104" s="25"/>
      <c r="D104" s="63"/>
      <c r="E104" s="26"/>
      <c r="F104" s="26"/>
      <c r="G104" s="26"/>
      <c r="H104" s="26"/>
      <c r="I104" s="26"/>
      <c r="J104" s="26"/>
      <c r="K104" s="26"/>
      <c r="L104" s="26"/>
      <c r="M104" s="26"/>
      <c r="N104" s="26"/>
      <c r="O104" s="26"/>
      <c r="P104" s="26"/>
      <c r="Q104" s="26"/>
    </row>
    <row r="105" spans="2:17" x14ac:dyDescent="0.3">
      <c r="B105" s="25"/>
      <c r="C105" s="25"/>
      <c r="D105" s="63"/>
      <c r="E105" s="26"/>
      <c r="F105" s="26"/>
      <c r="G105" s="26"/>
      <c r="H105" s="26"/>
      <c r="I105" s="26"/>
      <c r="J105" s="26"/>
      <c r="K105" s="26"/>
      <c r="L105" s="26"/>
      <c r="M105" s="26"/>
      <c r="N105" s="26"/>
      <c r="O105" s="26"/>
      <c r="P105" s="26"/>
      <c r="Q105" s="26"/>
    </row>
    <row r="106" spans="2:17" x14ac:dyDescent="0.3">
      <c r="B106" s="25"/>
      <c r="C106" s="25"/>
      <c r="D106" s="63"/>
      <c r="E106" s="26"/>
      <c r="F106" s="26"/>
      <c r="G106" s="26"/>
      <c r="H106" s="26"/>
      <c r="I106" s="26"/>
      <c r="J106" s="26"/>
      <c r="K106" s="26"/>
      <c r="L106" s="26"/>
      <c r="M106" s="26"/>
      <c r="N106" s="26"/>
      <c r="O106" s="26"/>
      <c r="P106" s="26"/>
      <c r="Q106" s="26"/>
    </row>
    <row r="107" spans="2:17" x14ac:dyDescent="0.3">
      <c r="B107" s="25"/>
      <c r="C107" s="25"/>
      <c r="D107" s="63"/>
      <c r="E107" s="26"/>
      <c r="F107" s="26"/>
      <c r="G107" s="26"/>
      <c r="H107" s="26"/>
      <c r="I107" s="26"/>
      <c r="J107" s="26"/>
      <c r="K107" s="26"/>
      <c r="L107" s="26"/>
      <c r="M107" s="26"/>
      <c r="N107" s="26"/>
      <c r="O107" s="26"/>
      <c r="P107" s="26"/>
      <c r="Q107" s="26"/>
    </row>
    <row r="108" spans="2:17" x14ac:dyDescent="0.3">
      <c r="B108" s="25"/>
      <c r="C108" s="25"/>
      <c r="D108" s="63"/>
      <c r="E108" s="26"/>
      <c r="F108" s="26"/>
      <c r="G108" s="26"/>
      <c r="H108" s="26"/>
      <c r="I108" s="26"/>
      <c r="J108" s="26"/>
      <c r="K108" s="26"/>
      <c r="L108" s="26"/>
      <c r="M108" s="26"/>
      <c r="N108" s="26"/>
      <c r="O108" s="26"/>
      <c r="P108" s="26"/>
      <c r="Q108" s="26"/>
    </row>
    <row r="109" spans="2:17" x14ac:dyDescent="0.3">
      <c r="B109" s="25"/>
      <c r="C109" s="25"/>
      <c r="D109" s="63"/>
      <c r="E109" s="26"/>
      <c r="F109" s="26"/>
      <c r="G109" s="26"/>
      <c r="H109" s="26"/>
      <c r="I109" s="26"/>
      <c r="J109" s="26"/>
      <c r="K109" s="26"/>
      <c r="L109" s="26"/>
      <c r="M109" s="26"/>
      <c r="N109" s="26"/>
      <c r="O109" s="26"/>
      <c r="P109" s="26"/>
      <c r="Q109" s="26"/>
    </row>
    <row r="110" spans="2:17" x14ac:dyDescent="0.3">
      <c r="B110" s="25"/>
      <c r="C110" s="25"/>
      <c r="D110" s="63"/>
      <c r="E110" s="26"/>
      <c r="F110" s="26"/>
      <c r="G110" s="26"/>
      <c r="H110" s="26"/>
      <c r="I110" s="26"/>
      <c r="J110" s="26"/>
      <c r="K110" s="26"/>
      <c r="L110" s="26"/>
      <c r="M110" s="26"/>
      <c r="N110" s="26"/>
      <c r="O110" s="26"/>
      <c r="P110" s="26"/>
      <c r="Q110" s="26"/>
    </row>
    <row r="111" spans="2:17" x14ac:dyDescent="0.3">
      <c r="B111" s="25"/>
      <c r="C111" s="25"/>
      <c r="D111" s="63"/>
      <c r="E111" s="26"/>
      <c r="F111" s="26"/>
      <c r="G111" s="26"/>
      <c r="H111" s="26"/>
      <c r="I111" s="26"/>
      <c r="J111" s="26"/>
      <c r="K111" s="26"/>
      <c r="L111" s="26"/>
      <c r="M111" s="26"/>
      <c r="N111" s="26"/>
      <c r="O111" s="26"/>
      <c r="P111" s="26"/>
      <c r="Q111" s="26"/>
    </row>
    <row r="112" spans="2:17" x14ac:dyDescent="0.3">
      <c r="B112" s="25"/>
      <c r="C112" s="25"/>
      <c r="D112" s="63"/>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row r="175" spans="2:17" x14ac:dyDescent="0.3">
      <c r="B175" s="25"/>
      <c r="C175" s="25"/>
      <c r="D175" s="63"/>
      <c r="E175" s="26"/>
      <c r="F175" s="26"/>
      <c r="G175" s="26"/>
      <c r="H175" s="26"/>
      <c r="I175" s="26"/>
      <c r="J175" s="26"/>
      <c r="K175" s="26"/>
      <c r="L175" s="26"/>
      <c r="M175" s="26"/>
      <c r="N175" s="26"/>
      <c r="O175" s="26"/>
      <c r="P175" s="26"/>
      <c r="Q175" s="26"/>
    </row>
    <row r="176" spans="2:17" x14ac:dyDescent="0.3">
      <c r="B176" s="25"/>
      <c r="C176" s="25"/>
      <c r="D176" s="63"/>
      <c r="E176" s="26"/>
      <c r="F176" s="26"/>
      <c r="G176" s="26"/>
      <c r="H176" s="26"/>
      <c r="I176" s="26"/>
      <c r="J176" s="26"/>
      <c r="K176" s="26"/>
      <c r="L176" s="26"/>
      <c r="M176" s="26"/>
      <c r="N176" s="26"/>
      <c r="O176" s="26"/>
      <c r="P176" s="26"/>
      <c r="Q176" s="26"/>
    </row>
    <row r="177" spans="2:17" x14ac:dyDescent="0.3">
      <c r="B177" s="25"/>
      <c r="C177" s="25"/>
      <c r="D177" s="63"/>
      <c r="E177" s="26"/>
      <c r="F177" s="26"/>
      <c r="G177" s="26"/>
      <c r="H177" s="26"/>
      <c r="I177" s="26"/>
      <c r="J177" s="26"/>
      <c r="K177" s="26"/>
      <c r="L177" s="26"/>
      <c r="M177" s="26"/>
      <c r="N177" s="26"/>
      <c r="O177" s="26"/>
      <c r="P177" s="26"/>
      <c r="Q177" s="26"/>
    </row>
    <row r="178" spans="2:17" x14ac:dyDescent="0.3">
      <c r="B178" s="25"/>
      <c r="C178" s="25"/>
      <c r="D178" s="63"/>
      <c r="E178" s="26"/>
      <c r="F178" s="26"/>
      <c r="G178" s="26"/>
      <c r="H178" s="26"/>
      <c r="I178" s="26"/>
      <c r="J178" s="26"/>
      <c r="K178" s="26"/>
      <c r="L178" s="26"/>
      <c r="M178" s="26"/>
      <c r="N178" s="26"/>
      <c r="O178" s="26"/>
      <c r="P178" s="26"/>
      <c r="Q178" s="26"/>
    </row>
    <row r="179" spans="2:17" x14ac:dyDescent="0.3">
      <c r="B179" s="25"/>
      <c r="C179" s="25"/>
      <c r="D179" s="63"/>
      <c r="E179" s="26"/>
      <c r="F179" s="26"/>
      <c r="G179" s="26"/>
      <c r="H179" s="26"/>
      <c r="I179" s="26"/>
      <c r="J179" s="26"/>
      <c r="K179" s="26"/>
      <c r="L179" s="26"/>
      <c r="M179" s="26"/>
      <c r="N179" s="26"/>
      <c r="O179" s="26"/>
      <c r="P179" s="26"/>
      <c r="Q179" s="26"/>
    </row>
    <row r="180" spans="2:17" x14ac:dyDescent="0.3">
      <c r="B180" s="25"/>
      <c r="C180" s="25"/>
      <c r="D180" s="63"/>
      <c r="E180" s="26"/>
      <c r="F180" s="26"/>
      <c r="G180" s="26"/>
      <c r="H180" s="26"/>
      <c r="I180" s="26"/>
      <c r="J180" s="26"/>
      <c r="K180" s="26"/>
      <c r="L180" s="26"/>
      <c r="M180" s="26"/>
      <c r="N180" s="26"/>
      <c r="O180" s="26"/>
      <c r="P180" s="26"/>
      <c r="Q180" s="26"/>
    </row>
    <row r="181" spans="2:17" x14ac:dyDescent="0.3">
      <c r="B181" s="25"/>
      <c r="C181" s="25"/>
      <c r="D181" s="63"/>
      <c r="E181" s="26"/>
      <c r="F181" s="26"/>
      <c r="G181" s="26"/>
      <c r="H181" s="26"/>
      <c r="I181" s="26"/>
      <c r="J181" s="26"/>
      <c r="K181" s="26"/>
      <c r="L181" s="26"/>
      <c r="M181" s="26"/>
      <c r="N181" s="26"/>
      <c r="O181" s="26"/>
      <c r="P181" s="26"/>
      <c r="Q181" s="26"/>
    </row>
    <row r="182" spans="2:17" x14ac:dyDescent="0.3">
      <c r="B182" s="25"/>
      <c r="C182" s="25"/>
      <c r="D182" s="63"/>
      <c r="E182" s="26"/>
      <c r="F182" s="26"/>
      <c r="G182" s="26"/>
      <c r="H182" s="26"/>
      <c r="I182" s="26"/>
      <c r="J182" s="26"/>
      <c r="K182" s="26"/>
      <c r="L182" s="26"/>
      <c r="M182" s="26"/>
      <c r="N182" s="26"/>
      <c r="O182" s="26"/>
      <c r="P182" s="26"/>
      <c r="Q182" s="26"/>
    </row>
    <row r="183" spans="2:17" x14ac:dyDescent="0.3">
      <c r="B183" s="25"/>
      <c r="C183" s="25"/>
      <c r="D183" s="63"/>
      <c r="E183" s="26"/>
      <c r="F183" s="26"/>
      <c r="G183" s="26"/>
      <c r="H183" s="26"/>
      <c r="I183" s="26"/>
      <c r="J183" s="26"/>
      <c r="K183" s="26"/>
      <c r="L183" s="26"/>
      <c r="M183" s="26"/>
      <c r="N183" s="26"/>
      <c r="O183" s="26"/>
      <c r="P183" s="26"/>
      <c r="Q183" s="26"/>
    </row>
    <row r="184" spans="2:17" x14ac:dyDescent="0.3">
      <c r="B184" s="25"/>
      <c r="C184" s="25"/>
      <c r="D184" s="63"/>
      <c r="E184" s="26"/>
      <c r="F184" s="26"/>
      <c r="G184" s="26"/>
      <c r="H184" s="26"/>
      <c r="I184" s="26"/>
      <c r="J184" s="26"/>
      <c r="K184" s="26"/>
      <c r="L184" s="26"/>
      <c r="M184" s="26"/>
      <c r="N184" s="26"/>
      <c r="O184" s="26"/>
      <c r="P184" s="26"/>
      <c r="Q184" s="26"/>
    </row>
    <row r="185" spans="2:17" x14ac:dyDescent="0.3">
      <c r="B185" s="25"/>
      <c r="C185" s="25"/>
      <c r="D185" s="63"/>
      <c r="E185" s="26"/>
      <c r="F185" s="26"/>
      <c r="G185" s="26"/>
      <c r="H185" s="26"/>
      <c r="I185" s="26"/>
      <c r="J185" s="26"/>
      <c r="K185" s="26"/>
      <c r="L185" s="26"/>
      <c r="M185" s="26"/>
      <c r="N185" s="26"/>
      <c r="O185" s="26"/>
      <c r="P185" s="26"/>
      <c r="Q185" s="26"/>
    </row>
    <row r="186" spans="2:17" x14ac:dyDescent="0.3">
      <c r="B186" s="25"/>
      <c r="C186" s="25"/>
      <c r="D186" s="63"/>
      <c r="E186" s="26"/>
      <c r="F186" s="26"/>
      <c r="G186" s="26"/>
      <c r="H186" s="26"/>
      <c r="I186" s="26"/>
      <c r="J186" s="26"/>
      <c r="K186" s="26"/>
      <c r="L186" s="26"/>
      <c r="M186" s="26"/>
      <c r="N186" s="26"/>
      <c r="O186" s="26"/>
      <c r="P186" s="26"/>
      <c r="Q186" s="26"/>
    </row>
    <row r="187" spans="2:17" x14ac:dyDescent="0.3">
      <c r="B187" s="25"/>
      <c r="C187" s="25"/>
      <c r="D187" s="63"/>
      <c r="E187" s="26"/>
      <c r="F187" s="26"/>
      <c r="G187" s="26"/>
      <c r="H187" s="26"/>
      <c r="I187" s="26"/>
      <c r="J187" s="26"/>
      <c r="K187" s="26"/>
      <c r="L187" s="26"/>
      <c r="M187" s="26"/>
      <c r="N187" s="26"/>
      <c r="O187" s="26"/>
      <c r="P187" s="26"/>
      <c r="Q187" s="26"/>
    </row>
    <row r="188" spans="2:17" x14ac:dyDescent="0.3">
      <c r="B188" s="25"/>
      <c r="C188" s="25"/>
      <c r="D188" s="63"/>
      <c r="E188" s="26"/>
      <c r="F188" s="26"/>
      <c r="G188" s="26"/>
      <c r="H188" s="26"/>
      <c r="I188" s="26"/>
      <c r="J188" s="26"/>
      <c r="K188" s="26"/>
      <c r="L188" s="26"/>
      <c r="M188" s="26"/>
      <c r="N188" s="26"/>
      <c r="O188" s="26"/>
      <c r="P188" s="26"/>
      <c r="Q188" s="26"/>
    </row>
    <row r="189" spans="2:17" x14ac:dyDescent="0.3">
      <c r="B189" s="25"/>
      <c r="C189" s="25"/>
      <c r="D189" s="63"/>
      <c r="E189" s="26"/>
      <c r="F189" s="26"/>
      <c r="G189" s="26"/>
      <c r="H189" s="26"/>
      <c r="I189" s="26"/>
      <c r="J189" s="26"/>
      <c r="K189" s="26"/>
      <c r="L189" s="26"/>
      <c r="M189" s="26"/>
      <c r="N189" s="26"/>
      <c r="O189" s="26"/>
      <c r="P189" s="26"/>
      <c r="Q189" s="26"/>
    </row>
    <row r="190" spans="2:17" x14ac:dyDescent="0.3">
      <c r="B190" s="25"/>
      <c r="C190" s="25"/>
      <c r="D190" s="63"/>
      <c r="E190" s="26"/>
      <c r="F190" s="26"/>
      <c r="G190" s="26"/>
      <c r="H190" s="26"/>
      <c r="I190" s="26"/>
      <c r="J190" s="26"/>
      <c r="K190" s="26"/>
      <c r="L190" s="26"/>
      <c r="M190" s="26"/>
      <c r="N190" s="26"/>
      <c r="O190" s="26"/>
      <c r="P190" s="26"/>
      <c r="Q190" s="26"/>
    </row>
    <row r="191" spans="2:17" x14ac:dyDescent="0.3">
      <c r="B191" s="25"/>
      <c r="C191" s="25"/>
      <c r="D191" s="63"/>
      <c r="E191" s="26"/>
      <c r="F191" s="26"/>
      <c r="G191" s="26"/>
      <c r="H191" s="26"/>
      <c r="I191" s="26"/>
      <c r="J191" s="26"/>
      <c r="K191" s="26"/>
      <c r="L191" s="26"/>
      <c r="M191" s="26"/>
      <c r="N191" s="26"/>
      <c r="O191" s="26"/>
      <c r="P191" s="26"/>
      <c r="Q191" s="26"/>
    </row>
    <row r="192" spans="2:17" x14ac:dyDescent="0.3">
      <c r="B192" s="25"/>
      <c r="C192" s="25"/>
      <c r="D192" s="63"/>
      <c r="E192" s="26"/>
      <c r="F192" s="26"/>
      <c r="G192" s="26"/>
      <c r="H192" s="26"/>
      <c r="I192" s="26"/>
      <c r="J192" s="26"/>
      <c r="K192" s="26"/>
      <c r="L192" s="26"/>
      <c r="M192" s="26"/>
      <c r="N192" s="26"/>
      <c r="O192" s="26"/>
      <c r="P192" s="26"/>
      <c r="Q192" s="26"/>
    </row>
    <row r="193" spans="2:17" x14ac:dyDescent="0.3">
      <c r="B193" s="25"/>
      <c r="C193" s="25"/>
      <c r="D193" s="63"/>
      <c r="E193" s="26"/>
      <c r="F193" s="26"/>
      <c r="G193" s="26"/>
      <c r="H193" s="26"/>
      <c r="I193" s="26"/>
      <c r="J193" s="26"/>
      <c r="K193" s="26"/>
      <c r="L193" s="26"/>
      <c r="M193" s="26"/>
      <c r="N193" s="26"/>
      <c r="O193" s="26"/>
      <c r="P193" s="26"/>
      <c r="Q193" s="26"/>
    </row>
    <row r="194" spans="2:17" x14ac:dyDescent="0.3">
      <c r="B194" s="25"/>
      <c r="C194" s="25"/>
      <c r="D194" s="63"/>
      <c r="E194" s="26"/>
      <c r="F194" s="26"/>
      <c r="G194" s="26"/>
      <c r="H194" s="26"/>
      <c r="I194" s="26"/>
      <c r="J194" s="26"/>
      <c r="K194" s="26"/>
      <c r="L194" s="26"/>
      <c r="M194" s="26"/>
      <c r="N194" s="26"/>
      <c r="O194" s="26"/>
      <c r="P194" s="26"/>
      <c r="Q194" s="26"/>
    </row>
    <row r="195" spans="2:17" x14ac:dyDescent="0.3">
      <c r="B195" s="25"/>
      <c r="C195" s="25"/>
      <c r="D195" s="63"/>
      <c r="E195" s="26"/>
      <c r="F195" s="26"/>
      <c r="G195" s="26"/>
      <c r="H195" s="26"/>
      <c r="I195" s="26"/>
      <c r="J195" s="26"/>
      <c r="K195" s="26"/>
      <c r="L195" s="26"/>
      <c r="M195" s="26"/>
      <c r="N195" s="26"/>
      <c r="O195" s="26"/>
      <c r="P195" s="26"/>
      <c r="Q195" s="26"/>
    </row>
    <row r="196" spans="2:17" x14ac:dyDescent="0.3">
      <c r="B196" s="25"/>
      <c r="C196" s="25"/>
      <c r="D196" s="63"/>
      <c r="E196" s="26"/>
      <c r="F196" s="26"/>
      <c r="G196" s="26"/>
      <c r="H196" s="26"/>
      <c r="I196" s="26"/>
      <c r="J196" s="26"/>
      <c r="K196" s="26"/>
      <c r="L196" s="26"/>
      <c r="M196" s="26"/>
      <c r="N196" s="26"/>
      <c r="O196" s="26"/>
      <c r="P196" s="26"/>
      <c r="Q196" s="26"/>
    </row>
    <row r="197" spans="2:17" x14ac:dyDescent="0.3">
      <c r="B197" s="25"/>
      <c r="C197" s="25"/>
      <c r="D197" s="63"/>
      <c r="E197" s="26"/>
      <c r="F197" s="26"/>
      <c r="G197" s="26"/>
      <c r="H197" s="26"/>
      <c r="I197" s="26"/>
      <c r="J197" s="26"/>
      <c r="K197" s="26"/>
      <c r="L197" s="26"/>
      <c r="M197" s="26"/>
      <c r="N197" s="26"/>
      <c r="O197" s="26"/>
      <c r="P197" s="26"/>
      <c r="Q197" s="26"/>
    </row>
    <row r="198" spans="2:17" x14ac:dyDescent="0.3">
      <c r="B198" s="25"/>
      <c r="C198" s="25"/>
      <c r="D198" s="63"/>
      <c r="E198" s="26"/>
      <c r="F198" s="26"/>
      <c r="G198" s="26"/>
      <c r="H198" s="26"/>
      <c r="I198" s="26"/>
      <c r="J198" s="26"/>
      <c r="K198" s="26"/>
      <c r="L198" s="26"/>
      <c r="M198" s="26"/>
      <c r="N198" s="26"/>
      <c r="O198" s="26"/>
      <c r="P198" s="26"/>
      <c r="Q198" s="26"/>
    </row>
    <row r="199" spans="2:17" x14ac:dyDescent="0.3">
      <c r="B199" s="25"/>
      <c r="C199" s="25"/>
      <c r="D199" s="63"/>
      <c r="E199" s="26"/>
      <c r="F199" s="26"/>
      <c r="G199" s="26"/>
      <c r="H199" s="26"/>
      <c r="I199" s="26"/>
      <c r="J199" s="26"/>
      <c r="K199" s="26"/>
      <c r="L199" s="26"/>
      <c r="M199" s="26"/>
      <c r="N199" s="26"/>
      <c r="O199" s="26"/>
      <c r="P199" s="26"/>
      <c r="Q199" s="26"/>
    </row>
    <row r="200" spans="2:17" x14ac:dyDescent="0.3">
      <c r="B200" s="25"/>
      <c r="C200" s="25"/>
      <c r="D200" s="63"/>
      <c r="E200" s="26"/>
      <c r="F200" s="26"/>
      <c r="G200" s="26"/>
      <c r="H200" s="26"/>
      <c r="I200" s="26"/>
      <c r="J200" s="26"/>
      <c r="K200" s="26"/>
      <c r="L200" s="26"/>
      <c r="M200" s="26"/>
      <c r="N200" s="26"/>
      <c r="O200" s="26"/>
      <c r="P200" s="26"/>
      <c r="Q200" s="26"/>
    </row>
    <row r="201" spans="2:17" x14ac:dyDescent="0.3">
      <c r="B201" s="25"/>
      <c r="C201" s="25"/>
      <c r="D201" s="63"/>
      <c r="E201" s="26"/>
      <c r="F201" s="26"/>
      <c r="G201" s="26"/>
      <c r="H201" s="26"/>
      <c r="I201" s="26"/>
      <c r="J201" s="26"/>
      <c r="K201" s="26"/>
      <c r="L201" s="26"/>
      <c r="M201" s="26"/>
      <c r="N201" s="26"/>
      <c r="O201" s="26"/>
      <c r="P201" s="26"/>
      <c r="Q201" s="26"/>
    </row>
    <row r="202" spans="2:17" x14ac:dyDescent="0.3">
      <c r="B202" s="25"/>
      <c r="C202" s="25"/>
      <c r="D202" s="63"/>
      <c r="E202" s="26"/>
      <c r="F202" s="26"/>
      <c r="G202" s="26"/>
      <c r="H202" s="26"/>
      <c r="I202" s="26"/>
      <c r="J202" s="26"/>
      <c r="K202" s="26"/>
      <c r="L202" s="26"/>
      <c r="M202" s="26"/>
      <c r="N202" s="26"/>
      <c r="O202" s="26"/>
      <c r="P202" s="26"/>
      <c r="Q202" s="26"/>
    </row>
    <row r="203" spans="2:17" x14ac:dyDescent="0.3">
      <c r="B203" s="25"/>
      <c r="C203" s="25"/>
      <c r="D203" s="63"/>
      <c r="E203" s="26"/>
      <c r="F203" s="26"/>
      <c r="G203" s="26"/>
      <c r="H203" s="26"/>
      <c r="I203" s="26"/>
      <c r="J203" s="26"/>
      <c r="K203" s="26"/>
      <c r="L203" s="26"/>
      <c r="M203" s="26"/>
      <c r="N203" s="26"/>
      <c r="O203" s="26"/>
      <c r="P203" s="26"/>
      <c r="Q203" s="26"/>
    </row>
    <row r="204" spans="2:17" x14ac:dyDescent="0.3">
      <c r="B204" s="25"/>
      <c r="C204" s="25"/>
      <c r="D204" s="63"/>
      <c r="E204" s="26"/>
      <c r="F204" s="26"/>
      <c r="G204" s="26"/>
      <c r="H204" s="26"/>
      <c r="I204" s="26"/>
      <c r="J204" s="26"/>
      <c r="K204" s="26"/>
      <c r="L204" s="26"/>
      <c r="M204" s="26"/>
      <c r="N204" s="26"/>
      <c r="O204" s="26"/>
      <c r="P204" s="26"/>
      <c r="Q204" s="26"/>
    </row>
    <row r="205" spans="2:17" x14ac:dyDescent="0.3">
      <c r="B205" s="25"/>
      <c r="C205" s="25"/>
      <c r="D205" s="63"/>
      <c r="E205" s="26"/>
      <c r="F205" s="26"/>
      <c r="G205" s="26"/>
      <c r="H205" s="26"/>
      <c r="I205" s="26"/>
      <c r="J205" s="26"/>
      <c r="K205" s="26"/>
      <c r="L205" s="26"/>
      <c r="M205" s="26"/>
      <c r="N205" s="26"/>
      <c r="O205" s="26"/>
      <c r="P205" s="26"/>
      <c r="Q205" s="26"/>
    </row>
    <row r="206" spans="2:17" x14ac:dyDescent="0.3">
      <c r="B206" s="25"/>
      <c r="C206" s="25"/>
      <c r="D206" s="63"/>
      <c r="E206" s="26"/>
      <c r="F206" s="26"/>
      <c r="G206" s="26"/>
      <c r="H206" s="26"/>
      <c r="I206" s="26"/>
      <c r="J206" s="26"/>
      <c r="K206" s="26"/>
      <c r="L206" s="26"/>
      <c r="M206" s="26"/>
      <c r="N206" s="26"/>
      <c r="O206" s="26"/>
      <c r="P206" s="26"/>
      <c r="Q206" s="26"/>
    </row>
    <row r="207" spans="2:17" x14ac:dyDescent="0.3">
      <c r="B207" s="25"/>
      <c r="C207" s="25"/>
      <c r="D207" s="63"/>
      <c r="E207" s="26"/>
      <c r="F207" s="26"/>
      <c r="G207" s="26"/>
      <c r="H207" s="26"/>
      <c r="I207" s="26"/>
      <c r="J207" s="26"/>
      <c r="K207" s="26"/>
      <c r="L207" s="26"/>
      <c r="M207" s="26"/>
      <c r="N207" s="26"/>
      <c r="O207" s="26"/>
      <c r="P207" s="26"/>
      <c r="Q207" s="26"/>
    </row>
    <row r="208" spans="2:17" x14ac:dyDescent="0.3">
      <c r="B208" s="25"/>
      <c r="C208" s="25"/>
      <c r="D208" s="63"/>
      <c r="E208" s="26"/>
      <c r="F208" s="26"/>
      <c r="G208" s="26"/>
      <c r="H208" s="26"/>
      <c r="I208" s="26"/>
      <c r="J208" s="26"/>
      <c r="K208" s="26"/>
      <c r="L208" s="26"/>
      <c r="M208" s="26"/>
      <c r="N208" s="26"/>
      <c r="O208" s="26"/>
      <c r="P208" s="26"/>
      <c r="Q208" s="26"/>
    </row>
    <row r="209" spans="2:17" x14ac:dyDescent="0.3">
      <c r="B209" s="25"/>
      <c r="C209" s="25"/>
      <c r="D209" s="63"/>
      <c r="E209" s="26"/>
      <c r="F209" s="26"/>
      <c r="G209" s="26"/>
      <c r="H209" s="26"/>
      <c r="I209" s="26"/>
      <c r="J209" s="26"/>
      <c r="K209" s="26"/>
      <c r="L209" s="26"/>
      <c r="M209" s="26"/>
      <c r="N209" s="26"/>
      <c r="O209" s="26"/>
      <c r="P209" s="26"/>
      <c r="Q209" s="26"/>
    </row>
    <row r="210" spans="2:17" x14ac:dyDescent="0.3">
      <c r="B210" s="25"/>
      <c r="C210" s="25"/>
      <c r="D210" s="63"/>
      <c r="E210" s="26"/>
      <c r="F210" s="26"/>
      <c r="G210" s="26"/>
      <c r="H210" s="26"/>
      <c r="I210" s="26"/>
      <c r="J210" s="26"/>
      <c r="K210" s="26"/>
      <c r="L210" s="26"/>
      <c r="M210" s="26"/>
      <c r="N210" s="26"/>
      <c r="O210" s="26"/>
      <c r="P210" s="26"/>
      <c r="Q210" s="26"/>
    </row>
    <row r="211" spans="2:17" x14ac:dyDescent="0.3">
      <c r="B211" s="25"/>
      <c r="C211" s="25"/>
      <c r="D211" s="63"/>
      <c r="E211" s="26"/>
      <c r="F211" s="26"/>
      <c r="G211" s="26"/>
      <c r="H211" s="26"/>
      <c r="I211" s="26"/>
      <c r="J211" s="26"/>
      <c r="K211" s="26"/>
      <c r="L211" s="26"/>
      <c r="M211" s="26"/>
      <c r="N211" s="26"/>
      <c r="O211" s="26"/>
      <c r="P211" s="26"/>
      <c r="Q211" s="26"/>
    </row>
    <row r="212" spans="2:17" x14ac:dyDescent="0.3">
      <c r="B212" s="25"/>
      <c r="C212" s="25"/>
      <c r="D212" s="63"/>
      <c r="E212" s="26"/>
      <c r="F212" s="26"/>
      <c r="G212" s="26"/>
      <c r="H212" s="26"/>
      <c r="I212" s="26"/>
      <c r="J212" s="26"/>
      <c r="K212" s="26"/>
      <c r="L212" s="26"/>
      <c r="M212" s="26"/>
      <c r="N212" s="26"/>
      <c r="O212" s="26"/>
      <c r="P212" s="26"/>
      <c r="Q212" s="26"/>
    </row>
    <row r="213" spans="2:17" x14ac:dyDescent="0.3">
      <c r="B213" s="25"/>
      <c r="C213" s="25"/>
      <c r="D213" s="63"/>
      <c r="E213" s="26"/>
      <c r="F213" s="26"/>
      <c r="G213" s="26"/>
      <c r="H213" s="26"/>
      <c r="I213" s="26"/>
      <c r="J213" s="26"/>
      <c r="K213" s="26"/>
      <c r="L213" s="26"/>
      <c r="M213" s="26"/>
      <c r="N213" s="26"/>
      <c r="O213" s="26"/>
      <c r="P213" s="26"/>
      <c r="Q213" s="26"/>
    </row>
    <row r="214" spans="2:17" x14ac:dyDescent="0.3">
      <c r="B214" s="25"/>
      <c r="C214" s="25"/>
      <c r="D214" s="63"/>
      <c r="E214" s="26"/>
      <c r="F214" s="26"/>
      <c r="G214" s="26"/>
      <c r="H214" s="26"/>
      <c r="I214" s="26"/>
      <c r="J214" s="26"/>
      <c r="K214" s="26"/>
      <c r="L214" s="26"/>
      <c r="M214" s="26"/>
      <c r="N214" s="26"/>
      <c r="O214" s="26"/>
      <c r="P214" s="26"/>
      <c r="Q214" s="26"/>
    </row>
    <row r="215" spans="2:17" x14ac:dyDescent="0.3">
      <c r="B215" s="25"/>
      <c r="C215" s="25"/>
      <c r="D215" s="63"/>
      <c r="E215" s="26"/>
      <c r="F215" s="26"/>
      <c r="G215" s="26"/>
      <c r="H215" s="26"/>
      <c r="I215" s="26"/>
      <c r="J215" s="26"/>
      <c r="K215" s="26"/>
      <c r="L215" s="26"/>
      <c r="M215" s="26"/>
      <c r="N215" s="26"/>
      <c r="O215" s="26"/>
      <c r="P215" s="26"/>
      <c r="Q215" s="26"/>
    </row>
    <row r="216" spans="2:17" x14ac:dyDescent="0.3">
      <c r="B216" s="25"/>
      <c r="C216" s="25"/>
      <c r="D216" s="63"/>
      <c r="E216" s="26"/>
      <c r="F216" s="26"/>
      <c r="G216" s="26"/>
      <c r="H216" s="26"/>
      <c r="I216" s="26"/>
      <c r="J216" s="26"/>
      <c r="K216" s="26"/>
      <c r="L216" s="26"/>
      <c r="M216" s="26"/>
      <c r="N216" s="26"/>
      <c r="O216" s="26"/>
      <c r="P216" s="26"/>
      <c r="Q216" s="26"/>
    </row>
    <row r="217" spans="2:17" x14ac:dyDescent="0.3">
      <c r="B217" s="25"/>
      <c r="C217" s="25"/>
      <c r="D217" s="63"/>
      <c r="E217" s="26"/>
      <c r="F217" s="26"/>
      <c r="G217" s="26"/>
      <c r="H217" s="26"/>
      <c r="I217" s="26"/>
      <c r="J217" s="26"/>
      <c r="K217" s="26"/>
      <c r="L217" s="26"/>
      <c r="M217" s="26"/>
      <c r="N217" s="26"/>
      <c r="O217" s="26"/>
      <c r="P217" s="26"/>
      <c r="Q217" s="26"/>
    </row>
    <row r="218" spans="2:17" x14ac:dyDescent="0.3">
      <c r="B218" s="25"/>
      <c r="C218" s="25"/>
      <c r="D218" s="63"/>
      <c r="E218" s="26"/>
      <c r="F218" s="26"/>
      <c r="G218" s="26"/>
      <c r="H218" s="26"/>
      <c r="I218" s="26"/>
      <c r="J218" s="26"/>
      <c r="K218" s="26"/>
      <c r="L218" s="26"/>
      <c r="M218" s="26"/>
      <c r="N218" s="26"/>
      <c r="O218" s="26"/>
      <c r="P218" s="26"/>
      <c r="Q218" s="26"/>
    </row>
    <row r="219" spans="2:17" x14ac:dyDescent="0.3">
      <c r="B219" s="25"/>
      <c r="C219" s="25"/>
      <c r="D219" s="63"/>
      <c r="E219" s="26"/>
      <c r="F219" s="26"/>
      <c r="G219" s="26"/>
      <c r="H219" s="26"/>
      <c r="I219" s="26"/>
      <c r="J219" s="26"/>
      <c r="K219" s="26"/>
      <c r="L219" s="26"/>
      <c r="M219" s="26"/>
      <c r="N219" s="26"/>
      <c r="O219" s="26"/>
      <c r="P219" s="26"/>
      <c r="Q219" s="26"/>
    </row>
    <row r="220" spans="2:17" x14ac:dyDescent="0.3">
      <c r="B220" s="25"/>
      <c r="C220" s="25"/>
      <c r="D220" s="63"/>
      <c r="E220" s="26"/>
      <c r="F220" s="26"/>
      <c r="G220" s="26"/>
      <c r="H220" s="26"/>
      <c r="I220" s="26"/>
      <c r="J220" s="26"/>
      <c r="K220" s="26"/>
      <c r="L220" s="26"/>
      <c r="M220" s="26"/>
      <c r="N220" s="26"/>
      <c r="O220" s="26"/>
      <c r="P220" s="26"/>
      <c r="Q220" s="26"/>
    </row>
    <row r="221" spans="2:17" x14ac:dyDescent="0.3">
      <c r="B221" s="25"/>
      <c r="C221" s="25"/>
      <c r="D221" s="63"/>
      <c r="E221" s="26"/>
      <c r="F221" s="26"/>
      <c r="G221" s="26"/>
      <c r="H221" s="26"/>
      <c r="I221" s="26"/>
      <c r="J221" s="26"/>
      <c r="K221" s="26"/>
      <c r="L221" s="26"/>
      <c r="M221" s="26"/>
      <c r="N221" s="26"/>
      <c r="O221" s="26"/>
      <c r="P221" s="26"/>
      <c r="Q221" s="26"/>
    </row>
    <row r="222" spans="2:17" x14ac:dyDescent="0.3">
      <c r="B222" s="25"/>
      <c r="C222" s="25"/>
      <c r="D222" s="63"/>
      <c r="E222" s="26"/>
      <c r="F222" s="26"/>
      <c r="G222" s="26"/>
      <c r="H222" s="26"/>
      <c r="I222" s="26"/>
      <c r="J222" s="26"/>
      <c r="K222" s="26"/>
      <c r="L222" s="26"/>
      <c r="M222" s="26"/>
      <c r="N222" s="26"/>
      <c r="O222" s="26"/>
      <c r="P222" s="26"/>
      <c r="Q222" s="26"/>
    </row>
    <row r="223" spans="2:17" x14ac:dyDescent="0.3">
      <c r="B223" s="25"/>
      <c r="C223" s="25"/>
      <c r="D223" s="63"/>
      <c r="E223" s="26"/>
      <c r="F223" s="26"/>
      <c r="G223" s="26"/>
      <c r="H223" s="26"/>
      <c r="I223" s="26"/>
      <c r="J223" s="26"/>
      <c r="K223" s="26"/>
      <c r="L223" s="26"/>
      <c r="M223" s="26"/>
      <c r="N223" s="26"/>
      <c r="O223" s="26"/>
      <c r="P223" s="26"/>
      <c r="Q223" s="26"/>
    </row>
    <row r="224" spans="2:17" x14ac:dyDescent="0.3">
      <c r="B224" s="25"/>
      <c r="C224" s="25"/>
      <c r="D224" s="63"/>
      <c r="E224" s="26"/>
      <c r="F224" s="26"/>
      <c r="G224" s="26"/>
      <c r="H224" s="26"/>
      <c r="I224" s="26"/>
      <c r="J224" s="26"/>
      <c r="K224" s="26"/>
      <c r="L224" s="26"/>
      <c r="M224" s="26"/>
      <c r="N224" s="26"/>
      <c r="O224" s="26"/>
      <c r="P224" s="26"/>
      <c r="Q224" s="26"/>
    </row>
    <row r="225" spans="2:17" x14ac:dyDescent="0.3">
      <c r="B225" s="25"/>
      <c r="C225" s="25"/>
      <c r="D225" s="63"/>
      <c r="E225" s="26"/>
      <c r="F225" s="26"/>
      <c r="G225" s="26"/>
      <c r="H225" s="26"/>
      <c r="I225" s="26"/>
      <c r="J225" s="26"/>
      <c r="K225" s="26"/>
      <c r="L225" s="26"/>
      <c r="M225" s="26"/>
      <c r="N225" s="26"/>
      <c r="O225" s="26"/>
      <c r="P225" s="26"/>
      <c r="Q225" s="26"/>
    </row>
    <row r="226" spans="2:17" x14ac:dyDescent="0.3">
      <c r="B226" s="25"/>
      <c r="C226" s="25"/>
      <c r="D226" s="63"/>
      <c r="E226" s="26"/>
      <c r="F226" s="26"/>
      <c r="G226" s="26"/>
      <c r="H226" s="26"/>
      <c r="I226" s="26"/>
      <c r="J226" s="26"/>
      <c r="K226" s="26"/>
      <c r="L226" s="26"/>
      <c r="M226" s="26"/>
      <c r="N226" s="26"/>
      <c r="O226" s="26"/>
      <c r="P226" s="26"/>
      <c r="Q226" s="26"/>
    </row>
    <row r="227" spans="2:17" x14ac:dyDescent="0.3">
      <c r="B227" s="25"/>
      <c r="C227" s="25"/>
      <c r="D227" s="63"/>
      <c r="E227" s="26"/>
      <c r="F227" s="26"/>
      <c r="G227" s="26"/>
      <c r="H227" s="26"/>
      <c r="I227" s="26"/>
      <c r="J227" s="26"/>
      <c r="K227" s="26"/>
      <c r="L227" s="26"/>
      <c r="M227" s="26"/>
      <c r="N227" s="26"/>
      <c r="O227" s="26"/>
      <c r="P227" s="26"/>
      <c r="Q227" s="26"/>
    </row>
    <row r="228" spans="2:17" x14ac:dyDescent="0.3">
      <c r="B228" s="25"/>
      <c r="C228" s="25"/>
      <c r="D228" s="63"/>
      <c r="E228" s="26"/>
      <c r="F228" s="26"/>
      <c r="G228" s="26"/>
      <c r="H228" s="26"/>
      <c r="I228" s="26"/>
      <c r="J228" s="26"/>
      <c r="K228" s="26"/>
      <c r="L228" s="26"/>
      <c r="M228" s="26"/>
      <c r="N228" s="26"/>
      <c r="O228" s="26"/>
      <c r="P228" s="26"/>
      <c r="Q228" s="26"/>
    </row>
    <row r="229" spans="2:17" x14ac:dyDescent="0.3">
      <c r="B229" s="25"/>
      <c r="C229" s="25"/>
      <c r="D229" s="63"/>
      <c r="E229" s="26"/>
      <c r="F229" s="26"/>
      <c r="G229" s="26"/>
      <c r="H229" s="26"/>
      <c r="I229" s="26"/>
      <c r="J229" s="26"/>
      <c r="K229" s="26"/>
      <c r="L229" s="26"/>
      <c r="M229" s="26"/>
      <c r="N229" s="26"/>
      <c r="O229" s="26"/>
      <c r="P229" s="26"/>
      <c r="Q229" s="26"/>
    </row>
    <row r="230" spans="2:17" x14ac:dyDescent="0.3">
      <c r="B230" s="25"/>
      <c r="C230" s="25"/>
      <c r="D230" s="63"/>
      <c r="E230" s="26"/>
      <c r="F230" s="26"/>
      <c r="G230" s="26"/>
      <c r="H230" s="26"/>
      <c r="I230" s="26"/>
      <c r="J230" s="26"/>
      <c r="K230" s="26"/>
      <c r="L230" s="26"/>
      <c r="M230" s="26"/>
      <c r="N230" s="26"/>
      <c r="O230" s="26"/>
      <c r="P230" s="26"/>
      <c r="Q230" s="26"/>
    </row>
    <row r="231" spans="2:17" x14ac:dyDescent="0.3">
      <c r="B231" s="25"/>
      <c r="C231" s="25"/>
      <c r="D231" s="63"/>
      <c r="E231" s="26"/>
      <c r="F231" s="26"/>
      <c r="G231" s="26"/>
      <c r="H231" s="26"/>
      <c r="I231" s="26"/>
      <c r="J231" s="26"/>
      <c r="K231" s="26"/>
      <c r="L231" s="26"/>
      <c r="M231" s="26"/>
      <c r="N231" s="26"/>
      <c r="O231" s="26"/>
      <c r="P231" s="26"/>
      <c r="Q231" s="26"/>
    </row>
    <row r="232" spans="2:17" x14ac:dyDescent="0.3">
      <c r="B232" s="25"/>
      <c r="C232" s="25"/>
      <c r="D232" s="63"/>
      <c r="E232" s="26"/>
      <c r="F232" s="26"/>
      <c r="G232" s="26"/>
      <c r="H232" s="26"/>
      <c r="I232" s="26"/>
      <c r="J232" s="26"/>
      <c r="K232" s="26"/>
      <c r="L232" s="26"/>
      <c r="M232" s="26"/>
      <c r="N232" s="26"/>
      <c r="O232" s="26"/>
      <c r="P232" s="26"/>
      <c r="Q232" s="26"/>
    </row>
    <row r="233" spans="2:17" x14ac:dyDescent="0.3">
      <c r="B233" s="25"/>
      <c r="C233" s="25"/>
      <c r="D233" s="63"/>
      <c r="E233" s="26"/>
      <c r="F233" s="26"/>
      <c r="G233" s="26"/>
      <c r="H233" s="26"/>
      <c r="I233" s="26"/>
      <c r="J233" s="26"/>
      <c r="K233" s="26"/>
      <c r="L233" s="26"/>
      <c r="M233" s="26"/>
      <c r="N233" s="26"/>
      <c r="O233" s="26"/>
      <c r="P233" s="26"/>
      <c r="Q233" s="26"/>
    </row>
    <row r="234" spans="2:17" x14ac:dyDescent="0.3">
      <c r="B234" s="25"/>
      <c r="C234" s="25"/>
      <c r="D234" s="63"/>
      <c r="E234" s="26"/>
      <c r="F234" s="26"/>
      <c r="G234" s="26"/>
      <c r="H234" s="26"/>
      <c r="I234" s="26"/>
      <c r="J234" s="26"/>
      <c r="K234" s="26"/>
      <c r="L234" s="26"/>
      <c r="M234" s="26"/>
      <c r="N234" s="26"/>
      <c r="O234" s="26"/>
      <c r="P234" s="26"/>
      <c r="Q234" s="26"/>
    </row>
    <row r="235" spans="2:17" x14ac:dyDescent="0.3">
      <c r="B235" s="25"/>
      <c r="C235" s="25"/>
      <c r="D235" s="63"/>
      <c r="E235" s="26"/>
      <c r="F235" s="26"/>
      <c r="G235" s="26"/>
      <c r="H235" s="26"/>
      <c r="I235" s="26"/>
      <c r="J235" s="26"/>
      <c r="K235" s="26"/>
      <c r="L235" s="26"/>
      <c r="M235" s="26"/>
      <c r="N235" s="26"/>
      <c r="O235" s="26"/>
      <c r="P235" s="26"/>
      <c r="Q235" s="26"/>
    </row>
    <row r="236" spans="2:17" x14ac:dyDescent="0.3">
      <c r="B236" s="25"/>
      <c r="C236" s="25"/>
      <c r="D236" s="63"/>
      <c r="E236" s="26"/>
      <c r="F236" s="26"/>
      <c r="G236" s="26"/>
      <c r="H236" s="26"/>
      <c r="I236" s="26"/>
      <c r="J236" s="26"/>
      <c r="K236" s="26"/>
      <c r="L236" s="26"/>
      <c r="M236" s="26"/>
      <c r="N236" s="26"/>
      <c r="O236" s="26"/>
      <c r="P236" s="26"/>
      <c r="Q236" s="26"/>
    </row>
    <row r="237" spans="2:17" x14ac:dyDescent="0.3">
      <c r="B237" s="25"/>
      <c r="C237" s="25"/>
      <c r="D237" s="63"/>
      <c r="E237" s="26"/>
      <c r="F237" s="26"/>
      <c r="G237" s="26"/>
      <c r="H237" s="26"/>
      <c r="I237" s="26"/>
      <c r="J237" s="26"/>
      <c r="K237" s="26"/>
      <c r="L237" s="26"/>
      <c r="M237" s="26"/>
      <c r="N237" s="26"/>
      <c r="O237" s="26"/>
      <c r="P237" s="26"/>
      <c r="Q237" s="26"/>
    </row>
    <row r="238" spans="2:17" x14ac:dyDescent="0.3">
      <c r="B238" s="25"/>
      <c r="C238" s="25"/>
      <c r="D238" s="63"/>
      <c r="E238" s="26"/>
      <c r="F238" s="26"/>
      <c r="G238" s="26"/>
      <c r="H238" s="26"/>
      <c r="I238" s="26"/>
      <c r="J238" s="26"/>
      <c r="K238" s="26"/>
      <c r="L238" s="26"/>
      <c r="M238" s="26"/>
      <c r="N238" s="26"/>
      <c r="O238" s="26"/>
      <c r="P238" s="26"/>
      <c r="Q238" s="26"/>
    </row>
    <row r="239" spans="2:17" x14ac:dyDescent="0.3">
      <c r="B239" s="25"/>
      <c r="C239" s="25"/>
      <c r="D239" s="63"/>
      <c r="E239" s="26"/>
      <c r="F239" s="26"/>
      <c r="G239" s="26"/>
      <c r="H239" s="26"/>
      <c r="I239" s="26"/>
      <c r="J239" s="26"/>
      <c r="K239" s="26"/>
      <c r="L239" s="26"/>
      <c r="M239" s="26"/>
      <c r="N239" s="26"/>
      <c r="O239" s="26"/>
      <c r="P239" s="26"/>
      <c r="Q239" s="26"/>
    </row>
    <row r="240" spans="2:17" x14ac:dyDescent="0.3">
      <c r="B240" s="25"/>
      <c r="C240" s="25"/>
      <c r="D240" s="63"/>
      <c r="E240" s="26"/>
      <c r="F240" s="26"/>
      <c r="G240" s="26"/>
      <c r="H240" s="26"/>
      <c r="I240" s="26"/>
      <c r="J240" s="26"/>
      <c r="K240" s="26"/>
      <c r="L240" s="26"/>
      <c r="M240" s="26"/>
      <c r="N240" s="26"/>
      <c r="O240" s="26"/>
      <c r="P240" s="26"/>
      <c r="Q240" s="26"/>
    </row>
    <row r="241" spans="2:17" x14ac:dyDescent="0.3">
      <c r="B241" s="25"/>
      <c r="C241" s="25"/>
      <c r="D241" s="63"/>
      <c r="E241" s="26"/>
      <c r="F241" s="26"/>
      <c r="G241" s="26"/>
      <c r="H241" s="26"/>
      <c r="I241" s="26"/>
      <c r="J241" s="26"/>
      <c r="K241" s="26"/>
      <c r="L241" s="26"/>
      <c r="M241" s="26"/>
      <c r="N241" s="26"/>
      <c r="O241" s="26"/>
      <c r="P241" s="26"/>
      <c r="Q241" s="26"/>
    </row>
    <row r="242" spans="2:17" x14ac:dyDescent="0.3">
      <c r="B242" s="25"/>
      <c r="C242" s="25"/>
      <c r="D242" s="63"/>
      <c r="E242" s="26"/>
      <c r="F242" s="26"/>
      <c r="G242" s="26"/>
      <c r="H242" s="26"/>
      <c r="I242" s="26"/>
      <c r="J242" s="26"/>
      <c r="K242" s="26"/>
      <c r="L242" s="26"/>
      <c r="M242" s="26"/>
      <c r="N242" s="26"/>
      <c r="O242" s="26"/>
      <c r="P242" s="26"/>
      <c r="Q242" s="26"/>
    </row>
    <row r="243" spans="2:17" x14ac:dyDescent="0.3">
      <c r="B243" s="25"/>
      <c r="C243" s="25"/>
      <c r="D243" s="63"/>
      <c r="E243" s="26"/>
      <c r="F243" s="26"/>
      <c r="G243" s="26"/>
      <c r="H243" s="26"/>
      <c r="I243" s="26"/>
      <c r="J243" s="26"/>
      <c r="K243" s="26"/>
      <c r="L243" s="26"/>
      <c r="M243" s="26"/>
      <c r="N243" s="26"/>
      <c r="O243" s="26"/>
      <c r="P243" s="26"/>
      <c r="Q243" s="26"/>
    </row>
    <row r="244" spans="2:17" x14ac:dyDescent="0.3">
      <c r="B244" s="25"/>
      <c r="C244" s="25"/>
      <c r="D244" s="63"/>
      <c r="E244" s="26"/>
      <c r="F244" s="26"/>
      <c r="G244" s="26"/>
      <c r="H244" s="26"/>
      <c r="I244" s="26"/>
      <c r="J244" s="26"/>
      <c r="K244" s="26"/>
      <c r="L244" s="26"/>
      <c r="M244" s="26"/>
      <c r="N244" s="26"/>
      <c r="O244" s="26"/>
      <c r="P244" s="26"/>
      <c r="Q244" s="26"/>
    </row>
    <row r="245" spans="2:17" x14ac:dyDescent="0.3">
      <c r="B245" s="25"/>
      <c r="C245" s="25"/>
      <c r="D245" s="63"/>
      <c r="E245" s="26"/>
      <c r="F245" s="26"/>
      <c r="G245" s="26"/>
      <c r="H245" s="26"/>
      <c r="I245" s="26"/>
      <c r="J245" s="26"/>
      <c r="K245" s="26"/>
      <c r="L245" s="26"/>
      <c r="M245" s="26"/>
      <c r="N245" s="26"/>
      <c r="O245" s="26"/>
      <c r="P245" s="26"/>
      <c r="Q245" s="26"/>
    </row>
    <row r="246" spans="2:17" x14ac:dyDescent="0.3">
      <c r="B246" s="25"/>
      <c r="C246" s="25"/>
      <c r="D246" s="63"/>
      <c r="E246" s="26"/>
      <c r="F246" s="26"/>
      <c r="G246" s="26"/>
      <c r="H246" s="26"/>
      <c r="I246" s="26"/>
      <c r="J246" s="26"/>
      <c r="K246" s="26"/>
      <c r="L246" s="26"/>
      <c r="M246" s="26"/>
      <c r="N246" s="26"/>
      <c r="O246" s="26"/>
      <c r="P246" s="26"/>
      <c r="Q246" s="26"/>
    </row>
    <row r="247" spans="2:17" x14ac:dyDescent="0.3">
      <c r="B247" s="25"/>
      <c r="C247" s="25"/>
      <c r="D247" s="63"/>
      <c r="E247" s="26"/>
      <c r="F247" s="26"/>
      <c r="G247" s="26"/>
      <c r="H247" s="26"/>
      <c r="I247" s="26"/>
      <c r="J247" s="26"/>
      <c r="K247" s="26"/>
      <c r="L247" s="26"/>
      <c r="M247" s="26"/>
      <c r="N247" s="26"/>
      <c r="O247" s="26"/>
      <c r="P247" s="26"/>
      <c r="Q247" s="26"/>
    </row>
    <row r="248" spans="2:17" x14ac:dyDescent="0.3">
      <c r="B248" s="25"/>
      <c r="C248" s="25"/>
      <c r="D248" s="63"/>
      <c r="E248" s="26"/>
      <c r="F248" s="26"/>
      <c r="G248" s="26"/>
      <c r="H248" s="26"/>
      <c r="I248" s="26"/>
      <c r="J248" s="26"/>
      <c r="K248" s="26"/>
      <c r="L248" s="26"/>
      <c r="M248" s="26"/>
      <c r="N248" s="26"/>
      <c r="O248" s="26"/>
      <c r="P248" s="26"/>
      <c r="Q248" s="26"/>
    </row>
  </sheetData>
  <mergeCells count="2">
    <mergeCell ref="A2:D2"/>
    <mergeCell ref="A3:D3"/>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Лист6">
    <tabColor indexed="52"/>
    <outlinePr applyStyles="1" summaryBelow="0"/>
    <pageSetUpPr fitToPage="1"/>
  </sheetPr>
  <dimension ref="A2:S245"/>
  <sheetViews>
    <sheetView workbookViewId="0">
      <selection activeCell="D5" sqref="D5"/>
    </sheetView>
  </sheetViews>
  <sheetFormatPr defaultColWidth="9.109375" defaultRowHeight="13.8" outlineLevelRow="2" x14ac:dyDescent="0.3"/>
  <cols>
    <col min="1" max="1" width="66" style="22" bestFit="1" customWidth="1"/>
    <col min="2" max="2" width="14.44140625" style="23" bestFit="1" customWidth="1"/>
    <col min="3" max="3" width="16" style="23" bestFit="1" customWidth="1"/>
    <col min="4" max="4" width="11.44140625" style="72" bestFit="1" customWidth="1"/>
    <col min="5" max="5" width="9.109375" style="22" customWidth="1"/>
    <col min="6" max="16384" width="9.109375" style="22"/>
  </cols>
  <sheetData>
    <row r="2" spans="1:19" ht="36" customHeight="1" x14ac:dyDescent="0.35">
      <c r="A2" s="282" t="str">
        <f>DEBT_AS_OF_DATE</f>
        <v>Державний та гарантований державою борг України
станом на 31.03.2026</v>
      </c>
      <c r="B2" s="283"/>
      <c r="C2" s="283"/>
      <c r="D2" s="283"/>
      <c r="E2" s="26"/>
      <c r="F2" s="26"/>
      <c r="G2" s="26"/>
      <c r="H2" s="26"/>
      <c r="I2" s="26"/>
      <c r="J2" s="26"/>
      <c r="K2" s="26"/>
      <c r="L2" s="26"/>
      <c r="M2" s="26"/>
      <c r="N2" s="26"/>
      <c r="O2" s="26"/>
      <c r="P2" s="26"/>
      <c r="Q2" s="26"/>
      <c r="R2" s="26"/>
      <c r="S2" s="26"/>
    </row>
    <row r="3" spans="1:19" ht="18" x14ac:dyDescent="0.35">
      <c r="A3" s="285" t="str">
        <f>BY_REPAYMENT_CURR</f>
        <v>(в розрізі валют погашення)</v>
      </c>
      <c r="B3" s="285"/>
      <c r="C3" s="285"/>
      <c r="D3" s="285"/>
    </row>
    <row r="4" spans="1:19" x14ac:dyDescent="0.3">
      <c r="B4" s="25"/>
      <c r="C4" s="25"/>
      <c r="D4" s="63"/>
      <c r="E4" s="26"/>
      <c r="F4" s="26"/>
      <c r="G4" s="26"/>
      <c r="H4" s="26"/>
      <c r="I4" s="26"/>
      <c r="J4" s="26"/>
      <c r="K4" s="26"/>
      <c r="L4" s="26"/>
      <c r="M4" s="26"/>
      <c r="N4" s="26"/>
      <c r="O4" s="26"/>
      <c r="P4" s="26"/>
      <c r="Q4" s="26"/>
    </row>
    <row r="5" spans="1:19" s="27" customFormat="1" x14ac:dyDescent="0.3">
      <c r="B5" s="28"/>
      <c r="C5" s="28"/>
      <c r="D5" s="27" t="str">
        <f>VALVAL</f>
        <v>млрд. одиниць</v>
      </c>
    </row>
    <row r="6" spans="1:19" s="14" customFormat="1" x14ac:dyDescent="0.25">
      <c r="A6" s="12"/>
      <c r="B6" s="68" t="str">
        <f>USD</f>
        <v>дол. США</v>
      </c>
      <c r="C6" s="68" t="str">
        <f>UAH</f>
        <v>грн.</v>
      </c>
      <c r="D6" s="69" t="s">
        <v>0</v>
      </c>
    </row>
    <row r="7" spans="1:19" s="15" customFormat="1" ht="15.6" x14ac:dyDescent="0.25">
      <c r="A7" s="144" t="str">
        <f>DEBT_TOTAL</f>
        <v>Загальна сума державного та гарантованого державою боргу</v>
      </c>
      <c r="B7" s="84">
        <f>SUM(B8:B18)</f>
        <v>210.82138271955998</v>
      </c>
      <c r="C7" s="84">
        <f>SUM(C8:C18)</f>
        <v>9233.02786687765</v>
      </c>
      <c r="D7" s="85">
        <f>SUM(D8:D18)</f>
        <v>0.99999999999999989</v>
      </c>
    </row>
    <row r="8" spans="1:19" s="38" customFormat="1" outlineLevel="1" x14ac:dyDescent="0.25">
      <c r="A8" s="160" t="s">
        <v>198</v>
      </c>
      <c r="B8" s="166">
        <v>0.87955853658000005</v>
      </c>
      <c r="C8" s="166">
        <v>38.520705888839998</v>
      </c>
      <c r="D8" s="230">
        <v>4.1720000000000004E-3</v>
      </c>
    </row>
    <row r="9" spans="1:19" s="38" customFormat="1" outlineLevel="1" x14ac:dyDescent="0.25">
      <c r="A9" s="160" t="s">
        <v>199</v>
      </c>
      <c r="B9" s="166">
        <v>47.944295491699997</v>
      </c>
      <c r="C9" s="166">
        <v>2099.7443932067899</v>
      </c>
      <c r="D9" s="230">
        <v>0.22741700000000001</v>
      </c>
    </row>
    <row r="10" spans="1:19" s="38" customFormat="1" outlineLevel="1" x14ac:dyDescent="0.25">
      <c r="A10" s="160" t="s">
        <v>200</v>
      </c>
      <c r="B10" s="166">
        <v>92.939579303770003</v>
      </c>
      <c r="C10" s="166">
        <v>4070.3353453990599</v>
      </c>
      <c r="D10" s="230">
        <v>0.44084499999999999</v>
      </c>
    </row>
    <row r="11" spans="1:19" s="38" customFormat="1" outlineLevel="1" x14ac:dyDescent="0.25">
      <c r="A11" s="160" t="s">
        <v>201</v>
      </c>
      <c r="B11" s="166">
        <v>4.8487858341600001</v>
      </c>
      <c r="C11" s="166">
        <v>212.35499999999999</v>
      </c>
      <c r="D11" s="230">
        <v>2.2998999999999999E-2</v>
      </c>
    </row>
    <row r="12" spans="1:19" s="38" customFormat="1" outlineLevel="1" x14ac:dyDescent="0.25">
      <c r="A12" s="160" t="s">
        <v>202</v>
      </c>
      <c r="B12" s="166">
        <v>19.226930900079999</v>
      </c>
      <c r="C12" s="166">
        <v>842.05305223514995</v>
      </c>
      <c r="D12" s="230">
        <v>9.1200000000000003E-2</v>
      </c>
    </row>
    <row r="13" spans="1:19" outlineLevel="1" x14ac:dyDescent="0.3">
      <c r="A13" s="231" t="s">
        <v>203</v>
      </c>
      <c r="B13" s="176">
        <v>44.146123060919997</v>
      </c>
      <c r="C13" s="176">
        <v>1933.40153249589</v>
      </c>
      <c r="D13" s="198">
        <v>0.209401</v>
      </c>
      <c r="E13" s="26"/>
      <c r="F13" s="26"/>
      <c r="G13" s="26"/>
      <c r="H13" s="26"/>
      <c r="I13" s="26"/>
      <c r="J13" s="26"/>
      <c r="K13" s="26"/>
      <c r="L13" s="26"/>
      <c r="M13" s="26"/>
      <c r="N13" s="26"/>
      <c r="O13" s="26"/>
      <c r="P13" s="26"/>
      <c r="Q13" s="26"/>
    </row>
    <row r="14" spans="1:19" outlineLevel="1" x14ac:dyDescent="0.3">
      <c r="A14" s="231" t="s">
        <v>204</v>
      </c>
      <c r="B14" s="176">
        <v>0.83610959235000004</v>
      </c>
      <c r="C14" s="176">
        <v>36.617837651919999</v>
      </c>
      <c r="D14" s="198">
        <v>3.9659999999999999E-3</v>
      </c>
      <c r="E14" s="26"/>
      <c r="F14" s="26"/>
      <c r="G14" s="26"/>
      <c r="H14" s="26"/>
      <c r="I14" s="26"/>
      <c r="J14" s="26"/>
      <c r="K14" s="26"/>
      <c r="L14" s="26"/>
      <c r="M14" s="26"/>
      <c r="N14" s="26"/>
      <c r="O14" s="26"/>
      <c r="P14" s="26"/>
      <c r="Q14" s="26"/>
    </row>
    <row r="15" spans="1:19" x14ac:dyDescent="0.3">
      <c r="B15" s="25"/>
      <c r="C15" s="25"/>
      <c r="D15" s="63"/>
      <c r="E15" s="26"/>
      <c r="F15" s="26"/>
      <c r="G15" s="26"/>
      <c r="H15" s="26"/>
      <c r="I15" s="26"/>
      <c r="J15" s="26"/>
      <c r="K15" s="26"/>
      <c r="L15" s="26"/>
      <c r="M15" s="26"/>
      <c r="N15" s="26"/>
      <c r="O15" s="26"/>
      <c r="P15" s="26"/>
      <c r="Q15" s="26"/>
    </row>
    <row r="16" spans="1:19" x14ac:dyDescent="0.3">
      <c r="B16" s="25"/>
      <c r="C16" s="25"/>
      <c r="D16" s="63"/>
      <c r="E16" s="26"/>
      <c r="F16" s="26"/>
      <c r="G16" s="26"/>
      <c r="H16" s="26"/>
      <c r="I16" s="26"/>
      <c r="J16" s="26"/>
      <c r="K16" s="26"/>
      <c r="L16" s="26"/>
      <c r="M16" s="26"/>
      <c r="N16" s="26"/>
      <c r="O16" s="26"/>
      <c r="P16" s="26"/>
      <c r="Q16" s="26"/>
    </row>
    <row r="17" spans="1:19" x14ac:dyDescent="0.3">
      <c r="B17" s="25"/>
      <c r="C17" s="25"/>
      <c r="D17" s="63"/>
      <c r="E17" s="26"/>
      <c r="F17" s="26"/>
      <c r="G17" s="26"/>
      <c r="H17" s="26"/>
      <c r="I17" s="26"/>
      <c r="J17" s="26"/>
      <c r="K17" s="26"/>
      <c r="L17" s="26"/>
      <c r="M17" s="26"/>
      <c r="N17" s="26"/>
      <c r="O17" s="26"/>
      <c r="P17" s="26"/>
      <c r="Q17" s="26"/>
    </row>
    <row r="18" spans="1:19" x14ac:dyDescent="0.3">
      <c r="B18" s="25"/>
      <c r="C18" s="25"/>
      <c r="D18" s="63"/>
      <c r="E18" s="26"/>
      <c r="F18" s="26"/>
      <c r="G18" s="26"/>
      <c r="H18" s="26"/>
      <c r="I18" s="26"/>
      <c r="J18" s="26"/>
      <c r="K18" s="26"/>
      <c r="L18" s="26"/>
      <c r="M18" s="26"/>
      <c r="N18" s="26"/>
      <c r="O18" s="26"/>
      <c r="P18" s="26"/>
      <c r="Q18" s="26"/>
    </row>
    <row r="19" spans="1:19" x14ac:dyDescent="0.3">
      <c r="B19" s="25"/>
      <c r="C19" s="25"/>
      <c r="D19" s="63"/>
      <c r="E19" s="26"/>
      <c r="F19" s="26"/>
      <c r="G19" s="26"/>
      <c r="H19" s="26"/>
      <c r="I19" s="26"/>
      <c r="J19" s="26"/>
      <c r="K19" s="26"/>
      <c r="L19" s="26"/>
      <c r="M19" s="26"/>
      <c r="N19" s="26"/>
      <c r="O19" s="26"/>
      <c r="P19" s="26"/>
      <c r="Q19" s="26"/>
    </row>
    <row r="20" spans="1:19" x14ac:dyDescent="0.3">
      <c r="A20" s="40" t="str">
        <f>INCLUDING</f>
        <v>В тому числі:</v>
      </c>
      <c r="B20" s="25"/>
      <c r="C20" s="25"/>
      <c r="D20" s="63"/>
      <c r="E20" s="26"/>
      <c r="F20" s="26"/>
      <c r="G20" s="26"/>
      <c r="H20" s="26"/>
      <c r="I20" s="26"/>
      <c r="J20" s="26"/>
      <c r="K20" s="26"/>
      <c r="L20" s="26"/>
      <c r="M20" s="26"/>
      <c r="N20" s="26"/>
      <c r="O20" s="26"/>
      <c r="P20" s="26"/>
      <c r="Q20" s="26"/>
    </row>
    <row r="21" spans="1:19" x14ac:dyDescent="0.3">
      <c r="B21" s="76"/>
      <c r="C21" s="25"/>
      <c r="D21" s="27" t="str">
        <f>VALVAL</f>
        <v>млрд. одиниць</v>
      </c>
      <c r="E21" s="26"/>
      <c r="F21" s="26"/>
      <c r="G21" s="26"/>
      <c r="H21" s="26"/>
      <c r="I21" s="26"/>
      <c r="J21" s="26"/>
      <c r="K21" s="26"/>
      <c r="L21" s="26"/>
      <c r="M21" s="26"/>
      <c r="N21" s="26"/>
      <c r="O21" s="26"/>
      <c r="P21" s="26"/>
      <c r="Q21" s="26"/>
    </row>
    <row r="22" spans="1:19" s="34" customFormat="1" x14ac:dyDescent="0.3">
      <c r="A22" s="12"/>
      <c r="B22" s="68" t="str">
        <f>USD</f>
        <v>дол. США</v>
      </c>
      <c r="C22" s="68" t="str">
        <f>UAH</f>
        <v>грн.</v>
      </c>
      <c r="D22" s="69" t="s">
        <v>0</v>
      </c>
      <c r="E22" s="14"/>
      <c r="F22" s="14"/>
      <c r="G22" s="14"/>
      <c r="H22" s="14"/>
      <c r="I22" s="14"/>
      <c r="J22" s="14"/>
      <c r="K22" s="14"/>
      <c r="L22" s="14"/>
      <c r="M22" s="14"/>
      <c r="N22" s="14"/>
      <c r="O22" s="14"/>
      <c r="P22" s="14"/>
      <c r="Q22" s="14"/>
      <c r="R22" s="14"/>
      <c r="S22" s="14"/>
    </row>
    <row r="23" spans="1:19" s="36" customFormat="1" ht="14.4" x14ac:dyDescent="0.3">
      <c r="A23" s="152" t="str">
        <f>DEBT_TOTAL</f>
        <v>Загальна сума державного та гарантованого державою боргу</v>
      </c>
      <c r="B23" s="86">
        <f>B$24+B$32</f>
        <v>210.82138271956001</v>
      </c>
      <c r="C23" s="86">
        <f>C$24+C$32</f>
        <v>9233.02786687765</v>
      </c>
      <c r="D23" s="87">
        <f>D$24+D$32</f>
        <v>0.99999999999999989</v>
      </c>
      <c r="E23" s="35"/>
      <c r="F23" s="35"/>
      <c r="G23" s="35"/>
      <c r="H23" s="35"/>
      <c r="I23" s="35"/>
      <c r="J23" s="35"/>
      <c r="K23" s="35"/>
      <c r="L23" s="35"/>
      <c r="M23" s="35"/>
      <c r="N23" s="35"/>
      <c r="O23" s="35"/>
      <c r="P23" s="35"/>
      <c r="Q23" s="35"/>
    </row>
    <row r="24" spans="1:19" s="62" customFormat="1" ht="14.4" outlineLevel="1" x14ac:dyDescent="0.3">
      <c r="A24" s="257" t="s">
        <v>1</v>
      </c>
      <c r="B24" s="258">
        <f>SUM(B$25:B$31)</f>
        <v>204.88557869714001</v>
      </c>
      <c r="C24" s="258">
        <f>SUM(C$25:C$31)</f>
        <v>8973.06636181258</v>
      </c>
      <c r="D24" s="259">
        <f>SUM(D$25:D$31)</f>
        <v>0.9718429999999999</v>
      </c>
      <c r="E24" s="61"/>
      <c r="F24" s="61"/>
      <c r="G24" s="61"/>
      <c r="H24" s="61"/>
      <c r="I24" s="61"/>
      <c r="J24" s="61"/>
      <c r="K24" s="61"/>
      <c r="L24" s="61"/>
      <c r="M24" s="61"/>
      <c r="N24" s="61"/>
      <c r="O24" s="61"/>
      <c r="P24" s="61"/>
      <c r="Q24" s="61"/>
    </row>
    <row r="25" spans="1:19" s="40" customFormat="1" outlineLevel="2" x14ac:dyDescent="0.3">
      <c r="A25" s="246" t="s">
        <v>198</v>
      </c>
      <c r="B25" s="161">
        <v>0.87955853658000005</v>
      </c>
      <c r="C25" s="161">
        <v>38.520705888839998</v>
      </c>
      <c r="D25" s="164">
        <v>4.1720000000000004E-3</v>
      </c>
      <c r="E25" s="39"/>
      <c r="F25" s="39"/>
      <c r="G25" s="39"/>
      <c r="H25" s="39"/>
      <c r="I25" s="39"/>
      <c r="J25" s="39"/>
      <c r="K25" s="39"/>
      <c r="L25" s="39"/>
      <c r="M25" s="39"/>
      <c r="N25" s="39"/>
      <c r="O25" s="39"/>
      <c r="P25" s="39"/>
      <c r="Q25" s="39"/>
    </row>
    <row r="26" spans="1:19" outlineLevel="2" x14ac:dyDescent="0.3">
      <c r="A26" s="246" t="s">
        <v>199</v>
      </c>
      <c r="B26" s="162">
        <v>45.570111286360003</v>
      </c>
      <c r="C26" s="162">
        <v>1995.76580884181</v>
      </c>
      <c r="D26" s="165">
        <v>0.21615500000000001</v>
      </c>
      <c r="E26" s="26"/>
      <c r="F26" s="26"/>
      <c r="G26" s="26"/>
      <c r="H26" s="26"/>
      <c r="I26" s="26"/>
      <c r="J26" s="26"/>
      <c r="K26" s="26"/>
      <c r="L26" s="26"/>
      <c r="M26" s="26"/>
      <c r="N26" s="26"/>
      <c r="O26" s="26"/>
      <c r="P26" s="26"/>
      <c r="Q26" s="26"/>
    </row>
    <row r="27" spans="1:19" outlineLevel="2" x14ac:dyDescent="0.3">
      <c r="A27" s="250" t="s">
        <v>200</v>
      </c>
      <c r="B27" s="176">
        <v>91.194662547579995</v>
      </c>
      <c r="C27" s="176">
        <v>3993.9158436031498</v>
      </c>
      <c r="D27" s="198">
        <v>0.43256800000000001</v>
      </c>
      <c r="E27" s="26"/>
      <c r="F27" s="26"/>
      <c r="G27" s="26"/>
      <c r="H27" s="26"/>
      <c r="I27" s="26"/>
      <c r="J27" s="26"/>
      <c r="K27" s="26"/>
      <c r="L27" s="26"/>
      <c r="M27" s="26"/>
      <c r="N27" s="26"/>
      <c r="O27" s="26"/>
      <c r="P27" s="26"/>
      <c r="Q27" s="26"/>
    </row>
    <row r="28" spans="1:19" outlineLevel="2" x14ac:dyDescent="0.3">
      <c r="A28" s="250" t="s">
        <v>201</v>
      </c>
      <c r="B28" s="176">
        <v>4.8487858341600001</v>
      </c>
      <c r="C28" s="176">
        <v>212.35499999999999</v>
      </c>
      <c r="D28" s="198">
        <v>2.2998999999999999E-2</v>
      </c>
      <c r="E28" s="26"/>
      <c r="F28" s="26"/>
      <c r="G28" s="26"/>
      <c r="H28" s="26"/>
      <c r="I28" s="26"/>
      <c r="J28" s="26"/>
      <c r="K28" s="26"/>
      <c r="L28" s="26"/>
      <c r="M28" s="26"/>
      <c r="N28" s="26"/>
      <c r="O28" s="26"/>
      <c r="P28" s="26"/>
      <c r="Q28" s="26"/>
    </row>
    <row r="29" spans="1:19" outlineLevel="2" x14ac:dyDescent="0.3">
      <c r="A29" s="250" t="s">
        <v>202</v>
      </c>
      <c r="B29" s="176">
        <v>18.786603594700001</v>
      </c>
      <c r="C29" s="176">
        <v>822.76869773218004</v>
      </c>
      <c r="D29" s="198">
        <v>8.9110999999999996E-2</v>
      </c>
      <c r="E29" s="26"/>
      <c r="F29" s="26"/>
      <c r="G29" s="26"/>
      <c r="H29" s="26"/>
      <c r="I29" s="26"/>
      <c r="J29" s="26"/>
      <c r="K29" s="26"/>
      <c r="L29" s="26"/>
      <c r="M29" s="26"/>
      <c r="N29" s="26"/>
      <c r="O29" s="26"/>
      <c r="P29" s="26"/>
      <c r="Q29" s="26"/>
    </row>
    <row r="30" spans="1:19" outlineLevel="2" x14ac:dyDescent="0.3">
      <c r="A30" s="256" t="s">
        <v>203</v>
      </c>
      <c r="B30" s="176">
        <v>42.76974730541</v>
      </c>
      <c r="C30" s="176">
        <v>1873.12246809468</v>
      </c>
      <c r="D30" s="198">
        <v>0.202872</v>
      </c>
      <c r="E30" s="26"/>
      <c r="F30" s="26"/>
      <c r="G30" s="26"/>
      <c r="H30" s="26"/>
      <c r="I30" s="26"/>
      <c r="J30" s="26"/>
      <c r="K30" s="26"/>
      <c r="L30" s="26"/>
      <c r="M30" s="26"/>
      <c r="N30" s="26"/>
      <c r="O30" s="26"/>
      <c r="P30" s="26"/>
      <c r="Q30" s="26"/>
    </row>
    <row r="31" spans="1:19" outlineLevel="2" x14ac:dyDescent="0.3">
      <c r="A31" s="256" t="s">
        <v>204</v>
      </c>
      <c r="B31" s="176">
        <v>0.83610959235000004</v>
      </c>
      <c r="C31" s="176">
        <v>36.617837651919999</v>
      </c>
      <c r="D31" s="198">
        <v>3.9659999999999999E-3</v>
      </c>
      <c r="E31" s="26"/>
      <c r="F31" s="26"/>
      <c r="G31" s="26"/>
      <c r="H31" s="26"/>
      <c r="I31" s="26"/>
      <c r="J31" s="26"/>
      <c r="K31" s="26"/>
      <c r="L31" s="26"/>
      <c r="M31" s="26"/>
      <c r="N31" s="26"/>
      <c r="O31" s="26"/>
      <c r="P31" s="26"/>
      <c r="Q31" s="26"/>
    </row>
    <row r="32" spans="1:19" ht="14.4" outlineLevel="1" x14ac:dyDescent="0.3">
      <c r="A32" s="260" t="s">
        <v>2</v>
      </c>
      <c r="B32" s="261">
        <f>SUM(B$33:B$36)</f>
        <v>5.9358040224200002</v>
      </c>
      <c r="C32" s="261">
        <f>SUM(C$33:C$36)</f>
        <v>259.96150506506996</v>
      </c>
      <c r="D32" s="262">
        <f>SUM(D$33:D$36)</f>
        <v>2.8157000000000001E-2</v>
      </c>
      <c r="E32" s="26"/>
      <c r="F32" s="26"/>
      <c r="G32" s="26"/>
      <c r="H32" s="26"/>
      <c r="I32" s="26"/>
      <c r="J32" s="26"/>
      <c r="K32" s="26"/>
      <c r="L32" s="26"/>
      <c r="M32" s="26"/>
      <c r="N32" s="26"/>
      <c r="O32" s="26"/>
      <c r="P32" s="26"/>
      <c r="Q32" s="26"/>
    </row>
    <row r="33" spans="1:17" outlineLevel="2" x14ac:dyDescent="0.3">
      <c r="A33" s="256" t="s">
        <v>199</v>
      </c>
      <c r="B33" s="176">
        <v>2.3741842053400002</v>
      </c>
      <c r="C33" s="176">
        <v>103.97858436497999</v>
      </c>
      <c r="D33" s="198">
        <v>1.1261999999999999E-2</v>
      </c>
      <c r="E33" s="26"/>
      <c r="F33" s="26"/>
      <c r="G33" s="26"/>
      <c r="H33" s="26"/>
      <c r="I33" s="26"/>
      <c r="J33" s="26"/>
      <c r="K33" s="26"/>
      <c r="L33" s="26"/>
      <c r="M33" s="26"/>
      <c r="N33" s="26"/>
      <c r="O33" s="26"/>
      <c r="P33" s="26"/>
      <c r="Q33" s="26"/>
    </row>
    <row r="34" spans="1:17" outlineLevel="2" x14ac:dyDescent="0.3">
      <c r="A34" s="256" t="s">
        <v>200</v>
      </c>
      <c r="B34" s="176">
        <v>1.7449167561900001</v>
      </c>
      <c r="C34" s="176">
        <v>76.419501795909994</v>
      </c>
      <c r="D34" s="198">
        <v>8.2769999999999996E-3</v>
      </c>
      <c r="E34" s="26"/>
      <c r="F34" s="26"/>
      <c r="G34" s="26"/>
      <c r="H34" s="26"/>
      <c r="I34" s="26"/>
      <c r="J34" s="26"/>
      <c r="K34" s="26"/>
      <c r="L34" s="26"/>
      <c r="M34" s="26"/>
      <c r="N34" s="26"/>
      <c r="O34" s="26"/>
      <c r="P34" s="26"/>
      <c r="Q34" s="26"/>
    </row>
    <row r="35" spans="1:17" outlineLevel="2" x14ac:dyDescent="0.3">
      <c r="A35" s="256" t="s">
        <v>202</v>
      </c>
      <c r="B35" s="176">
        <v>0.44032730537999998</v>
      </c>
      <c r="C35" s="176">
        <v>19.28435450297</v>
      </c>
      <c r="D35" s="198">
        <v>2.0890000000000001E-3</v>
      </c>
      <c r="E35" s="26"/>
      <c r="F35" s="26"/>
      <c r="G35" s="26"/>
      <c r="H35" s="26"/>
      <c r="I35" s="26"/>
      <c r="J35" s="26"/>
      <c r="K35" s="26"/>
      <c r="L35" s="26"/>
      <c r="M35" s="26"/>
      <c r="N35" s="26"/>
      <c r="O35" s="26"/>
      <c r="P35" s="26"/>
      <c r="Q35" s="26"/>
    </row>
    <row r="36" spans="1:17" outlineLevel="2" x14ac:dyDescent="0.3">
      <c r="A36" s="256" t="s">
        <v>203</v>
      </c>
      <c r="B36" s="176">
        <v>1.37637575551</v>
      </c>
      <c r="C36" s="176">
        <v>60.27906440121</v>
      </c>
      <c r="D36" s="198">
        <v>6.5290000000000001E-3</v>
      </c>
      <c r="E36" s="26"/>
      <c r="F36" s="26"/>
      <c r="G36" s="26"/>
      <c r="H36" s="26"/>
      <c r="I36" s="26"/>
      <c r="J36" s="26"/>
      <c r="K36" s="26"/>
      <c r="L36" s="26"/>
      <c r="M36" s="26"/>
      <c r="N36" s="26"/>
      <c r="O36" s="26"/>
      <c r="P36" s="26"/>
      <c r="Q36" s="26"/>
    </row>
    <row r="37" spans="1:17" x14ac:dyDescent="0.3">
      <c r="B37" s="25"/>
      <c r="C37" s="25"/>
      <c r="D37" s="63"/>
      <c r="E37" s="26"/>
      <c r="F37" s="26"/>
      <c r="G37" s="26"/>
      <c r="H37" s="26"/>
      <c r="I37" s="26"/>
      <c r="J37" s="26"/>
      <c r="K37" s="26"/>
      <c r="L37" s="26"/>
      <c r="M37" s="26"/>
      <c r="N37" s="26"/>
      <c r="O37" s="26"/>
      <c r="P37" s="26"/>
      <c r="Q37" s="26"/>
    </row>
    <row r="38" spans="1:17" x14ac:dyDescent="0.3">
      <c r="B38" s="25"/>
      <c r="C38" s="25"/>
      <c r="D38" s="63"/>
      <c r="E38" s="26"/>
      <c r="F38" s="26"/>
      <c r="G38" s="26"/>
      <c r="H38" s="26"/>
      <c r="I38" s="26"/>
      <c r="J38" s="26"/>
      <c r="K38" s="26"/>
      <c r="L38" s="26"/>
      <c r="M38" s="26"/>
      <c r="N38" s="26"/>
      <c r="O38" s="26"/>
      <c r="P38" s="26"/>
      <c r="Q38" s="26"/>
    </row>
    <row r="39" spans="1:17" x14ac:dyDescent="0.3">
      <c r="B39" s="25"/>
      <c r="C39" s="25"/>
      <c r="D39" s="63"/>
      <c r="E39" s="26"/>
      <c r="F39" s="26"/>
      <c r="G39" s="26"/>
      <c r="H39" s="26"/>
      <c r="I39" s="26"/>
      <c r="J39" s="26"/>
      <c r="K39" s="26"/>
      <c r="L39" s="26"/>
      <c r="M39" s="26"/>
      <c r="N39" s="26"/>
      <c r="O39" s="26"/>
      <c r="P39" s="26"/>
      <c r="Q39" s="26"/>
    </row>
    <row r="40" spans="1:17" x14ac:dyDescent="0.3">
      <c r="B40" s="25"/>
      <c r="C40" s="25"/>
      <c r="D40" s="63"/>
      <c r="E40" s="26"/>
      <c r="F40" s="26"/>
      <c r="G40" s="26"/>
      <c r="H40" s="26"/>
      <c r="I40" s="26"/>
      <c r="J40" s="26"/>
      <c r="K40" s="26"/>
      <c r="L40" s="26"/>
      <c r="M40" s="26"/>
      <c r="N40" s="26"/>
      <c r="O40" s="26"/>
      <c r="P40" s="26"/>
      <c r="Q40" s="26"/>
    </row>
    <row r="41" spans="1:17" x14ac:dyDescent="0.3">
      <c r="B41" s="25"/>
      <c r="C41" s="25"/>
      <c r="D41" s="63"/>
      <c r="E41" s="26"/>
      <c r="F41" s="26"/>
      <c r="G41" s="26"/>
      <c r="H41" s="26"/>
      <c r="I41" s="26"/>
      <c r="J41" s="26"/>
      <c r="K41" s="26"/>
      <c r="L41" s="26"/>
      <c r="M41" s="26"/>
      <c r="N41" s="26"/>
      <c r="O41" s="26"/>
      <c r="P41" s="26"/>
      <c r="Q41" s="26"/>
    </row>
    <row r="42" spans="1:17" x14ac:dyDescent="0.3">
      <c r="B42" s="25"/>
      <c r="C42" s="25"/>
      <c r="D42" s="63"/>
      <c r="E42" s="26"/>
      <c r="F42" s="26"/>
      <c r="G42" s="26"/>
      <c r="H42" s="26"/>
      <c r="I42" s="26"/>
      <c r="J42" s="26"/>
      <c r="K42" s="26"/>
      <c r="L42" s="26"/>
      <c r="M42" s="26"/>
      <c r="N42" s="26"/>
      <c r="O42" s="26"/>
      <c r="P42" s="26"/>
      <c r="Q42" s="26"/>
    </row>
    <row r="43" spans="1:17" x14ac:dyDescent="0.3">
      <c r="B43" s="25"/>
      <c r="C43" s="25"/>
      <c r="D43" s="63"/>
      <c r="E43" s="26"/>
      <c r="F43" s="26"/>
      <c r="G43" s="26"/>
      <c r="H43" s="26"/>
      <c r="I43" s="26"/>
      <c r="J43" s="26"/>
      <c r="K43" s="26"/>
      <c r="L43" s="26"/>
      <c r="M43" s="26"/>
      <c r="N43" s="26"/>
      <c r="O43" s="26"/>
      <c r="P43" s="26"/>
      <c r="Q43" s="26"/>
    </row>
    <row r="44" spans="1:17" x14ac:dyDescent="0.3">
      <c r="B44" s="25"/>
      <c r="C44" s="25"/>
      <c r="D44" s="63"/>
      <c r="E44" s="26"/>
      <c r="F44" s="26"/>
      <c r="G44" s="26"/>
      <c r="H44" s="26"/>
      <c r="I44" s="26"/>
      <c r="J44" s="26"/>
      <c r="K44" s="26"/>
      <c r="L44" s="26"/>
      <c r="M44" s="26"/>
      <c r="N44" s="26"/>
      <c r="O44" s="26"/>
      <c r="P44" s="26"/>
      <c r="Q44" s="26"/>
    </row>
    <row r="45" spans="1:17" x14ac:dyDescent="0.3">
      <c r="B45" s="25"/>
      <c r="C45" s="25"/>
      <c r="D45" s="63"/>
      <c r="E45" s="26"/>
      <c r="F45" s="26"/>
      <c r="G45" s="26"/>
      <c r="H45" s="26"/>
      <c r="I45" s="26"/>
      <c r="J45" s="26"/>
      <c r="K45" s="26"/>
      <c r="L45" s="26"/>
      <c r="M45" s="26"/>
      <c r="N45" s="26"/>
      <c r="O45" s="26"/>
      <c r="P45" s="26"/>
      <c r="Q45" s="26"/>
    </row>
    <row r="46" spans="1:17" x14ac:dyDescent="0.3">
      <c r="B46" s="25"/>
      <c r="C46" s="25"/>
      <c r="D46" s="63"/>
      <c r="E46" s="26"/>
      <c r="F46" s="26"/>
      <c r="G46" s="26"/>
      <c r="H46" s="26"/>
      <c r="I46" s="26"/>
      <c r="J46" s="26"/>
      <c r="K46" s="26"/>
      <c r="L46" s="26"/>
      <c r="M46" s="26"/>
      <c r="N46" s="26"/>
      <c r="O46" s="26"/>
      <c r="P46" s="26"/>
      <c r="Q46" s="26"/>
    </row>
    <row r="47" spans="1:17" x14ac:dyDescent="0.3">
      <c r="B47" s="25"/>
      <c r="C47" s="25"/>
      <c r="D47" s="63"/>
      <c r="E47" s="26"/>
      <c r="F47" s="26"/>
      <c r="G47" s="26"/>
      <c r="H47" s="26"/>
      <c r="I47" s="26"/>
      <c r="J47" s="26"/>
      <c r="K47" s="26"/>
      <c r="L47" s="26"/>
      <c r="M47" s="26"/>
      <c r="N47" s="26"/>
      <c r="O47" s="26"/>
      <c r="P47" s="26"/>
      <c r="Q47" s="26"/>
    </row>
    <row r="48" spans="1:17" x14ac:dyDescent="0.3">
      <c r="B48" s="25"/>
      <c r="C48" s="25"/>
      <c r="D48" s="63"/>
      <c r="E48" s="26"/>
      <c r="F48" s="26"/>
      <c r="G48" s="26"/>
      <c r="H48" s="26"/>
      <c r="I48" s="26"/>
      <c r="J48" s="26"/>
      <c r="K48" s="26"/>
      <c r="L48" s="26"/>
      <c r="M48" s="26"/>
      <c r="N48" s="26"/>
      <c r="O48" s="26"/>
      <c r="P48" s="26"/>
      <c r="Q48" s="26"/>
    </row>
    <row r="49" spans="2:17" x14ac:dyDescent="0.3">
      <c r="B49" s="25"/>
      <c r="C49" s="25"/>
      <c r="D49" s="63"/>
      <c r="E49" s="26"/>
      <c r="F49" s="26"/>
      <c r="G49" s="26"/>
      <c r="H49" s="26"/>
      <c r="I49" s="26"/>
      <c r="J49" s="26"/>
      <c r="K49" s="26"/>
      <c r="L49" s="26"/>
      <c r="M49" s="26"/>
      <c r="N49" s="26"/>
      <c r="O49" s="26"/>
      <c r="P49" s="26"/>
      <c r="Q49" s="26"/>
    </row>
    <row r="50" spans="2:17" x14ac:dyDescent="0.3">
      <c r="B50" s="25"/>
      <c r="C50" s="25"/>
      <c r="D50" s="63"/>
      <c r="E50" s="26"/>
      <c r="F50" s="26"/>
      <c r="G50" s="26"/>
      <c r="H50" s="26"/>
      <c r="I50" s="26"/>
      <c r="J50" s="26"/>
      <c r="K50" s="26"/>
      <c r="L50" s="26"/>
      <c r="M50" s="26"/>
      <c r="N50" s="26"/>
      <c r="O50" s="26"/>
      <c r="P50" s="26"/>
      <c r="Q50" s="26"/>
    </row>
    <row r="51" spans="2:17" x14ac:dyDescent="0.3">
      <c r="B51" s="25"/>
      <c r="C51" s="25"/>
      <c r="D51" s="63"/>
      <c r="E51" s="26"/>
      <c r="F51" s="26"/>
      <c r="G51" s="26"/>
      <c r="H51" s="26"/>
      <c r="I51" s="26"/>
      <c r="J51" s="26"/>
      <c r="K51" s="26"/>
      <c r="L51" s="26"/>
      <c r="M51" s="26"/>
      <c r="N51" s="26"/>
      <c r="O51" s="26"/>
      <c r="P51" s="26"/>
      <c r="Q51" s="26"/>
    </row>
    <row r="52" spans="2:17" x14ac:dyDescent="0.3">
      <c r="B52" s="25"/>
      <c r="C52" s="25"/>
      <c r="D52" s="63"/>
      <c r="E52" s="26"/>
      <c r="F52" s="26"/>
      <c r="G52" s="26"/>
      <c r="H52" s="26"/>
      <c r="I52" s="26"/>
      <c r="J52" s="26"/>
      <c r="K52" s="26"/>
      <c r="L52" s="26"/>
      <c r="M52" s="26"/>
      <c r="N52" s="26"/>
      <c r="O52" s="26"/>
      <c r="P52" s="26"/>
      <c r="Q52" s="26"/>
    </row>
    <row r="53" spans="2:17" x14ac:dyDescent="0.3">
      <c r="B53" s="25"/>
      <c r="C53" s="25"/>
      <c r="D53" s="63"/>
      <c r="E53" s="26"/>
      <c r="F53" s="26"/>
      <c r="G53" s="26"/>
      <c r="H53" s="26"/>
      <c r="I53" s="26"/>
      <c r="J53" s="26"/>
      <c r="K53" s="26"/>
      <c r="L53" s="26"/>
      <c r="M53" s="26"/>
      <c r="N53" s="26"/>
      <c r="O53" s="26"/>
      <c r="P53" s="26"/>
      <c r="Q53" s="26"/>
    </row>
    <row r="54" spans="2:17" x14ac:dyDescent="0.3">
      <c r="B54" s="25"/>
      <c r="C54" s="25"/>
      <c r="D54" s="63"/>
      <c r="E54" s="26"/>
      <c r="F54" s="26"/>
      <c r="G54" s="26"/>
      <c r="H54" s="26"/>
      <c r="I54" s="26"/>
      <c r="J54" s="26"/>
      <c r="K54" s="26"/>
      <c r="L54" s="26"/>
      <c r="M54" s="26"/>
      <c r="N54" s="26"/>
      <c r="O54" s="26"/>
      <c r="P54" s="26"/>
      <c r="Q54" s="26"/>
    </row>
    <row r="55" spans="2:17" x14ac:dyDescent="0.3">
      <c r="B55" s="25"/>
      <c r="C55" s="25"/>
      <c r="D55" s="63"/>
      <c r="E55" s="26"/>
      <c r="F55" s="26"/>
      <c r="G55" s="26"/>
      <c r="H55" s="26"/>
      <c r="I55" s="26"/>
      <c r="J55" s="26"/>
      <c r="K55" s="26"/>
      <c r="L55" s="26"/>
      <c r="M55" s="26"/>
      <c r="N55" s="26"/>
      <c r="O55" s="26"/>
      <c r="P55" s="26"/>
      <c r="Q55" s="26"/>
    </row>
    <row r="56" spans="2:17" x14ac:dyDescent="0.3">
      <c r="B56" s="25"/>
      <c r="C56" s="25"/>
      <c r="D56" s="63"/>
      <c r="E56" s="26"/>
      <c r="F56" s="26"/>
      <c r="G56" s="26"/>
      <c r="H56" s="26"/>
      <c r="I56" s="26"/>
      <c r="J56" s="26"/>
      <c r="K56" s="26"/>
      <c r="L56" s="26"/>
      <c r="M56" s="26"/>
      <c r="N56" s="26"/>
      <c r="O56" s="26"/>
      <c r="P56" s="26"/>
      <c r="Q56" s="26"/>
    </row>
    <row r="57" spans="2:17" x14ac:dyDescent="0.3">
      <c r="B57" s="25"/>
      <c r="C57" s="25"/>
      <c r="D57" s="63"/>
      <c r="E57" s="26"/>
      <c r="F57" s="26"/>
      <c r="G57" s="26"/>
      <c r="H57" s="26"/>
      <c r="I57" s="26"/>
      <c r="J57" s="26"/>
      <c r="K57" s="26"/>
      <c r="L57" s="26"/>
      <c r="M57" s="26"/>
      <c r="N57" s="26"/>
      <c r="O57" s="26"/>
      <c r="P57" s="26"/>
      <c r="Q57" s="26"/>
    </row>
    <row r="58" spans="2:17" x14ac:dyDescent="0.3">
      <c r="B58" s="25"/>
      <c r="C58" s="25"/>
      <c r="D58" s="63"/>
      <c r="E58" s="26"/>
      <c r="F58" s="26"/>
      <c r="G58" s="26"/>
      <c r="H58" s="26"/>
      <c r="I58" s="26"/>
      <c r="J58" s="26"/>
      <c r="K58" s="26"/>
      <c r="L58" s="26"/>
      <c r="M58" s="26"/>
      <c r="N58" s="26"/>
      <c r="O58" s="26"/>
      <c r="P58" s="26"/>
      <c r="Q58" s="26"/>
    </row>
    <row r="59" spans="2:17" x14ac:dyDescent="0.3">
      <c r="B59" s="25"/>
      <c r="C59" s="25"/>
      <c r="D59" s="63"/>
      <c r="E59" s="26"/>
      <c r="F59" s="26"/>
      <c r="G59" s="26"/>
      <c r="H59" s="26"/>
      <c r="I59" s="26"/>
      <c r="J59" s="26"/>
      <c r="K59" s="26"/>
      <c r="L59" s="26"/>
      <c r="M59" s="26"/>
      <c r="N59" s="26"/>
      <c r="O59" s="26"/>
      <c r="P59" s="26"/>
      <c r="Q59" s="26"/>
    </row>
    <row r="60" spans="2:17" x14ac:dyDescent="0.3">
      <c r="B60" s="25"/>
      <c r="C60" s="25"/>
      <c r="D60" s="63"/>
      <c r="E60" s="26"/>
      <c r="F60" s="26"/>
      <c r="G60" s="26"/>
      <c r="H60" s="26"/>
      <c r="I60" s="26"/>
      <c r="J60" s="26"/>
      <c r="K60" s="26"/>
      <c r="L60" s="26"/>
      <c r="M60" s="26"/>
      <c r="N60" s="26"/>
      <c r="O60" s="26"/>
      <c r="P60" s="26"/>
      <c r="Q60" s="26"/>
    </row>
    <row r="61" spans="2:17" x14ac:dyDescent="0.3">
      <c r="B61" s="25"/>
      <c r="C61" s="25"/>
      <c r="D61" s="63"/>
      <c r="E61" s="26"/>
      <c r="F61" s="26"/>
      <c r="G61" s="26"/>
      <c r="H61" s="26"/>
      <c r="I61" s="26"/>
      <c r="J61" s="26"/>
      <c r="K61" s="26"/>
      <c r="L61" s="26"/>
      <c r="M61" s="26"/>
      <c r="N61" s="26"/>
      <c r="O61" s="26"/>
      <c r="P61" s="26"/>
      <c r="Q61" s="26"/>
    </row>
    <row r="62" spans="2:17" x14ac:dyDescent="0.3">
      <c r="B62" s="25"/>
      <c r="C62" s="25"/>
      <c r="D62" s="63"/>
      <c r="E62" s="26"/>
      <c r="F62" s="26"/>
      <c r="G62" s="26"/>
      <c r="H62" s="26"/>
      <c r="I62" s="26"/>
      <c r="J62" s="26"/>
      <c r="K62" s="26"/>
      <c r="L62" s="26"/>
      <c r="M62" s="26"/>
      <c r="N62" s="26"/>
      <c r="O62" s="26"/>
      <c r="P62" s="26"/>
      <c r="Q62" s="26"/>
    </row>
    <row r="63" spans="2:17" x14ac:dyDescent="0.3">
      <c r="B63" s="25"/>
      <c r="C63" s="25"/>
      <c r="D63" s="63"/>
      <c r="E63" s="26"/>
      <c r="F63" s="26"/>
      <c r="G63" s="26"/>
      <c r="H63" s="26"/>
      <c r="I63" s="26"/>
      <c r="J63" s="26"/>
      <c r="K63" s="26"/>
      <c r="L63" s="26"/>
      <c r="M63" s="26"/>
      <c r="N63" s="26"/>
      <c r="O63" s="26"/>
      <c r="P63" s="26"/>
      <c r="Q63" s="26"/>
    </row>
    <row r="64" spans="2:17" x14ac:dyDescent="0.3">
      <c r="B64" s="25"/>
      <c r="C64" s="25"/>
      <c r="D64" s="63"/>
      <c r="E64" s="26"/>
      <c r="F64" s="26"/>
      <c r="G64" s="26"/>
      <c r="H64" s="26"/>
      <c r="I64" s="26"/>
      <c r="J64" s="26"/>
      <c r="K64" s="26"/>
      <c r="L64" s="26"/>
      <c r="M64" s="26"/>
      <c r="N64" s="26"/>
      <c r="O64" s="26"/>
      <c r="P64" s="26"/>
      <c r="Q64" s="26"/>
    </row>
    <row r="65" spans="2:17" x14ac:dyDescent="0.3">
      <c r="B65" s="25"/>
      <c r="C65" s="25"/>
      <c r="D65" s="63"/>
      <c r="E65" s="26"/>
      <c r="F65" s="26"/>
      <c r="G65" s="26"/>
      <c r="H65" s="26"/>
      <c r="I65" s="26"/>
      <c r="J65" s="26"/>
      <c r="K65" s="26"/>
      <c r="L65" s="26"/>
      <c r="M65" s="26"/>
      <c r="N65" s="26"/>
      <c r="O65" s="26"/>
      <c r="P65" s="26"/>
      <c r="Q65" s="26"/>
    </row>
    <row r="66" spans="2:17" x14ac:dyDescent="0.3">
      <c r="B66" s="25"/>
      <c r="C66" s="25"/>
      <c r="D66" s="63"/>
      <c r="E66" s="26"/>
      <c r="F66" s="26"/>
      <c r="G66" s="26"/>
      <c r="H66" s="26"/>
      <c r="I66" s="26"/>
      <c r="J66" s="26"/>
      <c r="K66" s="26"/>
      <c r="L66" s="26"/>
      <c r="M66" s="26"/>
      <c r="N66" s="26"/>
      <c r="O66" s="26"/>
      <c r="P66" s="26"/>
      <c r="Q66" s="26"/>
    </row>
    <row r="67" spans="2:17" x14ac:dyDescent="0.3">
      <c r="B67" s="25"/>
      <c r="C67" s="25"/>
      <c r="D67" s="63"/>
      <c r="E67" s="26"/>
      <c r="F67" s="26"/>
      <c r="G67" s="26"/>
      <c r="H67" s="26"/>
      <c r="I67" s="26"/>
      <c r="J67" s="26"/>
      <c r="K67" s="26"/>
      <c r="L67" s="26"/>
      <c r="M67" s="26"/>
      <c r="N67" s="26"/>
      <c r="O67" s="26"/>
      <c r="P67" s="26"/>
      <c r="Q67" s="26"/>
    </row>
    <row r="68" spans="2:17" x14ac:dyDescent="0.3">
      <c r="B68" s="25"/>
      <c r="C68" s="25"/>
      <c r="D68" s="63"/>
      <c r="E68" s="26"/>
      <c r="F68" s="26"/>
      <c r="G68" s="26"/>
      <c r="H68" s="26"/>
      <c r="I68" s="26"/>
      <c r="J68" s="26"/>
      <c r="K68" s="26"/>
      <c r="L68" s="26"/>
      <c r="M68" s="26"/>
      <c r="N68" s="26"/>
      <c r="O68" s="26"/>
      <c r="P68" s="26"/>
      <c r="Q68" s="26"/>
    </row>
    <row r="69" spans="2:17" x14ac:dyDescent="0.3">
      <c r="B69" s="25"/>
      <c r="C69" s="25"/>
      <c r="D69" s="63"/>
      <c r="E69" s="26"/>
      <c r="F69" s="26"/>
      <c r="G69" s="26"/>
      <c r="H69" s="26"/>
      <c r="I69" s="26"/>
      <c r="J69" s="26"/>
      <c r="K69" s="26"/>
      <c r="L69" s="26"/>
      <c r="M69" s="26"/>
      <c r="N69" s="26"/>
      <c r="O69" s="26"/>
      <c r="P69" s="26"/>
      <c r="Q69" s="26"/>
    </row>
    <row r="70" spans="2:17" x14ac:dyDescent="0.3">
      <c r="B70" s="25"/>
      <c r="C70" s="25"/>
      <c r="D70" s="63"/>
      <c r="E70" s="26"/>
      <c r="F70" s="26"/>
      <c r="G70" s="26"/>
      <c r="H70" s="26"/>
      <c r="I70" s="26"/>
      <c r="J70" s="26"/>
      <c r="K70" s="26"/>
      <c r="L70" s="26"/>
      <c r="M70" s="26"/>
      <c r="N70" s="26"/>
      <c r="O70" s="26"/>
      <c r="P70" s="26"/>
      <c r="Q70" s="26"/>
    </row>
    <row r="71" spans="2:17" x14ac:dyDescent="0.3">
      <c r="B71" s="25"/>
      <c r="C71" s="25"/>
      <c r="D71" s="63"/>
      <c r="E71" s="26"/>
      <c r="F71" s="26"/>
      <c r="G71" s="26"/>
      <c r="H71" s="26"/>
      <c r="I71" s="26"/>
      <c r="J71" s="26"/>
      <c r="K71" s="26"/>
      <c r="L71" s="26"/>
      <c r="M71" s="26"/>
      <c r="N71" s="26"/>
      <c r="O71" s="26"/>
      <c r="P71" s="26"/>
      <c r="Q71" s="26"/>
    </row>
    <row r="72" spans="2:17" x14ac:dyDescent="0.3">
      <c r="B72" s="25"/>
      <c r="C72" s="25"/>
      <c r="D72" s="63"/>
      <c r="E72" s="26"/>
      <c r="F72" s="26"/>
      <c r="G72" s="26"/>
      <c r="H72" s="26"/>
      <c r="I72" s="26"/>
      <c r="J72" s="26"/>
      <c r="K72" s="26"/>
      <c r="L72" s="26"/>
      <c r="M72" s="26"/>
      <c r="N72" s="26"/>
      <c r="O72" s="26"/>
      <c r="P72" s="26"/>
      <c r="Q72" s="26"/>
    </row>
    <row r="73" spans="2:17" x14ac:dyDescent="0.3">
      <c r="B73" s="25"/>
      <c r="C73" s="25"/>
      <c r="D73" s="63"/>
      <c r="E73" s="26"/>
      <c r="F73" s="26"/>
      <c r="G73" s="26"/>
      <c r="H73" s="26"/>
      <c r="I73" s="26"/>
      <c r="J73" s="26"/>
      <c r="K73" s="26"/>
      <c r="L73" s="26"/>
      <c r="M73" s="26"/>
      <c r="N73" s="26"/>
      <c r="O73" s="26"/>
      <c r="P73" s="26"/>
      <c r="Q73" s="26"/>
    </row>
    <row r="74" spans="2:17" x14ac:dyDescent="0.3">
      <c r="B74" s="25"/>
      <c r="C74" s="25"/>
      <c r="D74" s="63"/>
      <c r="E74" s="26"/>
      <c r="F74" s="26"/>
      <c r="G74" s="26"/>
      <c r="H74" s="26"/>
      <c r="I74" s="26"/>
      <c r="J74" s="26"/>
      <c r="K74" s="26"/>
      <c r="L74" s="26"/>
      <c r="M74" s="26"/>
      <c r="N74" s="26"/>
      <c r="O74" s="26"/>
      <c r="P74" s="26"/>
      <c r="Q74" s="26"/>
    </row>
    <row r="75" spans="2:17" x14ac:dyDescent="0.3">
      <c r="B75" s="25"/>
      <c r="C75" s="25"/>
      <c r="D75" s="63"/>
      <c r="E75" s="26"/>
      <c r="F75" s="26"/>
      <c r="G75" s="26"/>
      <c r="H75" s="26"/>
      <c r="I75" s="26"/>
      <c r="J75" s="26"/>
      <c r="K75" s="26"/>
      <c r="L75" s="26"/>
      <c r="M75" s="26"/>
      <c r="N75" s="26"/>
      <c r="O75" s="26"/>
      <c r="P75" s="26"/>
      <c r="Q75" s="26"/>
    </row>
    <row r="76" spans="2:17" x14ac:dyDescent="0.3">
      <c r="B76" s="25"/>
      <c r="C76" s="25"/>
      <c r="D76" s="63"/>
      <c r="E76" s="26"/>
      <c r="F76" s="26"/>
      <c r="G76" s="26"/>
      <c r="H76" s="26"/>
      <c r="I76" s="26"/>
      <c r="J76" s="26"/>
      <c r="K76" s="26"/>
      <c r="L76" s="26"/>
      <c r="M76" s="26"/>
      <c r="N76" s="26"/>
      <c r="O76" s="26"/>
      <c r="P76" s="26"/>
      <c r="Q76" s="26"/>
    </row>
    <row r="77" spans="2:17" x14ac:dyDescent="0.3">
      <c r="B77" s="25"/>
      <c r="C77" s="25"/>
      <c r="D77" s="63"/>
      <c r="E77" s="26"/>
      <c r="F77" s="26"/>
      <c r="G77" s="26"/>
      <c r="H77" s="26"/>
      <c r="I77" s="26"/>
      <c r="J77" s="26"/>
      <c r="K77" s="26"/>
      <c r="L77" s="26"/>
      <c r="M77" s="26"/>
      <c r="N77" s="26"/>
      <c r="O77" s="26"/>
      <c r="P77" s="26"/>
      <c r="Q77" s="26"/>
    </row>
    <row r="78" spans="2:17" x14ac:dyDescent="0.3">
      <c r="B78" s="25"/>
      <c r="C78" s="25"/>
      <c r="D78" s="63"/>
      <c r="E78" s="26"/>
      <c r="F78" s="26"/>
      <c r="G78" s="26"/>
      <c r="H78" s="26"/>
      <c r="I78" s="26"/>
      <c r="J78" s="26"/>
      <c r="K78" s="26"/>
      <c r="L78" s="26"/>
      <c r="M78" s="26"/>
      <c r="N78" s="26"/>
      <c r="O78" s="26"/>
      <c r="P78" s="26"/>
      <c r="Q78" s="26"/>
    </row>
    <row r="79" spans="2:17" x14ac:dyDescent="0.3">
      <c r="B79" s="25"/>
      <c r="C79" s="25"/>
      <c r="D79" s="63"/>
      <c r="E79" s="26"/>
      <c r="F79" s="26"/>
      <c r="G79" s="26"/>
      <c r="H79" s="26"/>
      <c r="I79" s="26"/>
      <c r="J79" s="26"/>
      <c r="K79" s="26"/>
      <c r="L79" s="26"/>
      <c r="M79" s="26"/>
      <c r="N79" s="26"/>
      <c r="O79" s="26"/>
      <c r="P79" s="26"/>
      <c r="Q79" s="26"/>
    </row>
    <row r="80" spans="2:17" x14ac:dyDescent="0.3">
      <c r="B80" s="25"/>
      <c r="C80" s="25"/>
      <c r="D80" s="63"/>
      <c r="E80" s="26"/>
      <c r="F80" s="26"/>
      <c r="G80" s="26"/>
      <c r="H80" s="26"/>
      <c r="I80" s="26"/>
      <c r="J80" s="26"/>
      <c r="K80" s="26"/>
      <c r="L80" s="26"/>
      <c r="M80" s="26"/>
      <c r="N80" s="26"/>
      <c r="O80" s="26"/>
      <c r="P80" s="26"/>
      <c r="Q80" s="26"/>
    </row>
    <row r="81" spans="2:17" x14ac:dyDescent="0.3">
      <c r="B81" s="25"/>
      <c r="C81" s="25"/>
      <c r="D81" s="63"/>
      <c r="E81" s="26"/>
      <c r="F81" s="26"/>
      <c r="G81" s="26"/>
      <c r="H81" s="26"/>
      <c r="I81" s="26"/>
      <c r="J81" s="26"/>
      <c r="K81" s="26"/>
      <c r="L81" s="26"/>
      <c r="M81" s="26"/>
      <c r="N81" s="26"/>
      <c r="O81" s="26"/>
      <c r="P81" s="26"/>
      <c r="Q81" s="26"/>
    </row>
    <row r="82" spans="2:17" x14ac:dyDescent="0.3">
      <c r="B82" s="25"/>
      <c r="C82" s="25"/>
      <c r="D82" s="63"/>
      <c r="E82" s="26"/>
      <c r="F82" s="26"/>
      <c r="G82" s="26"/>
      <c r="H82" s="26"/>
      <c r="I82" s="26"/>
      <c r="J82" s="26"/>
      <c r="K82" s="26"/>
      <c r="L82" s="26"/>
      <c r="M82" s="26"/>
      <c r="N82" s="26"/>
      <c r="O82" s="26"/>
      <c r="P82" s="26"/>
      <c r="Q82" s="26"/>
    </row>
    <row r="83" spans="2:17" x14ac:dyDescent="0.3">
      <c r="B83" s="25"/>
      <c r="C83" s="25"/>
      <c r="D83" s="63"/>
      <c r="E83" s="26"/>
      <c r="F83" s="26"/>
      <c r="G83" s="26"/>
      <c r="H83" s="26"/>
      <c r="I83" s="26"/>
      <c r="J83" s="26"/>
      <c r="K83" s="26"/>
      <c r="L83" s="26"/>
      <c r="M83" s="26"/>
      <c r="N83" s="26"/>
      <c r="O83" s="26"/>
      <c r="P83" s="26"/>
      <c r="Q83" s="26"/>
    </row>
    <row r="84" spans="2:17" x14ac:dyDescent="0.3">
      <c r="B84" s="25"/>
      <c r="C84" s="25"/>
      <c r="D84" s="63"/>
      <c r="E84" s="26"/>
      <c r="F84" s="26"/>
      <c r="G84" s="26"/>
      <c r="H84" s="26"/>
      <c r="I84" s="26"/>
      <c r="J84" s="26"/>
      <c r="K84" s="26"/>
      <c r="L84" s="26"/>
      <c r="M84" s="26"/>
      <c r="N84" s="26"/>
      <c r="O84" s="26"/>
      <c r="P84" s="26"/>
      <c r="Q84" s="26"/>
    </row>
    <row r="85" spans="2:17" x14ac:dyDescent="0.3">
      <c r="B85" s="25"/>
      <c r="C85" s="25"/>
      <c r="D85" s="63"/>
      <c r="E85" s="26"/>
      <c r="F85" s="26"/>
      <c r="G85" s="26"/>
      <c r="H85" s="26"/>
      <c r="I85" s="26"/>
      <c r="J85" s="26"/>
      <c r="K85" s="26"/>
      <c r="L85" s="26"/>
      <c r="M85" s="26"/>
      <c r="N85" s="26"/>
      <c r="O85" s="26"/>
      <c r="P85" s="26"/>
      <c r="Q85" s="26"/>
    </row>
    <row r="86" spans="2:17" x14ac:dyDescent="0.3">
      <c r="B86" s="25"/>
      <c r="C86" s="25"/>
      <c r="D86" s="63"/>
      <c r="E86" s="26"/>
      <c r="F86" s="26"/>
      <c r="G86" s="26"/>
      <c r="H86" s="26"/>
      <c r="I86" s="26"/>
      <c r="J86" s="26"/>
      <c r="K86" s="26"/>
      <c r="L86" s="26"/>
      <c r="M86" s="26"/>
      <c r="N86" s="26"/>
      <c r="O86" s="26"/>
      <c r="P86" s="26"/>
      <c r="Q86" s="26"/>
    </row>
    <row r="87" spans="2:17" x14ac:dyDescent="0.3">
      <c r="B87" s="25"/>
      <c r="C87" s="25"/>
      <c r="D87" s="63"/>
      <c r="E87" s="26"/>
      <c r="F87" s="26"/>
      <c r="G87" s="26"/>
      <c r="H87" s="26"/>
      <c r="I87" s="26"/>
      <c r="J87" s="26"/>
      <c r="K87" s="26"/>
      <c r="L87" s="26"/>
      <c r="M87" s="26"/>
      <c r="N87" s="26"/>
      <c r="O87" s="26"/>
      <c r="P87" s="26"/>
      <c r="Q87" s="26"/>
    </row>
    <row r="88" spans="2:17" x14ac:dyDescent="0.3">
      <c r="B88" s="25"/>
      <c r="C88" s="25"/>
      <c r="D88" s="63"/>
      <c r="E88" s="26"/>
      <c r="F88" s="26"/>
      <c r="G88" s="26"/>
      <c r="H88" s="26"/>
      <c r="I88" s="26"/>
      <c r="J88" s="26"/>
      <c r="K88" s="26"/>
      <c r="L88" s="26"/>
      <c r="M88" s="26"/>
      <c r="N88" s="26"/>
      <c r="O88" s="26"/>
      <c r="P88" s="26"/>
      <c r="Q88" s="26"/>
    </row>
    <row r="89" spans="2:17" x14ac:dyDescent="0.3">
      <c r="B89" s="25"/>
      <c r="C89" s="25"/>
      <c r="D89" s="63"/>
      <c r="E89" s="26"/>
      <c r="F89" s="26"/>
      <c r="G89" s="26"/>
      <c r="H89" s="26"/>
      <c r="I89" s="26"/>
      <c r="J89" s="26"/>
      <c r="K89" s="26"/>
      <c r="L89" s="26"/>
      <c r="M89" s="26"/>
      <c r="N89" s="26"/>
      <c r="O89" s="26"/>
      <c r="P89" s="26"/>
      <c r="Q89" s="26"/>
    </row>
    <row r="90" spans="2:17" x14ac:dyDescent="0.3">
      <c r="B90" s="25"/>
      <c r="C90" s="25"/>
      <c r="D90" s="63"/>
      <c r="E90" s="26"/>
      <c r="F90" s="26"/>
      <c r="G90" s="26"/>
      <c r="H90" s="26"/>
      <c r="I90" s="26"/>
      <c r="J90" s="26"/>
      <c r="K90" s="26"/>
      <c r="L90" s="26"/>
      <c r="M90" s="26"/>
      <c r="N90" s="26"/>
      <c r="O90" s="26"/>
      <c r="P90" s="26"/>
      <c r="Q90" s="26"/>
    </row>
    <row r="91" spans="2:17" x14ac:dyDescent="0.3">
      <c r="B91" s="25"/>
      <c r="C91" s="25"/>
      <c r="D91" s="63"/>
      <c r="E91" s="26"/>
      <c r="F91" s="26"/>
      <c r="G91" s="26"/>
      <c r="H91" s="26"/>
      <c r="I91" s="26"/>
      <c r="J91" s="26"/>
      <c r="K91" s="26"/>
      <c r="L91" s="26"/>
      <c r="M91" s="26"/>
      <c r="N91" s="26"/>
      <c r="O91" s="26"/>
      <c r="P91" s="26"/>
      <c r="Q91" s="26"/>
    </row>
    <row r="92" spans="2:17" x14ac:dyDescent="0.3">
      <c r="B92" s="25"/>
      <c r="C92" s="25"/>
      <c r="D92" s="63"/>
      <c r="E92" s="26"/>
      <c r="F92" s="26"/>
      <c r="G92" s="26"/>
      <c r="H92" s="26"/>
      <c r="I92" s="26"/>
      <c r="J92" s="26"/>
      <c r="K92" s="26"/>
      <c r="L92" s="26"/>
      <c r="M92" s="26"/>
      <c r="N92" s="26"/>
      <c r="O92" s="26"/>
      <c r="P92" s="26"/>
      <c r="Q92" s="26"/>
    </row>
    <row r="93" spans="2:17" x14ac:dyDescent="0.3">
      <c r="B93" s="25"/>
      <c r="C93" s="25"/>
      <c r="D93" s="63"/>
      <c r="E93" s="26"/>
      <c r="F93" s="26"/>
      <c r="G93" s="26"/>
      <c r="H93" s="26"/>
      <c r="I93" s="26"/>
      <c r="J93" s="26"/>
      <c r="K93" s="26"/>
      <c r="L93" s="26"/>
      <c r="M93" s="26"/>
      <c r="N93" s="26"/>
      <c r="O93" s="26"/>
      <c r="P93" s="26"/>
      <c r="Q93" s="26"/>
    </row>
    <row r="94" spans="2:17" x14ac:dyDescent="0.3">
      <c r="B94" s="25"/>
      <c r="C94" s="25"/>
      <c r="D94" s="63"/>
      <c r="E94" s="26"/>
      <c r="F94" s="26"/>
      <c r="G94" s="26"/>
      <c r="H94" s="26"/>
      <c r="I94" s="26"/>
      <c r="J94" s="26"/>
      <c r="K94" s="26"/>
      <c r="L94" s="26"/>
      <c r="M94" s="26"/>
      <c r="N94" s="26"/>
      <c r="O94" s="26"/>
      <c r="P94" s="26"/>
      <c r="Q94" s="26"/>
    </row>
    <row r="95" spans="2:17" x14ac:dyDescent="0.3">
      <c r="B95" s="25"/>
      <c r="C95" s="25"/>
      <c r="D95" s="63"/>
      <c r="E95" s="26"/>
      <c r="F95" s="26"/>
      <c r="G95" s="26"/>
      <c r="H95" s="26"/>
      <c r="I95" s="26"/>
      <c r="J95" s="26"/>
      <c r="K95" s="26"/>
      <c r="L95" s="26"/>
      <c r="M95" s="26"/>
      <c r="N95" s="26"/>
      <c r="O95" s="26"/>
      <c r="P95" s="26"/>
      <c r="Q95" s="26"/>
    </row>
    <row r="96" spans="2:17" x14ac:dyDescent="0.3">
      <c r="B96" s="25"/>
      <c r="C96" s="25"/>
      <c r="D96" s="63"/>
      <c r="E96" s="26"/>
      <c r="F96" s="26"/>
      <c r="G96" s="26"/>
      <c r="H96" s="26"/>
      <c r="I96" s="26"/>
      <c r="J96" s="26"/>
      <c r="K96" s="26"/>
      <c r="L96" s="26"/>
      <c r="M96" s="26"/>
      <c r="N96" s="26"/>
      <c r="O96" s="26"/>
      <c r="P96" s="26"/>
      <c r="Q96" s="26"/>
    </row>
    <row r="97" spans="2:17" x14ac:dyDescent="0.3">
      <c r="B97" s="25"/>
      <c r="C97" s="25"/>
      <c r="D97" s="63"/>
      <c r="E97" s="26"/>
      <c r="F97" s="26"/>
      <c r="G97" s="26"/>
      <c r="H97" s="26"/>
      <c r="I97" s="26"/>
      <c r="J97" s="26"/>
      <c r="K97" s="26"/>
      <c r="L97" s="26"/>
      <c r="M97" s="26"/>
      <c r="N97" s="26"/>
      <c r="O97" s="26"/>
      <c r="P97" s="26"/>
      <c r="Q97" s="26"/>
    </row>
    <row r="98" spans="2:17" x14ac:dyDescent="0.3">
      <c r="B98" s="25"/>
      <c r="C98" s="25"/>
      <c r="D98" s="63"/>
      <c r="E98" s="26"/>
      <c r="F98" s="26"/>
      <c r="G98" s="26"/>
      <c r="H98" s="26"/>
      <c r="I98" s="26"/>
      <c r="J98" s="26"/>
      <c r="K98" s="26"/>
      <c r="L98" s="26"/>
      <c r="M98" s="26"/>
      <c r="N98" s="26"/>
      <c r="O98" s="26"/>
      <c r="P98" s="26"/>
      <c r="Q98" s="26"/>
    </row>
    <row r="99" spans="2:17" x14ac:dyDescent="0.3">
      <c r="B99" s="25"/>
      <c r="C99" s="25"/>
      <c r="D99" s="63"/>
      <c r="E99" s="26"/>
      <c r="F99" s="26"/>
      <c r="G99" s="26"/>
      <c r="H99" s="26"/>
      <c r="I99" s="26"/>
      <c r="J99" s="26"/>
      <c r="K99" s="26"/>
      <c r="L99" s="26"/>
      <c r="M99" s="26"/>
      <c r="N99" s="26"/>
      <c r="O99" s="26"/>
      <c r="P99" s="26"/>
      <c r="Q99" s="26"/>
    </row>
    <row r="100" spans="2:17" x14ac:dyDescent="0.3">
      <c r="B100" s="25"/>
      <c r="C100" s="25"/>
      <c r="D100" s="63"/>
      <c r="E100" s="26"/>
      <c r="F100" s="26"/>
      <c r="G100" s="26"/>
      <c r="H100" s="26"/>
      <c r="I100" s="26"/>
      <c r="J100" s="26"/>
      <c r="K100" s="26"/>
      <c r="L100" s="26"/>
      <c r="M100" s="26"/>
      <c r="N100" s="26"/>
      <c r="O100" s="26"/>
      <c r="P100" s="26"/>
      <c r="Q100" s="26"/>
    </row>
    <row r="101" spans="2:17" x14ac:dyDescent="0.3">
      <c r="B101" s="25"/>
      <c r="C101" s="25"/>
      <c r="D101" s="63"/>
      <c r="E101" s="26"/>
      <c r="F101" s="26"/>
      <c r="G101" s="26"/>
      <c r="H101" s="26"/>
      <c r="I101" s="26"/>
      <c r="J101" s="26"/>
      <c r="K101" s="26"/>
      <c r="L101" s="26"/>
      <c r="M101" s="26"/>
      <c r="N101" s="26"/>
      <c r="O101" s="26"/>
      <c r="P101" s="26"/>
      <c r="Q101" s="26"/>
    </row>
    <row r="102" spans="2:17" x14ac:dyDescent="0.3">
      <c r="B102" s="25"/>
      <c r="C102" s="25"/>
      <c r="D102" s="63"/>
      <c r="E102" s="26"/>
      <c r="F102" s="26"/>
      <c r="G102" s="26"/>
      <c r="H102" s="26"/>
      <c r="I102" s="26"/>
      <c r="J102" s="26"/>
      <c r="K102" s="26"/>
      <c r="L102" s="26"/>
      <c r="M102" s="26"/>
      <c r="N102" s="26"/>
      <c r="O102" s="26"/>
      <c r="P102" s="26"/>
      <c r="Q102" s="26"/>
    </row>
    <row r="103" spans="2:17" x14ac:dyDescent="0.3">
      <c r="B103" s="25"/>
      <c r="C103" s="25"/>
      <c r="D103" s="63"/>
      <c r="E103" s="26"/>
      <c r="F103" s="26"/>
      <c r="G103" s="26"/>
      <c r="H103" s="26"/>
      <c r="I103" s="26"/>
      <c r="J103" s="26"/>
      <c r="K103" s="26"/>
      <c r="L103" s="26"/>
      <c r="M103" s="26"/>
      <c r="N103" s="26"/>
      <c r="O103" s="26"/>
      <c r="P103" s="26"/>
      <c r="Q103" s="26"/>
    </row>
    <row r="104" spans="2:17" x14ac:dyDescent="0.3">
      <c r="B104" s="25"/>
      <c r="C104" s="25"/>
      <c r="D104" s="63"/>
      <c r="E104" s="26"/>
      <c r="F104" s="26"/>
      <c r="G104" s="26"/>
      <c r="H104" s="26"/>
      <c r="I104" s="26"/>
      <c r="J104" s="26"/>
      <c r="K104" s="26"/>
      <c r="L104" s="26"/>
      <c r="M104" s="26"/>
      <c r="N104" s="26"/>
      <c r="O104" s="26"/>
      <c r="P104" s="26"/>
      <c r="Q104" s="26"/>
    </row>
    <row r="105" spans="2:17" x14ac:dyDescent="0.3">
      <c r="B105" s="25"/>
      <c r="C105" s="25"/>
      <c r="D105" s="63"/>
      <c r="E105" s="26"/>
      <c r="F105" s="26"/>
      <c r="G105" s="26"/>
      <c r="H105" s="26"/>
      <c r="I105" s="26"/>
      <c r="J105" s="26"/>
      <c r="K105" s="26"/>
      <c r="L105" s="26"/>
      <c r="M105" s="26"/>
      <c r="N105" s="26"/>
      <c r="O105" s="26"/>
      <c r="P105" s="26"/>
      <c r="Q105" s="26"/>
    </row>
    <row r="106" spans="2:17" x14ac:dyDescent="0.3">
      <c r="B106" s="25"/>
      <c r="C106" s="25"/>
      <c r="D106" s="63"/>
      <c r="E106" s="26"/>
      <c r="F106" s="26"/>
      <c r="G106" s="26"/>
      <c r="H106" s="26"/>
      <c r="I106" s="26"/>
      <c r="J106" s="26"/>
      <c r="K106" s="26"/>
      <c r="L106" s="26"/>
      <c r="M106" s="26"/>
      <c r="N106" s="26"/>
      <c r="O106" s="26"/>
      <c r="P106" s="26"/>
      <c r="Q106" s="26"/>
    </row>
    <row r="107" spans="2:17" x14ac:dyDescent="0.3">
      <c r="B107" s="25"/>
      <c r="C107" s="25"/>
      <c r="D107" s="63"/>
      <c r="E107" s="26"/>
      <c r="F107" s="26"/>
      <c r="G107" s="26"/>
      <c r="H107" s="26"/>
      <c r="I107" s="26"/>
      <c r="J107" s="26"/>
      <c r="K107" s="26"/>
      <c r="L107" s="26"/>
      <c r="M107" s="26"/>
      <c r="N107" s="26"/>
      <c r="O107" s="26"/>
      <c r="P107" s="26"/>
      <c r="Q107" s="26"/>
    </row>
    <row r="108" spans="2:17" x14ac:dyDescent="0.3">
      <c r="B108" s="25"/>
      <c r="C108" s="25"/>
      <c r="D108" s="63"/>
      <c r="E108" s="26"/>
      <c r="F108" s="26"/>
      <c r="G108" s="26"/>
      <c r="H108" s="26"/>
      <c r="I108" s="26"/>
      <c r="J108" s="26"/>
      <c r="K108" s="26"/>
      <c r="L108" s="26"/>
      <c r="M108" s="26"/>
      <c r="N108" s="26"/>
      <c r="O108" s="26"/>
      <c r="P108" s="26"/>
      <c r="Q108" s="26"/>
    </row>
    <row r="109" spans="2:17" x14ac:dyDescent="0.3">
      <c r="B109" s="25"/>
      <c r="C109" s="25"/>
      <c r="D109" s="63"/>
      <c r="E109" s="26"/>
      <c r="F109" s="26"/>
      <c r="G109" s="26"/>
      <c r="H109" s="26"/>
      <c r="I109" s="26"/>
      <c r="J109" s="26"/>
      <c r="K109" s="26"/>
      <c r="L109" s="26"/>
      <c r="M109" s="26"/>
      <c r="N109" s="26"/>
      <c r="O109" s="26"/>
      <c r="P109" s="26"/>
      <c r="Q109" s="26"/>
    </row>
    <row r="110" spans="2:17" x14ac:dyDescent="0.3">
      <c r="B110" s="25"/>
      <c r="C110" s="25"/>
      <c r="D110" s="63"/>
      <c r="E110" s="26"/>
      <c r="F110" s="26"/>
      <c r="G110" s="26"/>
      <c r="H110" s="26"/>
      <c r="I110" s="26"/>
      <c r="J110" s="26"/>
      <c r="K110" s="26"/>
      <c r="L110" s="26"/>
      <c r="M110" s="26"/>
      <c r="N110" s="26"/>
      <c r="O110" s="26"/>
      <c r="P110" s="26"/>
      <c r="Q110" s="26"/>
    </row>
    <row r="111" spans="2:17" x14ac:dyDescent="0.3">
      <c r="B111" s="25"/>
      <c r="C111" s="25"/>
      <c r="D111" s="63"/>
      <c r="E111" s="26"/>
      <c r="F111" s="26"/>
      <c r="G111" s="26"/>
      <c r="H111" s="26"/>
      <c r="I111" s="26"/>
      <c r="J111" s="26"/>
      <c r="K111" s="26"/>
      <c r="L111" s="26"/>
      <c r="M111" s="26"/>
      <c r="N111" s="26"/>
      <c r="O111" s="26"/>
      <c r="P111" s="26"/>
      <c r="Q111" s="26"/>
    </row>
    <row r="112" spans="2:17" x14ac:dyDescent="0.3">
      <c r="B112" s="25"/>
      <c r="C112" s="25"/>
      <c r="D112" s="63"/>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row r="175" spans="2:17" x14ac:dyDescent="0.3">
      <c r="B175" s="25"/>
      <c r="C175" s="25"/>
      <c r="D175" s="63"/>
      <c r="E175" s="26"/>
      <c r="F175" s="26"/>
      <c r="G175" s="26"/>
      <c r="H175" s="26"/>
      <c r="I175" s="26"/>
      <c r="J175" s="26"/>
      <c r="K175" s="26"/>
      <c r="L175" s="26"/>
      <c r="M175" s="26"/>
      <c r="N175" s="26"/>
      <c r="O175" s="26"/>
      <c r="P175" s="26"/>
      <c r="Q175" s="26"/>
    </row>
    <row r="176" spans="2:17" x14ac:dyDescent="0.3">
      <c r="B176" s="25"/>
      <c r="C176" s="25"/>
      <c r="D176" s="63"/>
      <c r="E176" s="26"/>
      <c r="F176" s="26"/>
      <c r="G176" s="26"/>
      <c r="H176" s="26"/>
      <c r="I176" s="26"/>
      <c r="J176" s="26"/>
      <c r="K176" s="26"/>
      <c r="L176" s="26"/>
      <c r="M176" s="26"/>
      <c r="N176" s="26"/>
      <c r="O176" s="26"/>
      <c r="P176" s="26"/>
      <c r="Q176" s="26"/>
    </row>
    <row r="177" spans="2:17" x14ac:dyDescent="0.3">
      <c r="B177" s="25"/>
      <c r="C177" s="25"/>
      <c r="D177" s="63"/>
      <c r="E177" s="26"/>
      <c r="F177" s="26"/>
      <c r="G177" s="26"/>
      <c r="H177" s="26"/>
      <c r="I177" s="26"/>
      <c r="J177" s="26"/>
      <c r="K177" s="26"/>
      <c r="L177" s="26"/>
      <c r="M177" s="26"/>
      <c r="N177" s="26"/>
      <c r="O177" s="26"/>
      <c r="P177" s="26"/>
      <c r="Q177" s="26"/>
    </row>
    <row r="178" spans="2:17" x14ac:dyDescent="0.3">
      <c r="B178" s="25"/>
      <c r="C178" s="25"/>
      <c r="D178" s="63"/>
      <c r="E178" s="26"/>
      <c r="F178" s="26"/>
      <c r="G178" s="26"/>
      <c r="H178" s="26"/>
      <c r="I178" s="26"/>
      <c r="J178" s="26"/>
      <c r="K178" s="26"/>
      <c r="L178" s="26"/>
      <c r="M178" s="26"/>
      <c r="N178" s="26"/>
      <c r="O178" s="26"/>
      <c r="P178" s="26"/>
      <c r="Q178" s="26"/>
    </row>
    <row r="179" spans="2:17" x14ac:dyDescent="0.3">
      <c r="B179" s="25"/>
      <c r="C179" s="25"/>
      <c r="D179" s="63"/>
      <c r="E179" s="26"/>
      <c r="F179" s="26"/>
      <c r="G179" s="26"/>
      <c r="H179" s="26"/>
      <c r="I179" s="26"/>
      <c r="J179" s="26"/>
      <c r="K179" s="26"/>
      <c r="L179" s="26"/>
      <c r="M179" s="26"/>
      <c r="N179" s="26"/>
      <c r="O179" s="26"/>
      <c r="P179" s="26"/>
      <c r="Q179" s="26"/>
    </row>
    <row r="180" spans="2:17" x14ac:dyDescent="0.3">
      <c r="B180" s="25"/>
      <c r="C180" s="25"/>
      <c r="D180" s="63"/>
      <c r="E180" s="26"/>
      <c r="F180" s="26"/>
      <c r="G180" s="26"/>
      <c r="H180" s="26"/>
      <c r="I180" s="26"/>
      <c r="J180" s="26"/>
      <c r="K180" s="26"/>
      <c r="L180" s="26"/>
      <c r="M180" s="26"/>
      <c r="N180" s="26"/>
      <c r="O180" s="26"/>
      <c r="P180" s="26"/>
      <c r="Q180" s="26"/>
    </row>
    <row r="181" spans="2:17" x14ac:dyDescent="0.3">
      <c r="B181" s="25"/>
      <c r="C181" s="25"/>
      <c r="D181" s="63"/>
      <c r="E181" s="26"/>
      <c r="F181" s="26"/>
      <c r="G181" s="26"/>
      <c r="H181" s="26"/>
      <c r="I181" s="26"/>
      <c r="J181" s="26"/>
      <c r="K181" s="26"/>
      <c r="L181" s="26"/>
      <c r="M181" s="26"/>
      <c r="N181" s="26"/>
      <c r="O181" s="26"/>
      <c r="P181" s="26"/>
      <c r="Q181" s="26"/>
    </row>
    <row r="182" spans="2:17" x14ac:dyDescent="0.3">
      <c r="B182" s="25"/>
      <c r="C182" s="25"/>
      <c r="D182" s="63"/>
      <c r="E182" s="26"/>
      <c r="F182" s="26"/>
      <c r="G182" s="26"/>
      <c r="H182" s="26"/>
      <c r="I182" s="26"/>
      <c r="J182" s="26"/>
      <c r="K182" s="26"/>
      <c r="L182" s="26"/>
      <c r="M182" s="26"/>
      <c r="N182" s="26"/>
      <c r="O182" s="26"/>
      <c r="P182" s="26"/>
      <c r="Q182" s="26"/>
    </row>
    <row r="183" spans="2:17" x14ac:dyDescent="0.3">
      <c r="B183" s="25"/>
      <c r="C183" s="25"/>
      <c r="D183" s="63"/>
      <c r="E183" s="26"/>
      <c r="F183" s="26"/>
      <c r="G183" s="26"/>
      <c r="H183" s="26"/>
      <c r="I183" s="26"/>
      <c r="J183" s="26"/>
      <c r="K183" s="26"/>
      <c r="L183" s="26"/>
      <c r="M183" s="26"/>
      <c r="N183" s="26"/>
      <c r="O183" s="26"/>
      <c r="P183" s="26"/>
      <c r="Q183" s="26"/>
    </row>
    <row r="184" spans="2:17" x14ac:dyDescent="0.3">
      <c r="B184" s="25"/>
      <c r="C184" s="25"/>
      <c r="D184" s="63"/>
      <c r="E184" s="26"/>
      <c r="F184" s="26"/>
      <c r="G184" s="26"/>
      <c r="H184" s="26"/>
      <c r="I184" s="26"/>
      <c r="J184" s="26"/>
      <c r="K184" s="26"/>
      <c r="L184" s="26"/>
      <c r="M184" s="26"/>
      <c r="N184" s="26"/>
      <c r="O184" s="26"/>
      <c r="P184" s="26"/>
      <c r="Q184" s="26"/>
    </row>
    <row r="185" spans="2:17" x14ac:dyDescent="0.3">
      <c r="B185" s="25"/>
      <c r="C185" s="25"/>
      <c r="D185" s="63"/>
      <c r="E185" s="26"/>
      <c r="F185" s="26"/>
      <c r="G185" s="26"/>
      <c r="H185" s="26"/>
      <c r="I185" s="26"/>
      <c r="J185" s="26"/>
      <c r="K185" s="26"/>
      <c r="L185" s="26"/>
      <c r="M185" s="26"/>
      <c r="N185" s="26"/>
      <c r="O185" s="26"/>
      <c r="P185" s="26"/>
      <c r="Q185" s="26"/>
    </row>
    <row r="186" spans="2:17" x14ac:dyDescent="0.3">
      <c r="B186" s="25"/>
      <c r="C186" s="25"/>
      <c r="D186" s="63"/>
      <c r="E186" s="26"/>
      <c r="F186" s="26"/>
      <c r="G186" s="26"/>
      <c r="H186" s="26"/>
      <c r="I186" s="26"/>
      <c r="J186" s="26"/>
      <c r="K186" s="26"/>
      <c r="L186" s="26"/>
      <c r="M186" s="26"/>
      <c r="N186" s="26"/>
      <c r="O186" s="26"/>
      <c r="P186" s="26"/>
      <c r="Q186" s="26"/>
    </row>
    <row r="187" spans="2:17" x14ac:dyDescent="0.3">
      <c r="B187" s="25"/>
      <c r="C187" s="25"/>
      <c r="D187" s="63"/>
      <c r="E187" s="26"/>
      <c r="F187" s="26"/>
      <c r="G187" s="26"/>
      <c r="H187" s="26"/>
      <c r="I187" s="26"/>
      <c r="J187" s="26"/>
      <c r="K187" s="26"/>
      <c r="L187" s="26"/>
      <c r="M187" s="26"/>
      <c r="N187" s="26"/>
      <c r="O187" s="26"/>
      <c r="P187" s="26"/>
      <c r="Q187" s="26"/>
    </row>
    <row r="188" spans="2:17" x14ac:dyDescent="0.3">
      <c r="B188" s="25"/>
      <c r="C188" s="25"/>
      <c r="D188" s="63"/>
      <c r="E188" s="26"/>
      <c r="F188" s="26"/>
      <c r="G188" s="26"/>
      <c r="H188" s="26"/>
      <c r="I188" s="26"/>
      <c r="J188" s="26"/>
      <c r="K188" s="26"/>
      <c r="L188" s="26"/>
      <c r="M188" s="26"/>
      <c r="N188" s="26"/>
      <c r="O188" s="26"/>
      <c r="P188" s="26"/>
      <c r="Q188" s="26"/>
    </row>
    <row r="189" spans="2:17" x14ac:dyDescent="0.3">
      <c r="B189" s="25"/>
      <c r="C189" s="25"/>
      <c r="D189" s="63"/>
      <c r="E189" s="26"/>
      <c r="F189" s="26"/>
      <c r="G189" s="26"/>
      <c r="H189" s="26"/>
      <c r="I189" s="26"/>
      <c r="J189" s="26"/>
      <c r="K189" s="26"/>
      <c r="L189" s="26"/>
      <c r="M189" s="26"/>
      <c r="N189" s="26"/>
      <c r="O189" s="26"/>
      <c r="P189" s="26"/>
      <c r="Q189" s="26"/>
    </row>
    <row r="190" spans="2:17" x14ac:dyDescent="0.3">
      <c r="B190" s="25"/>
      <c r="C190" s="25"/>
      <c r="D190" s="63"/>
      <c r="E190" s="26"/>
      <c r="F190" s="26"/>
      <c r="G190" s="26"/>
      <c r="H190" s="26"/>
      <c r="I190" s="26"/>
      <c r="J190" s="26"/>
      <c r="K190" s="26"/>
      <c r="L190" s="26"/>
      <c r="M190" s="26"/>
      <c r="N190" s="26"/>
      <c r="O190" s="26"/>
      <c r="P190" s="26"/>
      <c r="Q190" s="26"/>
    </row>
    <row r="191" spans="2:17" x14ac:dyDescent="0.3">
      <c r="B191" s="25"/>
      <c r="C191" s="25"/>
      <c r="D191" s="63"/>
      <c r="E191" s="26"/>
      <c r="F191" s="26"/>
      <c r="G191" s="26"/>
      <c r="H191" s="26"/>
      <c r="I191" s="26"/>
      <c r="J191" s="26"/>
      <c r="K191" s="26"/>
      <c r="L191" s="26"/>
      <c r="M191" s="26"/>
      <c r="N191" s="26"/>
      <c r="O191" s="26"/>
      <c r="P191" s="26"/>
      <c r="Q191" s="26"/>
    </row>
    <row r="192" spans="2:17" x14ac:dyDescent="0.3">
      <c r="B192" s="25"/>
      <c r="C192" s="25"/>
      <c r="D192" s="63"/>
      <c r="E192" s="26"/>
      <c r="F192" s="26"/>
      <c r="G192" s="26"/>
      <c r="H192" s="26"/>
      <c r="I192" s="26"/>
      <c r="J192" s="26"/>
      <c r="K192" s="26"/>
      <c r="L192" s="26"/>
      <c r="M192" s="26"/>
      <c r="N192" s="26"/>
      <c r="O192" s="26"/>
      <c r="P192" s="26"/>
      <c r="Q192" s="26"/>
    </row>
    <row r="193" spans="2:17" x14ac:dyDescent="0.3">
      <c r="B193" s="25"/>
      <c r="C193" s="25"/>
      <c r="D193" s="63"/>
      <c r="E193" s="26"/>
      <c r="F193" s="26"/>
      <c r="G193" s="26"/>
      <c r="H193" s="26"/>
      <c r="I193" s="26"/>
      <c r="J193" s="26"/>
      <c r="K193" s="26"/>
      <c r="L193" s="26"/>
      <c r="M193" s="26"/>
      <c r="N193" s="26"/>
      <c r="O193" s="26"/>
      <c r="P193" s="26"/>
      <c r="Q193" s="26"/>
    </row>
    <row r="194" spans="2:17" x14ac:dyDescent="0.3">
      <c r="B194" s="25"/>
      <c r="C194" s="25"/>
      <c r="D194" s="63"/>
      <c r="E194" s="26"/>
      <c r="F194" s="26"/>
      <c r="G194" s="26"/>
      <c r="H194" s="26"/>
      <c r="I194" s="26"/>
      <c r="J194" s="26"/>
      <c r="K194" s="26"/>
      <c r="L194" s="26"/>
      <c r="M194" s="26"/>
      <c r="N194" s="26"/>
      <c r="O194" s="26"/>
      <c r="P194" s="26"/>
      <c r="Q194" s="26"/>
    </row>
    <row r="195" spans="2:17" x14ac:dyDescent="0.3">
      <c r="B195" s="25"/>
      <c r="C195" s="25"/>
      <c r="D195" s="63"/>
      <c r="E195" s="26"/>
      <c r="F195" s="26"/>
      <c r="G195" s="26"/>
      <c r="H195" s="26"/>
      <c r="I195" s="26"/>
      <c r="J195" s="26"/>
      <c r="K195" s="26"/>
      <c r="L195" s="26"/>
      <c r="M195" s="26"/>
      <c r="N195" s="26"/>
      <c r="O195" s="26"/>
      <c r="P195" s="26"/>
      <c r="Q195" s="26"/>
    </row>
    <row r="196" spans="2:17" x14ac:dyDescent="0.3">
      <c r="B196" s="25"/>
      <c r="C196" s="25"/>
      <c r="D196" s="63"/>
      <c r="E196" s="26"/>
      <c r="F196" s="26"/>
      <c r="G196" s="26"/>
      <c r="H196" s="26"/>
      <c r="I196" s="26"/>
      <c r="J196" s="26"/>
      <c r="K196" s="26"/>
      <c r="L196" s="26"/>
      <c r="M196" s="26"/>
      <c r="N196" s="26"/>
      <c r="O196" s="26"/>
      <c r="P196" s="26"/>
      <c r="Q196" s="26"/>
    </row>
    <row r="197" spans="2:17" x14ac:dyDescent="0.3">
      <c r="B197" s="25"/>
      <c r="C197" s="25"/>
      <c r="D197" s="63"/>
      <c r="E197" s="26"/>
      <c r="F197" s="26"/>
      <c r="G197" s="26"/>
      <c r="H197" s="26"/>
      <c r="I197" s="26"/>
      <c r="J197" s="26"/>
      <c r="K197" s="26"/>
      <c r="L197" s="26"/>
      <c r="M197" s="26"/>
      <c r="N197" s="26"/>
      <c r="O197" s="26"/>
      <c r="P197" s="26"/>
      <c r="Q197" s="26"/>
    </row>
    <row r="198" spans="2:17" x14ac:dyDescent="0.3">
      <c r="B198" s="25"/>
      <c r="C198" s="25"/>
      <c r="D198" s="63"/>
      <c r="E198" s="26"/>
      <c r="F198" s="26"/>
      <c r="G198" s="26"/>
      <c r="H198" s="26"/>
      <c r="I198" s="26"/>
      <c r="J198" s="26"/>
      <c r="K198" s="26"/>
      <c r="L198" s="26"/>
      <c r="M198" s="26"/>
      <c r="N198" s="26"/>
      <c r="O198" s="26"/>
      <c r="P198" s="26"/>
      <c r="Q198" s="26"/>
    </row>
    <row r="199" spans="2:17" x14ac:dyDescent="0.3">
      <c r="B199" s="25"/>
      <c r="C199" s="25"/>
      <c r="D199" s="63"/>
      <c r="E199" s="26"/>
      <c r="F199" s="26"/>
      <c r="G199" s="26"/>
      <c r="H199" s="26"/>
      <c r="I199" s="26"/>
      <c r="J199" s="26"/>
      <c r="K199" s="26"/>
      <c r="L199" s="26"/>
      <c r="M199" s="26"/>
      <c r="N199" s="26"/>
      <c r="O199" s="26"/>
      <c r="P199" s="26"/>
      <c r="Q199" s="26"/>
    </row>
    <row r="200" spans="2:17" x14ac:dyDescent="0.3">
      <c r="B200" s="25"/>
      <c r="C200" s="25"/>
      <c r="D200" s="63"/>
      <c r="E200" s="26"/>
      <c r="F200" s="26"/>
      <c r="G200" s="26"/>
      <c r="H200" s="26"/>
      <c r="I200" s="26"/>
      <c r="J200" s="26"/>
      <c r="K200" s="26"/>
      <c r="L200" s="26"/>
      <c r="M200" s="26"/>
      <c r="N200" s="26"/>
      <c r="O200" s="26"/>
      <c r="P200" s="26"/>
      <c r="Q200" s="26"/>
    </row>
    <row r="201" spans="2:17" x14ac:dyDescent="0.3">
      <c r="B201" s="25"/>
      <c r="C201" s="25"/>
      <c r="D201" s="63"/>
      <c r="E201" s="26"/>
      <c r="F201" s="26"/>
      <c r="G201" s="26"/>
      <c r="H201" s="26"/>
      <c r="I201" s="26"/>
      <c r="J201" s="26"/>
      <c r="K201" s="26"/>
      <c r="L201" s="26"/>
      <c r="M201" s="26"/>
      <c r="N201" s="26"/>
      <c r="O201" s="26"/>
      <c r="P201" s="26"/>
      <c r="Q201" s="26"/>
    </row>
    <row r="202" spans="2:17" x14ac:dyDescent="0.3">
      <c r="B202" s="25"/>
      <c r="C202" s="25"/>
      <c r="D202" s="63"/>
      <c r="E202" s="26"/>
      <c r="F202" s="26"/>
      <c r="G202" s="26"/>
      <c r="H202" s="26"/>
      <c r="I202" s="26"/>
      <c r="J202" s="26"/>
      <c r="K202" s="26"/>
      <c r="L202" s="26"/>
      <c r="M202" s="26"/>
      <c r="N202" s="26"/>
      <c r="O202" s="26"/>
      <c r="P202" s="26"/>
      <c r="Q202" s="26"/>
    </row>
    <row r="203" spans="2:17" x14ac:dyDescent="0.3">
      <c r="B203" s="25"/>
      <c r="C203" s="25"/>
      <c r="D203" s="63"/>
      <c r="E203" s="26"/>
      <c r="F203" s="26"/>
      <c r="G203" s="26"/>
      <c r="H203" s="26"/>
      <c r="I203" s="26"/>
      <c r="J203" s="26"/>
      <c r="K203" s="26"/>
      <c r="L203" s="26"/>
      <c r="M203" s="26"/>
      <c r="N203" s="26"/>
      <c r="O203" s="26"/>
      <c r="P203" s="26"/>
      <c r="Q203" s="26"/>
    </row>
    <row r="204" spans="2:17" x14ac:dyDescent="0.3">
      <c r="B204" s="25"/>
      <c r="C204" s="25"/>
      <c r="D204" s="63"/>
      <c r="E204" s="26"/>
      <c r="F204" s="26"/>
      <c r="G204" s="26"/>
      <c r="H204" s="26"/>
      <c r="I204" s="26"/>
      <c r="J204" s="26"/>
      <c r="K204" s="26"/>
      <c r="L204" s="26"/>
      <c r="M204" s="26"/>
      <c r="N204" s="26"/>
      <c r="O204" s="26"/>
      <c r="P204" s="26"/>
      <c r="Q204" s="26"/>
    </row>
    <row r="205" spans="2:17" x14ac:dyDescent="0.3">
      <c r="B205" s="25"/>
      <c r="C205" s="25"/>
      <c r="D205" s="63"/>
      <c r="E205" s="26"/>
      <c r="F205" s="26"/>
      <c r="G205" s="26"/>
      <c r="H205" s="26"/>
      <c r="I205" s="26"/>
      <c r="J205" s="26"/>
      <c r="K205" s="26"/>
      <c r="L205" s="26"/>
      <c r="M205" s="26"/>
      <c r="N205" s="26"/>
      <c r="O205" s="26"/>
      <c r="P205" s="26"/>
      <c r="Q205" s="26"/>
    </row>
    <row r="206" spans="2:17" x14ac:dyDescent="0.3">
      <c r="B206" s="25"/>
      <c r="C206" s="25"/>
      <c r="D206" s="63"/>
      <c r="E206" s="26"/>
      <c r="F206" s="26"/>
      <c r="G206" s="26"/>
      <c r="H206" s="26"/>
      <c r="I206" s="26"/>
      <c r="J206" s="26"/>
      <c r="K206" s="26"/>
      <c r="L206" s="26"/>
      <c r="M206" s="26"/>
      <c r="N206" s="26"/>
      <c r="O206" s="26"/>
      <c r="P206" s="26"/>
      <c r="Q206" s="26"/>
    </row>
    <row r="207" spans="2:17" x14ac:dyDescent="0.3">
      <c r="B207" s="25"/>
      <c r="C207" s="25"/>
      <c r="D207" s="63"/>
      <c r="E207" s="26"/>
      <c r="F207" s="26"/>
      <c r="G207" s="26"/>
      <c r="H207" s="26"/>
      <c r="I207" s="26"/>
      <c r="J207" s="26"/>
      <c r="K207" s="26"/>
      <c r="L207" s="26"/>
      <c r="M207" s="26"/>
      <c r="N207" s="26"/>
      <c r="O207" s="26"/>
      <c r="P207" s="26"/>
      <c r="Q207" s="26"/>
    </row>
    <row r="208" spans="2:17" x14ac:dyDescent="0.3">
      <c r="B208" s="25"/>
      <c r="C208" s="25"/>
      <c r="D208" s="63"/>
      <c r="E208" s="26"/>
      <c r="F208" s="26"/>
      <c r="G208" s="26"/>
      <c r="H208" s="26"/>
      <c r="I208" s="26"/>
      <c r="J208" s="26"/>
      <c r="K208" s="26"/>
      <c r="L208" s="26"/>
      <c r="M208" s="26"/>
      <c r="N208" s="26"/>
      <c r="O208" s="26"/>
      <c r="P208" s="26"/>
      <c r="Q208" s="26"/>
    </row>
    <row r="209" spans="2:17" x14ac:dyDescent="0.3">
      <c r="B209" s="25"/>
      <c r="C209" s="25"/>
      <c r="D209" s="63"/>
      <c r="E209" s="26"/>
      <c r="F209" s="26"/>
      <c r="G209" s="26"/>
      <c r="H209" s="26"/>
      <c r="I209" s="26"/>
      <c r="J209" s="26"/>
      <c r="K209" s="26"/>
      <c r="L209" s="26"/>
      <c r="M209" s="26"/>
      <c r="N209" s="26"/>
      <c r="O209" s="26"/>
      <c r="P209" s="26"/>
      <c r="Q209" s="26"/>
    </row>
    <row r="210" spans="2:17" x14ac:dyDescent="0.3">
      <c r="B210" s="25"/>
      <c r="C210" s="25"/>
      <c r="D210" s="63"/>
      <c r="E210" s="26"/>
      <c r="F210" s="26"/>
      <c r="G210" s="26"/>
      <c r="H210" s="26"/>
      <c r="I210" s="26"/>
      <c r="J210" s="26"/>
      <c r="K210" s="26"/>
      <c r="L210" s="26"/>
      <c r="M210" s="26"/>
      <c r="N210" s="26"/>
      <c r="O210" s="26"/>
      <c r="P210" s="26"/>
      <c r="Q210" s="26"/>
    </row>
    <row r="211" spans="2:17" x14ac:dyDescent="0.3">
      <c r="B211" s="25"/>
      <c r="C211" s="25"/>
      <c r="D211" s="63"/>
      <c r="E211" s="26"/>
      <c r="F211" s="26"/>
      <c r="G211" s="26"/>
      <c r="H211" s="26"/>
      <c r="I211" s="26"/>
      <c r="J211" s="26"/>
      <c r="K211" s="26"/>
      <c r="L211" s="26"/>
      <c r="M211" s="26"/>
      <c r="N211" s="26"/>
      <c r="O211" s="26"/>
      <c r="P211" s="26"/>
      <c r="Q211" s="26"/>
    </row>
    <row r="212" spans="2:17" x14ac:dyDescent="0.3">
      <c r="B212" s="25"/>
      <c r="C212" s="25"/>
      <c r="D212" s="63"/>
      <c r="E212" s="26"/>
      <c r="F212" s="26"/>
      <c r="G212" s="26"/>
      <c r="H212" s="26"/>
      <c r="I212" s="26"/>
      <c r="J212" s="26"/>
      <c r="K212" s="26"/>
      <c r="L212" s="26"/>
      <c r="M212" s="26"/>
      <c r="N212" s="26"/>
      <c r="O212" s="26"/>
      <c r="P212" s="26"/>
      <c r="Q212" s="26"/>
    </row>
    <row r="213" spans="2:17" x14ac:dyDescent="0.3">
      <c r="B213" s="25"/>
      <c r="C213" s="25"/>
      <c r="D213" s="63"/>
      <c r="E213" s="26"/>
      <c r="F213" s="26"/>
      <c r="G213" s="26"/>
      <c r="H213" s="26"/>
      <c r="I213" s="26"/>
      <c r="J213" s="26"/>
      <c r="K213" s="26"/>
      <c r="L213" s="26"/>
      <c r="M213" s="26"/>
      <c r="N213" s="26"/>
      <c r="O213" s="26"/>
      <c r="P213" s="26"/>
      <c r="Q213" s="26"/>
    </row>
    <row r="214" spans="2:17" x14ac:dyDescent="0.3">
      <c r="B214" s="25"/>
      <c r="C214" s="25"/>
      <c r="D214" s="63"/>
      <c r="E214" s="26"/>
      <c r="F214" s="26"/>
      <c r="G214" s="26"/>
      <c r="H214" s="26"/>
      <c r="I214" s="26"/>
      <c r="J214" s="26"/>
      <c r="K214" s="26"/>
      <c r="L214" s="26"/>
      <c r="M214" s="26"/>
      <c r="N214" s="26"/>
      <c r="O214" s="26"/>
      <c r="P214" s="26"/>
      <c r="Q214" s="26"/>
    </row>
    <row r="215" spans="2:17" x14ac:dyDescent="0.3">
      <c r="B215" s="25"/>
      <c r="C215" s="25"/>
      <c r="D215" s="63"/>
      <c r="E215" s="26"/>
      <c r="F215" s="26"/>
      <c r="G215" s="26"/>
      <c r="H215" s="26"/>
      <c r="I215" s="26"/>
      <c r="J215" s="26"/>
      <c r="K215" s="26"/>
      <c r="L215" s="26"/>
      <c r="M215" s="26"/>
      <c r="N215" s="26"/>
      <c r="O215" s="26"/>
      <c r="P215" s="26"/>
      <c r="Q215" s="26"/>
    </row>
    <row r="216" spans="2:17" x14ac:dyDescent="0.3">
      <c r="B216" s="25"/>
      <c r="C216" s="25"/>
      <c r="D216" s="63"/>
      <c r="E216" s="26"/>
      <c r="F216" s="26"/>
      <c r="G216" s="26"/>
      <c r="H216" s="26"/>
      <c r="I216" s="26"/>
      <c r="J216" s="26"/>
      <c r="K216" s="26"/>
      <c r="L216" s="26"/>
      <c r="M216" s="26"/>
      <c r="N216" s="26"/>
      <c r="O216" s="26"/>
      <c r="P216" s="26"/>
      <c r="Q216" s="26"/>
    </row>
    <row r="217" spans="2:17" x14ac:dyDescent="0.3">
      <c r="B217" s="25"/>
      <c r="C217" s="25"/>
      <c r="D217" s="63"/>
      <c r="E217" s="26"/>
      <c r="F217" s="26"/>
      <c r="G217" s="26"/>
      <c r="H217" s="26"/>
      <c r="I217" s="26"/>
      <c r="J217" s="26"/>
      <c r="K217" s="26"/>
      <c r="L217" s="26"/>
      <c r="M217" s="26"/>
      <c r="N217" s="26"/>
      <c r="O217" s="26"/>
      <c r="P217" s="26"/>
      <c r="Q217" s="26"/>
    </row>
    <row r="218" spans="2:17" x14ac:dyDescent="0.3">
      <c r="B218" s="25"/>
      <c r="C218" s="25"/>
      <c r="D218" s="63"/>
      <c r="E218" s="26"/>
      <c r="F218" s="26"/>
      <c r="G218" s="26"/>
      <c r="H218" s="26"/>
      <c r="I218" s="26"/>
      <c r="J218" s="26"/>
      <c r="K218" s="26"/>
      <c r="L218" s="26"/>
      <c r="M218" s="26"/>
      <c r="N218" s="26"/>
      <c r="O218" s="26"/>
      <c r="P218" s="26"/>
      <c r="Q218" s="26"/>
    </row>
    <row r="219" spans="2:17" x14ac:dyDescent="0.3">
      <c r="B219" s="25"/>
      <c r="C219" s="25"/>
      <c r="D219" s="63"/>
      <c r="E219" s="26"/>
      <c r="F219" s="26"/>
      <c r="G219" s="26"/>
      <c r="H219" s="26"/>
      <c r="I219" s="26"/>
      <c r="J219" s="26"/>
      <c r="K219" s="26"/>
      <c r="L219" s="26"/>
      <c r="M219" s="26"/>
      <c r="N219" s="26"/>
      <c r="O219" s="26"/>
      <c r="P219" s="26"/>
      <c r="Q219" s="26"/>
    </row>
    <row r="220" spans="2:17" x14ac:dyDescent="0.3">
      <c r="B220" s="25"/>
      <c r="C220" s="25"/>
      <c r="D220" s="63"/>
      <c r="E220" s="26"/>
      <c r="F220" s="26"/>
      <c r="G220" s="26"/>
      <c r="H220" s="26"/>
      <c r="I220" s="26"/>
      <c r="J220" s="26"/>
      <c r="K220" s="26"/>
      <c r="L220" s="26"/>
      <c r="M220" s="26"/>
      <c r="N220" s="26"/>
      <c r="O220" s="26"/>
      <c r="P220" s="26"/>
      <c r="Q220" s="26"/>
    </row>
    <row r="221" spans="2:17" x14ac:dyDescent="0.3">
      <c r="B221" s="25"/>
      <c r="C221" s="25"/>
      <c r="D221" s="63"/>
      <c r="E221" s="26"/>
      <c r="F221" s="26"/>
      <c r="G221" s="26"/>
      <c r="H221" s="26"/>
      <c r="I221" s="26"/>
      <c r="J221" s="26"/>
      <c r="K221" s="26"/>
      <c r="L221" s="26"/>
      <c r="M221" s="26"/>
      <c r="N221" s="26"/>
      <c r="O221" s="26"/>
      <c r="P221" s="26"/>
      <c r="Q221" s="26"/>
    </row>
    <row r="222" spans="2:17" x14ac:dyDescent="0.3">
      <c r="B222" s="25"/>
      <c r="C222" s="25"/>
      <c r="D222" s="63"/>
      <c r="E222" s="26"/>
      <c r="F222" s="26"/>
      <c r="G222" s="26"/>
      <c r="H222" s="26"/>
      <c r="I222" s="26"/>
      <c r="J222" s="26"/>
      <c r="K222" s="26"/>
      <c r="L222" s="26"/>
      <c r="M222" s="26"/>
      <c r="N222" s="26"/>
      <c r="O222" s="26"/>
      <c r="P222" s="26"/>
      <c r="Q222" s="26"/>
    </row>
    <row r="223" spans="2:17" x14ac:dyDescent="0.3">
      <c r="B223" s="25"/>
      <c r="C223" s="25"/>
      <c r="D223" s="63"/>
      <c r="E223" s="26"/>
      <c r="F223" s="26"/>
      <c r="G223" s="26"/>
      <c r="H223" s="26"/>
      <c r="I223" s="26"/>
      <c r="J223" s="26"/>
      <c r="K223" s="26"/>
      <c r="L223" s="26"/>
      <c r="M223" s="26"/>
      <c r="N223" s="26"/>
      <c r="O223" s="26"/>
      <c r="P223" s="26"/>
      <c r="Q223" s="26"/>
    </row>
    <row r="224" spans="2:17" x14ac:dyDescent="0.3">
      <c r="B224" s="25"/>
      <c r="C224" s="25"/>
      <c r="D224" s="63"/>
      <c r="E224" s="26"/>
      <c r="F224" s="26"/>
      <c r="G224" s="26"/>
      <c r="H224" s="26"/>
      <c r="I224" s="26"/>
      <c r="J224" s="26"/>
      <c r="K224" s="26"/>
      <c r="L224" s="26"/>
      <c r="M224" s="26"/>
      <c r="N224" s="26"/>
      <c r="O224" s="26"/>
      <c r="P224" s="26"/>
      <c r="Q224" s="26"/>
    </row>
    <row r="225" spans="2:17" x14ac:dyDescent="0.3">
      <c r="B225" s="25"/>
      <c r="C225" s="25"/>
      <c r="D225" s="63"/>
      <c r="E225" s="26"/>
      <c r="F225" s="26"/>
      <c r="G225" s="26"/>
      <c r="H225" s="26"/>
      <c r="I225" s="26"/>
      <c r="J225" s="26"/>
      <c r="K225" s="26"/>
      <c r="L225" s="26"/>
      <c r="M225" s="26"/>
      <c r="N225" s="26"/>
      <c r="O225" s="26"/>
      <c r="P225" s="26"/>
      <c r="Q225" s="26"/>
    </row>
    <row r="226" spans="2:17" x14ac:dyDescent="0.3">
      <c r="B226" s="25"/>
      <c r="C226" s="25"/>
      <c r="D226" s="63"/>
      <c r="E226" s="26"/>
      <c r="F226" s="26"/>
      <c r="G226" s="26"/>
      <c r="H226" s="26"/>
      <c r="I226" s="26"/>
      <c r="J226" s="26"/>
      <c r="K226" s="26"/>
      <c r="L226" s="26"/>
      <c r="M226" s="26"/>
      <c r="N226" s="26"/>
      <c r="O226" s="26"/>
      <c r="P226" s="26"/>
      <c r="Q226" s="26"/>
    </row>
    <row r="227" spans="2:17" x14ac:dyDescent="0.3">
      <c r="B227" s="25"/>
      <c r="C227" s="25"/>
      <c r="D227" s="63"/>
      <c r="E227" s="26"/>
      <c r="F227" s="26"/>
      <c r="G227" s="26"/>
      <c r="H227" s="26"/>
      <c r="I227" s="26"/>
      <c r="J227" s="26"/>
      <c r="K227" s="26"/>
      <c r="L227" s="26"/>
      <c r="M227" s="26"/>
      <c r="N227" s="26"/>
      <c r="O227" s="26"/>
      <c r="P227" s="26"/>
      <c r="Q227" s="26"/>
    </row>
    <row r="228" spans="2:17" x14ac:dyDescent="0.3">
      <c r="B228" s="25"/>
      <c r="C228" s="25"/>
      <c r="D228" s="63"/>
      <c r="E228" s="26"/>
      <c r="F228" s="26"/>
      <c r="G228" s="26"/>
      <c r="H228" s="26"/>
      <c r="I228" s="26"/>
      <c r="J228" s="26"/>
      <c r="K228" s="26"/>
      <c r="L228" s="26"/>
      <c r="M228" s="26"/>
      <c r="N228" s="26"/>
      <c r="O228" s="26"/>
      <c r="P228" s="26"/>
      <c r="Q228" s="26"/>
    </row>
    <row r="229" spans="2:17" x14ac:dyDescent="0.3">
      <c r="B229" s="25"/>
      <c r="C229" s="25"/>
      <c r="D229" s="63"/>
      <c r="E229" s="26"/>
      <c r="F229" s="26"/>
      <c r="G229" s="26"/>
      <c r="H229" s="26"/>
      <c r="I229" s="26"/>
      <c r="J229" s="26"/>
      <c r="K229" s="26"/>
      <c r="L229" s="26"/>
      <c r="M229" s="26"/>
      <c r="N229" s="26"/>
      <c r="O229" s="26"/>
      <c r="P229" s="26"/>
      <c r="Q229" s="26"/>
    </row>
    <row r="230" spans="2:17" x14ac:dyDescent="0.3">
      <c r="B230" s="25"/>
      <c r="C230" s="25"/>
      <c r="D230" s="63"/>
      <c r="E230" s="26"/>
      <c r="F230" s="26"/>
      <c r="G230" s="26"/>
      <c r="H230" s="26"/>
      <c r="I230" s="26"/>
      <c r="J230" s="26"/>
      <c r="K230" s="26"/>
      <c r="L230" s="26"/>
      <c r="M230" s="26"/>
      <c r="N230" s="26"/>
      <c r="O230" s="26"/>
      <c r="P230" s="26"/>
      <c r="Q230" s="26"/>
    </row>
    <row r="231" spans="2:17" x14ac:dyDescent="0.3">
      <c r="B231" s="25"/>
      <c r="C231" s="25"/>
      <c r="D231" s="63"/>
      <c r="E231" s="26"/>
      <c r="F231" s="26"/>
      <c r="G231" s="26"/>
      <c r="H231" s="26"/>
      <c r="I231" s="26"/>
      <c r="J231" s="26"/>
      <c r="K231" s="26"/>
      <c r="L231" s="26"/>
      <c r="M231" s="26"/>
      <c r="N231" s="26"/>
      <c r="O231" s="26"/>
      <c r="P231" s="26"/>
      <c r="Q231" s="26"/>
    </row>
    <row r="232" spans="2:17" x14ac:dyDescent="0.3">
      <c r="B232" s="25"/>
      <c r="C232" s="25"/>
      <c r="D232" s="63"/>
      <c r="E232" s="26"/>
      <c r="F232" s="26"/>
      <c r="G232" s="26"/>
      <c r="H232" s="26"/>
      <c r="I232" s="26"/>
      <c r="J232" s="26"/>
      <c r="K232" s="26"/>
      <c r="L232" s="26"/>
      <c r="M232" s="26"/>
      <c r="N232" s="26"/>
      <c r="O232" s="26"/>
      <c r="P232" s="26"/>
      <c r="Q232" s="26"/>
    </row>
    <row r="233" spans="2:17" x14ac:dyDescent="0.3">
      <c r="B233" s="25"/>
      <c r="C233" s="25"/>
      <c r="D233" s="63"/>
      <c r="E233" s="26"/>
      <c r="F233" s="26"/>
      <c r="G233" s="26"/>
      <c r="H233" s="26"/>
      <c r="I233" s="26"/>
      <c r="J233" s="26"/>
      <c r="K233" s="26"/>
      <c r="L233" s="26"/>
      <c r="M233" s="26"/>
      <c r="N233" s="26"/>
      <c r="O233" s="26"/>
      <c r="P233" s="26"/>
      <c r="Q233" s="26"/>
    </row>
    <row r="234" spans="2:17" x14ac:dyDescent="0.3">
      <c r="B234" s="25"/>
      <c r="C234" s="25"/>
      <c r="D234" s="63"/>
      <c r="E234" s="26"/>
      <c r="F234" s="26"/>
      <c r="G234" s="26"/>
      <c r="H234" s="26"/>
      <c r="I234" s="26"/>
      <c r="J234" s="26"/>
      <c r="K234" s="26"/>
      <c r="L234" s="26"/>
      <c r="M234" s="26"/>
      <c r="N234" s="26"/>
      <c r="O234" s="26"/>
      <c r="P234" s="26"/>
      <c r="Q234" s="26"/>
    </row>
    <row r="235" spans="2:17" x14ac:dyDescent="0.3">
      <c r="B235" s="25"/>
      <c r="C235" s="25"/>
      <c r="D235" s="63"/>
      <c r="E235" s="26"/>
      <c r="F235" s="26"/>
      <c r="G235" s="26"/>
      <c r="H235" s="26"/>
      <c r="I235" s="26"/>
      <c r="J235" s="26"/>
      <c r="K235" s="26"/>
      <c r="L235" s="26"/>
      <c r="M235" s="26"/>
      <c r="N235" s="26"/>
      <c r="O235" s="26"/>
      <c r="P235" s="26"/>
      <c r="Q235" s="26"/>
    </row>
    <row r="236" spans="2:17" x14ac:dyDescent="0.3">
      <c r="B236" s="25"/>
      <c r="C236" s="25"/>
      <c r="D236" s="63"/>
      <c r="E236" s="26"/>
      <c r="F236" s="26"/>
      <c r="G236" s="26"/>
      <c r="H236" s="26"/>
      <c r="I236" s="26"/>
      <c r="J236" s="26"/>
      <c r="K236" s="26"/>
      <c r="L236" s="26"/>
      <c r="M236" s="26"/>
      <c r="N236" s="26"/>
      <c r="O236" s="26"/>
      <c r="P236" s="26"/>
      <c r="Q236" s="26"/>
    </row>
    <row r="237" spans="2:17" x14ac:dyDescent="0.3">
      <c r="B237" s="25"/>
      <c r="C237" s="25"/>
      <c r="D237" s="63"/>
      <c r="E237" s="26"/>
      <c r="F237" s="26"/>
      <c r="G237" s="26"/>
      <c r="H237" s="26"/>
      <c r="I237" s="26"/>
      <c r="J237" s="26"/>
      <c r="K237" s="26"/>
      <c r="L237" s="26"/>
      <c r="M237" s="26"/>
      <c r="N237" s="26"/>
      <c r="O237" s="26"/>
      <c r="P237" s="26"/>
      <c r="Q237" s="26"/>
    </row>
    <row r="238" spans="2:17" x14ac:dyDescent="0.3">
      <c r="B238" s="25"/>
      <c r="C238" s="25"/>
      <c r="D238" s="63"/>
      <c r="E238" s="26"/>
      <c r="F238" s="26"/>
      <c r="G238" s="26"/>
      <c r="H238" s="26"/>
      <c r="I238" s="26"/>
      <c r="J238" s="26"/>
      <c r="K238" s="26"/>
      <c r="L238" s="26"/>
      <c r="M238" s="26"/>
      <c r="N238" s="26"/>
      <c r="O238" s="26"/>
      <c r="P238" s="26"/>
      <c r="Q238" s="26"/>
    </row>
    <row r="239" spans="2:17" x14ac:dyDescent="0.3">
      <c r="B239" s="25"/>
      <c r="C239" s="25"/>
      <c r="D239" s="63"/>
      <c r="E239" s="26"/>
      <c r="F239" s="26"/>
      <c r="G239" s="26"/>
      <c r="H239" s="26"/>
      <c r="I239" s="26"/>
      <c r="J239" s="26"/>
      <c r="K239" s="26"/>
      <c r="L239" s="26"/>
      <c r="M239" s="26"/>
      <c r="N239" s="26"/>
      <c r="O239" s="26"/>
      <c r="P239" s="26"/>
      <c r="Q239" s="26"/>
    </row>
    <row r="240" spans="2:17" x14ac:dyDescent="0.3">
      <c r="B240" s="25"/>
      <c r="C240" s="25"/>
      <c r="D240" s="63"/>
      <c r="E240" s="26"/>
      <c r="F240" s="26"/>
      <c r="G240" s="26"/>
      <c r="H240" s="26"/>
      <c r="I240" s="26"/>
      <c r="J240" s="26"/>
      <c r="K240" s="26"/>
      <c r="L240" s="26"/>
      <c r="M240" s="26"/>
      <c r="N240" s="26"/>
      <c r="O240" s="26"/>
      <c r="P240" s="26"/>
      <c r="Q240" s="26"/>
    </row>
    <row r="241" spans="2:17" x14ac:dyDescent="0.3">
      <c r="B241" s="25"/>
      <c r="C241" s="25"/>
      <c r="D241" s="63"/>
      <c r="E241" s="26"/>
      <c r="F241" s="26"/>
      <c r="G241" s="26"/>
      <c r="H241" s="26"/>
      <c r="I241" s="26"/>
      <c r="J241" s="26"/>
      <c r="K241" s="26"/>
      <c r="L241" s="26"/>
      <c r="M241" s="26"/>
      <c r="N241" s="26"/>
      <c r="O241" s="26"/>
      <c r="P241" s="26"/>
      <c r="Q241" s="26"/>
    </row>
    <row r="242" spans="2:17" x14ac:dyDescent="0.3">
      <c r="B242" s="25"/>
      <c r="C242" s="25"/>
      <c r="D242" s="63"/>
      <c r="E242" s="26"/>
      <c r="F242" s="26"/>
      <c r="G242" s="26"/>
      <c r="H242" s="26"/>
      <c r="I242" s="26"/>
      <c r="J242" s="26"/>
      <c r="K242" s="26"/>
      <c r="L242" s="26"/>
      <c r="M242" s="26"/>
      <c r="N242" s="26"/>
      <c r="O242" s="26"/>
      <c r="P242" s="26"/>
      <c r="Q242" s="26"/>
    </row>
    <row r="243" spans="2:17" x14ac:dyDescent="0.3">
      <c r="B243" s="25"/>
      <c r="C243" s="25"/>
      <c r="D243" s="63"/>
      <c r="E243" s="26"/>
      <c r="F243" s="26"/>
      <c r="G243" s="26"/>
      <c r="H243" s="26"/>
      <c r="I243" s="26"/>
      <c r="J243" s="26"/>
      <c r="K243" s="26"/>
      <c r="L243" s="26"/>
      <c r="M243" s="26"/>
      <c r="N243" s="26"/>
      <c r="O243" s="26"/>
      <c r="P243" s="26"/>
      <c r="Q243" s="26"/>
    </row>
    <row r="244" spans="2:17" x14ac:dyDescent="0.3">
      <c r="B244" s="25"/>
      <c r="C244" s="25"/>
      <c r="D244" s="63"/>
      <c r="E244" s="26"/>
      <c r="F244" s="26"/>
      <c r="G244" s="26"/>
      <c r="H244" s="26"/>
      <c r="I244" s="26"/>
      <c r="J244" s="26"/>
      <c r="K244" s="26"/>
      <c r="L244" s="26"/>
      <c r="M244" s="26"/>
      <c r="N244" s="26"/>
      <c r="O244" s="26"/>
      <c r="P244" s="26"/>
      <c r="Q244" s="26"/>
    </row>
    <row r="245" spans="2:17" x14ac:dyDescent="0.3">
      <c r="B245" s="25"/>
      <c r="C245" s="25"/>
      <c r="D245" s="63"/>
      <c r="E245" s="26"/>
      <c r="F245" s="26"/>
      <c r="G245" s="26"/>
      <c r="H245" s="26"/>
      <c r="I245" s="26"/>
      <c r="J245" s="26"/>
      <c r="K245" s="26"/>
      <c r="L245" s="26"/>
      <c r="M245" s="26"/>
      <c r="N245" s="26"/>
      <c r="O245" s="26"/>
      <c r="P245" s="26"/>
      <c r="Q245" s="26"/>
    </row>
  </sheetData>
  <mergeCells count="2">
    <mergeCell ref="A2:D2"/>
    <mergeCell ref="A3:D3"/>
  </mergeCells>
  <phoneticPr fontId="3" type="noConversion"/>
  <printOptions horizontalCentered="1" verticalCentered="1"/>
  <pageMargins left="0.78740157480314998" right="0.78740157480314998" top="0.98425196850393704" bottom="0.98425196850393704" header="0.511811023622047" footer="0.511811023622047"/>
  <pageSetup paperSize="9" scale="9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Лист4">
    <tabColor indexed="52"/>
    <outlinePr applyStyles="1" summaryBelow="0"/>
    <pageSetUpPr fitToPage="1"/>
  </sheetPr>
  <dimension ref="A2:S243"/>
  <sheetViews>
    <sheetView topLeftCell="A10" workbookViewId="0">
      <selection activeCell="E22" sqref="E22:G22"/>
    </sheetView>
  </sheetViews>
  <sheetFormatPr defaultColWidth="9.109375" defaultRowHeight="13.8" outlineLevelRow="2" x14ac:dyDescent="0.3"/>
  <cols>
    <col min="1" max="1" width="66" style="22" bestFit="1" customWidth="1"/>
    <col min="2" max="2" width="19" style="23" customWidth="1"/>
    <col min="3" max="3" width="19.44140625" style="23" customWidth="1"/>
    <col min="4" max="4" width="9.88671875" style="72" customWidth="1"/>
    <col min="5" max="5" width="18.44140625" style="23" customWidth="1"/>
    <col min="6" max="6" width="17.6640625" style="23" customWidth="1"/>
    <col min="7" max="7" width="9.109375" style="72" customWidth="1"/>
    <col min="8" max="8" width="16" style="23" bestFit="1" customWidth="1"/>
    <col min="9" max="9" width="9.109375" style="22" customWidth="1"/>
    <col min="10" max="16384" width="9.109375" style="22"/>
  </cols>
  <sheetData>
    <row r="2" spans="1:19" ht="18" x14ac:dyDescent="0.35">
      <c r="A2" s="1" t="str">
        <f>DEBT_CURR_STRUCT</f>
        <v>Валютна структура боргу на кінець попереднього року та на звітну дату</v>
      </c>
      <c r="B2" s="283"/>
      <c r="C2" s="283"/>
      <c r="D2" s="283"/>
      <c r="E2" s="283"/>
      <c r="F2" s="283"/>
      <c r="G2" s="283"/>
      <c r="H2" s="283"/>
      <c r="I2" s="26"/>
      <c r="J2" s="26"/>
      <c r="K2" s="26"/>
      <c r="L2" s="26"/>
      <c r="M2" s="26"/>
      <c r="N2" s="26"/>
      <c r="O2" s="26"/>
      <c r="P2" s="26"/>
      <c r="Q2" s="26"/>
      <c r="R2" s="26"/>
      <c r="S2" s="26"/>
    </row>
    <row r="3" spans="1:19" x14ac:dyDescent="0.3">
      <c r="A3" s="24"/>
    </row>
    <row r="4" spans="1:19" x14ac:dyDescent="0.3">
      <c r="B4" s="25"/>
      <c r="C4" s="25"/>
      <c r="D4" s="63"/>
      <c r="E4" s="25"/>
      <c r="F4" s="25"/>
      <c r="G4" s="63"/>
      <c r="H4" s="25"/>
      <c r="I4" s="26"/>
      <c r="J4" s="26"/>
      <c r="K4" s="26"/>
      <c r="L4" s="26"/>
      <c r="M4" s="26"/>
      <c r="N4" s="26"/>
      <c r="O4" s="26"/>
      <c r="P4" s="26"/>
      <c r="Q4" s="26"/>
    </row>
    <row r="5" spans="1:19" s="27" customFormat="1" x14ac:dyDescent="0.3">
      <c r="B5" s="28"/>
      <c r="C5" s="28"/>
      <c r="D5" s="67"/>
      <c r="E5" s="28"/>
      <c r="F5" s="28"/>
      <c r="G5" s="67"/>
      <c r="H5" s="27" t="str">
        <f>VALVAL</f>
        <v>млрд. одиниць</v>
      </c>
    </row>
    <row r="6" spans="1:19" s="53" customFormat="1" x14ac:dyDescent="0.25">
      <c r="A6" s="78"/>
      <c r="B6" s="286">
        <v>46022</v>
      </c>
      <c r="C6" s="287"/>
      <c r="D6" s="288"/>
      <c r="E6" s="286">
        <v>46112</v>
      </c>
      <c r="F6" s="287"/>
      <c r="G6" s="288"/>
      <c r="H6" s="79"/>
    </row>
    <row r="7" spans="1:19" s="80" customFormat="1" x14ac:dyDescent="0.25">
      <c r="A7" s="12"/>
      <c r="B7" s="68" t="str">
        <f>USD</f>
        <v>дол. США</v>
      </c>
      <c r="C7" s="68" t="str">
        <f>UAH</f>
        <v>грн.</v>
      </c>
      <c r="D7" s="69" t="s">
        <v>0</v>
      </c>
      <c r="E7" s="68" t="str">
        <f>USD</f>
        <v>дол. США</v>
      </c>
      <c r="F7" s="68" t="str">
        <f>UAH</f>
        <v>грн.</v>
      </c>
      <c r="G7" s="69" t="s">
        <v>0</v>
      </c>
      <c r="H7" s="68" t="str">
        <f>CHANGE_OF_STRUCTURE</f>
        <v>Зміна структури</v>
      </c>
    </row>
    <row r="8" spans="1:19" s="15" customFormat="1" ht="15.6" x14ac:dyDescent="0.25">
      <c r="A8" s="144" t="str">
        <f>DEBT_TOTAL</f>
        <v>Загальна сума державного та гарантованого державою боргу</v>
      </c>
      <c r="B8" s="84">
        <f>SUM(B9:B18)</f>
        <v>213.33206790503996</v>
      </c>
      <c r="C8" s="84">
        <f t="shared" ref="C8:H8" si="0">SUM(C9:C18)</f>
        <v>9042.6770279453885</v>
      </c>
      <c r="D8" s="85">
        <f t="shared" si="0"/>
        <v>0.99999999999999989</v>
      </c>
      <c r="E8" s="84">
        <f t="shared" si="0"/>
        <v>210.82138271955998</v>
      </c>
      <c r="F8" s="84">
        <f t="shared" si="0"/>
        <v>9233.02786687765</v>
      </c>
      <c r="G8" s="85">
        <f t="shared" si="0"/>
        <v>0.99999999999999989</v>
      </c>
      <c r="H8" s="88">
        <f t="shared" si="0"/>
        <v>-1.0164395367051604E-18</v>
      </c>
    </row>
    <row r="9" spans="1:19" s="38" customFormat="1" outlineLevel="1" x14ac:dyDescent="0.25">
      <c r="A9" s="160" t="s">
        <v>198</v>
      </c>
      <c r="B9" s="166">
        <v>0.84530448688000004</v>
      </c>
      <c r="C9" s="166">
        <v>35.830597529009999</v>
      </c>
      <c r="D9" s="230">
        <v>3.9620000000000002E-3</v>
      </c>
      <c r="E9" s="166">
        <v>0.87955853658000005</v>
      </c>
      <c r="F9" s="166">
        <v>38.520705888839998</v>
      </c>
      <c r="G9" s="230">
        <v>4.1720000000000004E-3</v>
      </c>
      <c r="H9" s="166">
        <v>2.1000000000000001E-4</v>
      </c>
    </row>
    <row r="10" spans="1:19" outlineLevel="1" x14ac:dyDescent="0.3">
      <c r="A10" s="231" t="s">
        <v>199</v>
      </c>
      <c r="B10" s="176">
        <v>48.310865544979997</v>
      </c>
      <c r="C10" s="176">
        <v>2047.79130654752</v>
      </c>
      <c r="D10" s="198">
        <v>0.22645899999999999</v>
      </c>
      <c r="E10" s="176">
        <v>47.944295491699997</v>
      </c>
      <c r="F10" s="176">
        <v>2099.7443932067899</v>
      </c>
      <c r="G10" s="198">
        <v>0.22741700000000001</v>
      </c>
      <c r="H10" s="176">
        <v>9.5799999999999998E-4</v>
      </c>
      <c r="I10" s="26"/>
      <c r="J10" s="26"/>
      <c r="K10" s="26"/>
      <c r="L10" s="26"/>
      <c r="M10" s="26"/>
      <c r="N10" s="26"/>
      <c r="O10" s="26"/>
      <c r="P10" s="26"/>
      <c r="Q10" s="26"/>
    </row>
    <row r="11" spans="1:19" outlineLevel="1" x14ac:dyDescent="0.3">
      <c r="A11" s="231" t="s">
        <v>200</v>
      </c>
      <c r="B11" s="176">
        <v>95.4897663048</v>
      </c>
      <c r="C11" s="176">
        <v>4047.6011161741199</v>
      </c>
      <c r="D11" s="198">
        <v>0.44761099999999998</v>
      </c>
      <c r="E11" s="176">
        <v>92.939579303770003</v>
      </c>
      <c r="F11" s="176">
        <v>4070.3353453990599</v>
      </c>
      <c r="G11" s="198">
        <v>0.44084499999999999</v>
      </c>
      <c r="H11" s="176">
        <v>-6.7660000000000003E-3</v>
      </c>
      <c r="I11" s="26"/>
      <c r="J11" s="26"/>
      <c r="K11" s="26"/>
      <c r="L11" s="26"/>
      <c r="M11" s="26"/>
      <c r="N11" s="26"/>
      <c r="O11" s="26"/>
      <c r="P11" s="26"/>
      <c r="Q11" s="26"/>
    </row>
    <row r="12" spans="1:19" outlineLevel="1" x14ac:dyDescent="0.3">
      <c r="A12" s="231" t="s">
        <v>201</v>
      </c>
      <c r="B12" s="176">
        <v>4.9252078428199999</v>
      </c>
      <c r="C12" s="176">
        <v>208.76872499999999</v>
      </c>
      <c r="D12" s="198">
        <v>2.3087E-2</v>
      </c>
      <c r="E12" s="176">
        <v>4.8487858341600001</v>
      </c>
      <c r="F12" s="176">
        <v>212.35499999999999</v>
      </c>
      <c r="G12" s="198">
        <v>2.2998999999999999E-2</v>
      </c>
      <c r="H12" s="176">
        <v>-8.7999999999999998E-5</v>
      </c>
      <c r="I12" s="26"/>
      <c r="J12" s="26"/>
      <c r="K12" s="26"/>
      <c r="L12" s="26"/>
      <c r="M12" s="26"/>
      <c r="N12" s="26"/>
      <c r="O12" s="26"/>
      <c r="P12" s="26"/>
      <c r="Q12" s="26"/>
    </row>
    <row r="13" spans="1:19" outlineLevel="1" x14ac:dyDescent="0.3">
      <c r="A13" s="231" t="s">
        <v>202</v>
      </c>
      <c r="B13" s="176">
        <v>18.40916470666</v>
      </c>
      <c r="C13" s="176">
        <v>780.32399175445005</v>
      </c>
      <c r="D13" s="198">
        <v>8.6292999999999995E-2</v>
      </c>
      <c r="E13" s="176">
        <v>19.226930900079999</v>
      </c>
      <c r="F13" s="176">
        <v>842.05305223514995</v>
      </c>
      <c r="G13" s="198">
        <v>9.1200000000000003E-2</v>
      </c>
      <c r="H13" s="176">
        <v>4.9069999999999999E-3</v>
      </c>
      <c r="I13" s="26"/>
      <c r="J13" s="26"/>
      <c r="K13" s="26"/>
      <c r="L13" s="26"/>
      <c r="M13" s="26"/>
      <c r="N13" s="26"/>
      <c r="O13" s="26"/>
      <c r="P13" s="26"/>
      <c r="Q13" s="26"/>
    </row>
    <row r="14" spans="1:19" outlineLevel="1" x14ac:dyDescent="0.3">
      <c r="A14" s="231" t="s">
        <v>203</v>
      </c>
      <c r="B14" s="176">
        <v>44.49656628044</v>
      </c>
      <c r="C14" s="176">
        <v>1886.1115521808499</v>
      </c>
      <c r="D14" s="198">
        <v>0.20857899999999999</v>
      </c>
      <c r="E14" s="176">
        <v>44.146123060919997</v>
      </c>
      <c r="F14" s="176">
        <v>1933.40153249589</v>
      </c>
      <c r="G14" s="198">
        <v>0.209401</v>
      </c>
      <c r="H14" s="176">
        <v>8.2200000000000003E-4</v>
      </c>
      <c r="I14" s="26"/>
      <c r="J14" s="26"/>
      <c r="K14" s="26"/>
      <c r="L14" s="26"/>
      <c r="M14" s="26"/>
      <c r="N14" s="26"/>
      <c r="O14" s="26"/>
      <c r="P14" s="26"/>
      <c r="Q14" s="26"/>
    </row>
    <row r="15" spans="1:19" outlineLevel="1" x14ac:dyDescent="0.3">
      <c r="A15" s="231" t="s">
        <v>204</v>
      </c>
      <c r="B15" s="176">
        <v>0.85519273845999999</v>
      </c>
      <c r="C15" s="176">
        <v>36.24973875944</v>
      </c>
      <c r="D15" s="198">
        <v>4.0090000000000004E-3</v>
      </c>
      <c r="E15" s="176">
        <v>0.83610959235000004</v>
      </c>
      <c r="F15" s="176">
        <v>36.617837651919999</v>
      </c>
      <c r="G15" s="198">
        <v>3.9659999999999999E-3</v>
      </c>
      <c r="H15" s="176">
        <v>-4.3000000000000002E-5</v>
      </c>
      <c r="I15" s="26"/>
      <c r="J15" s="26"/>
      <c r="K15" s="26"/>
      <c r="L15" s="26"/>
      <c r="M15" s="26"/>
      <c r="N15" s="26"/>
      <c r="O15" s="26"/>
      <c r="P15" s="26"/>
      <c r="Q15" s="26"/>
    </row>
    <row r="16" spans="1:19" x14ac:dyDescent="0.3">
      <c r="B16" s="25"/>
      <c r="C16" s="25"/>
      <c r="D16" s="63"/>
      <c r="E16" s="25"/>
      <c r="F16" s="25"/>
      <c r="G16" s="63"/>
      <c r="H16" s="25"/>
      <c r="I16" s="26"/>
      <c r="J16" s="26"/>
      <c r="K16" s="26"/>
      <c r="L16" s="26"/>
      <c r="M16" s="26"/>
      <c r="N16" s="26"/>
      <c r="O16" s="26"/>
      <c r="P16" s="26"/>
      <c r="Q16" s="26"/>
    </row>
    <row r="17" spans="1:19" x14ac:dyDescent="0.3">
      <c r="B17" s="25"/>
      <c r="C17" s="25"/>
      <c r="D17" s="63"/>
      <c r="E17" s="25"/>
      <c r="F17" s="25"/>
      <c r="G17" s="63"/>
      <c r="H17" s="25"/>
      <c r="I17" s="26"/>
      <c r="J17" s="26"/>
      <c r="K17" s="26"/>
      <c r="L17" s="26"/>
      <c r="M17" s="26"/>
      <c r="N17" s="26"/>
      <c r="O17" s="26"/>
      <c r="P17" s="26"/>
      <c r="Q17" s="26"/>
    </row>
    <row r="18" spans="1:19" x14ac:dyDescent="0.3">
      <c r="B18" s="25"/>
      <c r="C18" s="25"/>
      <c r="D18" s="63"/>
      <c r="E18" s="25"/>
      <c r="F18" s="25"/>
      <c r="G18" s="63"/>
      <c r="H18" s="25"/>
      <c r="I18" s="26"/>
      <c r="J18" s="26"/>
      <c r="K18" s="26"/>
      <c r="L18" s="26"/>
      <c r="M18" s="26"/>
      <c r="N18" s="26"/>
      <c r="O18" s="26"/>
      <c r="P18" s="26"/>
      <c r="Q18" s="26"/>
    </row>
    <row r="19" spans="1:19" x14ac:dyDescent="0.3">
      <c r="B19" s="25"/>
      <c r="C19" s="25"/>
      <c r="D19" s="63"/>
      <c r="E19" s="25"/>
      <c r="F19" s="25"/>
      <c r="G19" s="63"/>
      <c r="H19" s="25"/>
      <c r="I19" s="26"/>
      <c r="J19" s="26"/>
      <c r="K19" s="26"/>
      <c r="L19" s="26"/>
      <c r="M19" s="26"/>
      <c r="N19" s="26"/>
      <c r="O19" s="26"/>
      <c r="P19" s="26"/>
      <c r="Q19" s="26"/>
    </row>
    <row r="20" spans="1:19" x14ac:dyDescent="0.3">
      <c r="B20" s="25"/>
      <c r="C20" s="25"/>
      <c r="D20" s="63"/>
      <c r="E20" s="25"/>
      <c r="F20" s="25"/>
      <c r="G20" s="63"/>
      <c r="H20" s="25"/>
      <c r="I20" s="26"/>
      <c r="J20" s="26"/>
      <c r="K20" s="26"/>
      <c r="L20" s="26"/>
      <c r="M20" s="26"/>
      <c r="N20" s="26"/>
      <c r="O20" s="26"/>
      <c r="P20" s="26"/>
      <c r="Q20" s="26"/>
    </row>
    <row r="21" spans="1:19" x14ac:dyDescent="0.3">
      <c r="B21" s="25"/>
      <c r="C21" s="25"/>
      <c r="D21" s="63"/>
      <c r="E21" s="25"/>
      <c r="F21" s="25"/>
      <c r="G21" s="63"/>
      <c r="H21" s="27" t="str">
        <f>VALVAL</f>
        <v>млрд. одиниць</v>
      </c>
      <c r="I21" s="26"/>
      <c r="J21" s="26"/>
      <c r="K21" s="26"/>
      <c r="L21" s="26"/>
      <c r="M21" s="26"/>
      <c r="N21" s="26"/>
      <c r="O21" s="26"/>
      <c r="P21" s="26"/>
      <c r="Q21" s="26"/>
    </row>
    <row r="22" spans="1:19" x14ac:dyDescent="0.3">
      <c r="A22" s="78"/>
      <c r="B22" s="286">
        <v>46022</v>
      </c>
      <c r="C22" s="287"/>
      <c r="D22" s="288"/>
      <c r="E22" s="286">
        <v>46112</v>
      </c>
      <c r="F22" s="287"/>
      <c r="G22" s="288"/>
      <c r="H22" s="79"/>
      <c r="I22" s="53"/>
      <c r="J22" s="53"/>
      <c r="K22" s="53"/>
      <c r="L22" s="53"/>
      <c r="M22" s="53"/>
      <c r="N22" s="53"/>
      <c r="O22" s="53"/>
      <c r="P22" s="53"/>
      <c r="Q22" s="53"/>
      <c r="R22" s="53"/>
      <c r="S22" s="53"/>
    </row>
    <row r="23" spans="1:19" s="83" customFormat="1" x14ac:dyDescent="0.3">
      <c r="A23" s="81"/>
      <c r="B23" s="89" t="str">
        <f>USD</f>
        <v>дол. США</v>
      </c>
      <c r="C23" s="89" t="str">
        <f>UAH</f>
        <v>грн.</v>
      </c>
      <c r="D23" s="90" t="s">
        <v>0</v>
      </c>
      <c r="E23" s="89" t="str">
        <f>USD</f>
        <v>дол. США</v>
      </c>
      <c r="F23" s="89" t="str">
        <f>UAH</f>
        <v>грн.</v>
      </c>
      <c r="G23" s="90" t="s">
        <v>0</v>
      </c>
      <c r="H23" s="89" t="str">
        <f>CHANGE_OF_STRUCTURE</f>
        <v>Зміна структури</v>
      </c>
      <c r="I23" s="82"/>
      <c r="J23" s="82"/>
      <c r="K23" s="82"/>
      <c r="L23" s="82"/>
      <c r="M23" s="82"/>
      <c r="N23" s="82"/>
      <c r="O23" s="82"/>
      <c r="P23" s="82"/>
      <c r="Q23" s="82"/>
    </row>
    <row r="24" spans="1:19" s="36" customFormat="1" ht="14.4" x14ac:dyDescent="0.3">
      <c r="A24" s="152" t="str">
        <f>DEBT_TOTAL</f>
        <v>Загальна сума державного та гарантованого державою боргу</v>
      </c>
      <c r="B24" s="86">
        <f t="shared" ref="B24:H24" si="1">B$25+B$33</f>
        <v>213.33206790503999</v>
      </c>
      <c r="C24" s="86">
        <f t="shared" si="1"/>
        <v>9042.6770279453904</v>
      </c>
      <c r="D24" s="87">
        <f t="shared" si="1"/>
        <v>0.99999999999999989</v>
      </c>
      <c r="E24" s="86">
        <f t="shared" si="1"/>
        <v>210.82138271956001</v>
      </c>
      <c r="F24" s="86">
        <f t="shared" si="1"/>
        <v>9233.02786687765</v>
      </c>
      <c r="G24" s="87">
        <f t="shared" si="1"/>
        <v>0.99999999999999989</v>
      </c>
      <c r="H24" s="91">
        <f t="shared" si="1"/>
        <v>-1.0000000000001327E-6</v>
      </c>
      <c r="I24" s="35"/>
      <c r="J24" s="35"/>
      <c r="K24" s="35"/>
      <c r="L24" s="35"/>
      <c r="M24" s="35"/>
      <c r="N24" s="35"/>
      <c r="O24" s="35"/>
      <c r="P24" s="35"/>
      <c r="Q24" s="35"/>
    </row>
    <row r="25" spans="1:19" s="62" customFormat="1" ht="14.4" outlineLevel="1" x14ac:dyDescent="0.3">
      <c r="A25" s="257" t="s">
        <v>1</v>
      </c>
      <c r="B25" s="258">
        <f t="shared" ref="B25:H25" si="2">SUM(B$26:B$32)</f>
        <v>206.80464722398</v>
      </c>
      <c r="C25" s="258">
        <f t="shared" si="2"/>
        <v>8765.9940256002701</v>
      </c>
      <c r="D25" s="259">
        <f t="shared" si="2"/>
        <v>0.9694029999999999</v>
      </c>
      <c r="E25" s="258">
        <f t="shared" si="2"/>
        <v>204.88557869714001</v>
      </c>
      <c r="F25" s="258">
        <f t="shared" si="2"/>
        <v>8973.06636181258</v>
      </c>
      <c r="G25" s="259">
        <f t="shared" si="2"/>
        <v>0.9718429999999999</v>
      </c>
      <c r="H25" s="263">
        <f t="shared" si="2"/>
        <v>2.4409999999999996E-3</v>
      </c>
      <c r="I25" s="61"/>
      <c r="J25" s="61"/>
      <c r="K25" s="61"/>
      <c r="L25" s="61"/>
      <c r="M25" s="61"/>
      <c r="N25" s="61"/>
      <c r="O25" s="61"/>
      <c r="P25" s="61"/>
      <c r="Q25" s="61"/>
    </row>
    <row r="26" spans="1:19" s="40" customFormat="1" outlineLevel="2" x14ac:dyDescent="0.3">
      <c r="A26" s="246" t="s">
        <v>198</v>
      </c>
      <c r="B26" s="161">
        <v>0.84530448688000004</v>
      </c>
      <c r="C26" s="161">
        <v>35.830597529009999</v>
      </c>
      <c r="D26" s="164">
        <v>3.9620000000000002E-3</v>
      </c>
      <c r="E26" s="161">
        <v>0.87955853658000005</v>
      </c>
      <c r="F26" s="161">
        <v>38.520705888839998</v>
      </c>
      <c r="G26" s="164">
        <v>4.1720000000000004E-3</v>
      </c>
      <c r="H26" s="161">
        <v>2.1000000000000001E-4</v>
      </c>
      <c r="I26" s="39"/>
      <c r="J26" s="39"/>
      <c r="K26" s="39"/>
      <c r="L26" s="39"/>
      <c r="M26" s="39"/>
      <c r="N26" s="39"/>
      <c r="O26" s="39"/>
      <c r="P26" s="39"/>
      <c r="Q26" s="39"/>
    </row>
    <row r="27" spans="1:19" outlineLevel="2" x14ac:dyDescent="0.3">
      <c r="A27" s="256" t="s">
        <v>199</v>
      </c>
      <c r="B27" s="176">
        <v>45.906000765889999</v>
      </c>
      <c r="C27" s="176">
        <v>1945.85437926442</v>
      </c>
      <c r="D27" s="198">
        <v>0.21518599999999999</v>
      </c>
      <c r="E27" s="176">
        <v>45.570111286360003</v>
      </c>
      <c r="F27" s="176">
        <v>1995.76580884181</v>
      </c>
      <c r="G27" s="198">
        <v>0.21615500000000001</v>
      </c>
      <c r="H27" s="176">
        <v>9.6900000000000003E-4</v>
      </c>
      <c r="I27" s="26"/>
      <c r="J27" s="26"/>
      <c r="K27" s="26"/>
      <c r="L27" s="26"/>
      <c r="M27" s="26"/>
      <c r="N27" s="26"/>
      <c r="O27" s="26"/>
      <c r="P27" s="26"/>
      <c r="Q27" s="26"/>
    </row>
    <row r="28" spans="1:19" outlineLevel="2" x14ac:dyDescent="0.3">
      <c r="A28" s="256" t="s">
        <v>200</v>
      </c>
      <c r="B28" s="176">
        <v>93.311161706350006</v>
      </c>
      <c r="C28" s="176">
        <v>3955.2548601755502</v>
      </c>
      <c r="D28" s="198">
        <v>0.43739899999999998</v>
      </c>
      <c r="E28" s="176">
        <v>91.194662547579995</v>
      </c>
      <c r="F28" s="176">
        <v>3993.9158436031498</v>
      </c>
      <c r="G28" s="198">
        <v>0.43256800000000001</v>
      </c>
      <c r="H28" s="176">
        <v>-4.8300000000000001E-3</v>
      </c>
      <c r="I28" s="26"/>
      <c r="J28" s="26"/>
      <c r="K28" s="26"/>
      <c r="L28" s="26"/>
      <c r="M28" s="26"/>
      <c r="N28" s="26"/>
      <c r="O28" s="26"/>
      <c r="P28" s="26"/>
      <c r="Q28" s="26"/>
    </row>
    <row r="29" spans="1:19" outlineLevel="2" x14ac:dyDescent="0.3">
      <c r="A29" s="256" t="s">
        <v>201</v>
      </c>
      <c r="B29" s="176">
        <v>4.9252078428199999</v>
      </c>
      <c r="C29" s="176">
        <v>208.76872499999999</v>
      </c>
      <c r="D29" s="198">
        <v>2.3087E-2</v>
      </c>
      <c r="E29" s="176">
        <v>4.8487858341600001</v>
      </c>
      <c r="F29" s="176">
        <v>212.35499999999999</v>
      </c>
      <c r="G29" s="198">
        <v>2.2998999999999999E-2</v>
      </c>
      <c r="H29" s="176">
        <v>-8.7999999999999998E-5</v>
      </c>
      <c r="I29" s="26"/>
      <c r="J29" s="26"/>
      <c r="K29" s="26"/>
      <c r="L29" s="26"/>
      <c r="M29" s="26"/>
      <c r="N29" s="26"/>
      <c r="O29" s="26"/>
      <c r="P29" s="26"/>
      <c r="Q29" s="26"/>
    </row>
    <row r="30" spans="1:19" outlineLevel="2" x14ac:dyDescent="0.3">
      <c r="A30" s="256" t="s">
        <v>202</v>
      </c>
      <c r="B30" s="176">
        <v>17.88285439785</v>
      </c>
      <c r="C30" s="176">
        <v>758.01485564655002</v>
      </c>
      <c r="D30" s="198">
        <v>8.3825999999999998E-2</v>
      </c>
      <c r="E30" s="176">
        <v>18.786603594700001</v>
      </c>
      <c r="F30" s="176">
        <v>822.76869773218004</v>
      </c>
      <c r="G30" s="198">
        <v>8.9110999999999996E-2</v>
      </c>
      <c r="H30" s="176">
        <v>5.2849999999999998E-3</v>
      </c>
      <c r="I30" s="26"/>
      <c r="J30" s="26"/>
      <c r="K30" s="26"/>
      <c r="L30" s="26"/>
      <c r="M30" s="26"/>
      <c r="N30" s="26"/>
      <c r="O30" s="26"/>
      <c r="P30" s="26"/>
      <c r="Q30" s="26"/>
    </row>
    <row r="31" spans="1:19" outlineLevel="2" x14ac:dyDescent="0.3">
      <c r="A31" s="256" t="s">
        <v>203</v>
      </c>
      <c r="B31" s="176">
        <v>43.078925285730001</v>
      </c>
      <c r="C31" s="176">
        <v>1826.0208692253</v>
      </c>
      <c r="D31" s="198">
        <v>0.201934</v>
      </c>
      <c r="E31" s="176">
        <v>42.76974730541</v>
      </c>
      <c r="F31" s="176">
        <v>1873.12246809468</v>
      </c>
      <c r="G31" s="198">
        <v>0.202872</v>
      </c>
      <c r="H31" s="176">
        <v>9.3800000000000003E-4</v>
      </c>
      <c r="I31" s="26"/>
      <c r="J31" s="26"/>
      <c r="K31" s="26"/>
      <c r="L31" s="26"/>
      <c r="M31" s="26"/>
      <c r="N31" s="26"/>
      <c r="O31" s="26"/>
      <c r="P31" s="26"/>
      <c r="Q31" s="26"/>
    </row>
    <row r="32" spans="1:19" s="27" customFormat="1" outlineLevel="2" x14ac:dyDescent="0.3">
      <c r="A32" s="264" t="s">
        <v>204</v>
      </c>
      <c r="B32" s="265">
        <v>0.85519273845999999</v>
      </c>
      <c r="C32" s="265">
        <v>36.24973875944</v>
      </c>
      <c r="D32" s="266">
        <v>4.0090000000000004E-3</v>
      </c>
      <c r="E32" s="265">
        <v>0.83610959235000004</v>
      </c>
      <c r="F32" s="265">
        <v>36.617837651919999</v>
      </c>
      <c r="G32" s="266">
        <v>3.9659999999999999E-3</v>
      </c>
      <c r="H32" s="265">
        <v>-4.3000000000000002E-5</v>
      </c>
    </row>
    <row r="33" spans="1:17" ht="14.4" outlineLevel="1" x14ac:dyDescent="0.3">
      <c r="A33" s="260" t="s">
        <v>2</v>
      </c>
      <c r="B33" s="261">
        <f t="shared" ref="B33:H33" si="3">SUM(B$34:B$37)</f>
        <v>6.5274206810600006</v>
      </c>
      <c r="C33" s="261">
        <f t="shared" si="3"/>
        <v>276.68300234512003</v>
      </c>
      <c r="D33" s="262">
        <f t="shared" si="3"/>
        <v>3.0596999999999999E-2</v>
      </c>
      <c r="E33" s="261">
        <f t="shared" si="3"/>
        <v>5.9358040224200002</v>
      </c>
      <c r="F33" s="261">
        <f t="shared" si="3"/>
        <v>259.96150506506996</v>
      </c>
      <c r="G33" s="262">
        <f t="shared" si="3"/>
        <v>2.8157000000000001E-2</v>
      </c>
      <c r="H33" s="261">
        <f t="shared" si="3"/>
        <v>-2.4419999999999997E-3</v>
      </c>
      <c r="I33" s="26"/>
      <c r="J33" s="26"/>
      <c r="K33" s="26"/>
      <c r="L33" s="26"/>
      <c r="M33" s="26"/>
      <c r="N33" s="26"/>
      <c r="O33" s="26"/>
      <c r="P33" s="26"/>
      <c r="Q33" s="26"/>
    </row>
    <row r="34" spans="1:17" outlineLevel="2" x14ac:dyDescent="0.3">
      <c r="A34" s="256" t="s">
        <v>199</v>
      </c>
      <c r="B34" s="176">
        <v>2.40486477909</v>
      </c>
      <c r="C34" s="176">
        <v>101.9369272831</v>
      </c>
      <c r="D34" s="198">
        <v>1.1273E-2</v>
      </c>
      <c r="E34" s="176">
        <v>2.3741842053400002</v>
      </c>
      <c r="F34" s="176">
        <v>103.97858436497999</v>
      </c>
      <c r="G34" s="198">
        <v>1.1261999999999999E-2</v>
      </c>
      <c r="H34" s="176">
        <v>-1.1E-5</v>
      </c>
      <c r="I34" s="26"/>
      <c r="J34" s="26"/>
      <c r="K34" s="26"/>
      <c r="L34" s="26"/>
      <c r="M34" s="26"/>
      <c r="N34" s="26"/>
      <c r="O34" s="26"/>
      <c r="P34" s="26"/>
      <c r="Q34" s="26"/>
    </row>
    <row r="35" spans="1:17" outlineLevel="2" x14ac:dyDescent="0.3">
      <c r="A35" s="256" t="s">
        <v>200</v>
      </c>
      <c r="B35" s="176">
        <v>2.1786045984500002</v>
      </c>
      <c r="C35" s="176">
        <v>92.346255998570001</v>
      </c>
      <c r="D35" s="198">
        <v>1.0212000000000001E-2</v>
      </c>
      <c r="E35" s="176">
        <v>1.7449167561900001</v>
      </c>
      <c r="F35" s="176">
        <v>76.419501795909994</v>
      </c>
      <c r="G35" s="198">
        <v>8.2769999999999996E-3</v>
      </c>
      <c r="H35" s="176">
        <v>-1.936E-3</v>
      </c>
      <c r="I35" s="26"/>
      <c r="J35" s="26"/>
      <c r="K35" s="26"/>
      <c r="L35" s="26"/>
      <c r="M35" s="26"/>
      <c r="N35" s="26"/>
      <c r="O35" s="26"/>
      <c r="P35" s="26"/>
      <c r="Q35" s="26"/>
    </row>
    <row r="36" spans="1:17" outlineLevel="2" x14ac:dyDescent="0.3">
      <c r="A36" s="256" t="s">
        <v>202</v>
      </c>
      <c r="B36" s="176">
        <v>0.52631030880999996</v>
      </c>
      <c r="C36" s="176">
        <v>22.309136107899999</v>
      </c>
      <c r="D36" s="198">
        <v>2.467E-3</v>
      </c>
      <c r="E36" s="176">
        <v>0.44032730537999998</v>
      </c>
      <c r="F36" s="176">
        <v>19.28435450297</v>
      </c>
      <c r="G36" s="198">
        <v>2.0890000000000001E-3</v>
      </c>
      <c r="H36" s="176">
        <v>-3.7800000000000003E-4</v>
      </c>
      <c r="I36" s="26"/>
      <c r="J36" s="26"/>
      <c r="K36" s="26"/>
      <c r="L36" s="26"/>
      <c r="M36" s="26"/>
      <c r="N36" s="26"/>
      <c r="O36" s="26"/>
      <c r="P36" s="26"/>
      <c r="Q36" s="26"/>
    </row>
    <row r="37" spans="1:17" outlineLevel="2" x14ac:dyDescent="0.3">
      <c r="A37" s="256" t="s">
        <v>203</v>
      </c>
      <c r="B37" s="176">
        <v>1.4176409947099999</v>
      </c>
      <c r="C37" s="176">
        <v>60.090682955550001</v>
      </c>
      <c r="D37" s="198">
        <v>6.6449999999999999E-3</v>
      </c>
      <c r="E37" s="176">
        <v>1.37637575551</v>
      </c>
      <c r="F37" s="176">
        <v>60.27906440121</v>
      </c>
      <c r="G37" s="198">
        <v>6.5290000000000001E-3</v>
      </c>
      <c r="H37" s="176">
        <v>-1.17E-4</v>
      </c>
      <c r="I37" s="26"/>
      <c r="J37" s="26"/>
      <c r="K37" s="26"/>
      <c r="L37" s="26"/>
      <c r="M37" s="26"/>
      <c r="N37" s="26"/>
      <c r="O37" s="26"/>
      <c r="P37" s="26"/>
      <c r="Q37" s="26"/>
    </row>
    <row r="38" spans="1:17" x14ac:dyDescent="0.3">
      <c r="B38" s="25"/>
      <c r="C38" s="25"/>
      <c r="D38" s="63"/>
      <c r="E38" s="25"/>
      <c r="F38" s="25"/>
      <c r="G38" s="63"/>
      <c r="H38" s="25"/>
      <c r="I38" s="26"/>
      <c r="J38" s="26"/>
      <c r="K38" s="26"/>
      <c r="L38" s="26"/>
      <c r="M38" s="26"/>
      <c r="N38" s="26"/>
      <c r="O38" s="26"/>
      <c r="P38" s="26"/>
      <c r="Q38" s="26"/>
    </row>
    <row r="39" spans="1:17" x14ac:dyDescent="0.3">
      <c r="B39" s="25"/>
      <c r="C39" s="25"/>
      <c r="D39" s="63"/>
      <c r="E39" s="25"/>
      <c r="F39" s="25"/>
      <c r="G39" s="63"/>
      <c r="H39" s="25"/>
      <c r="I39" s="26"/>
      <c r="J39" s="26"/>
      <c r="K39" s="26"/>
      <c r="L39" s="26"/>
      <c r="M39" s="26"/>
      <c r="N39" s="26"/>
      <c r="O39" s="26"/>
      <c r="P39" s="26"/>
      <c r="Q39" s="26"/>
    </row>
    <row r="40" spans="1:17" x14ac:dyDescent="0.3">
      <c r="B40" s="25"/>
      <c r="C40" s="25"/>
      <c r="D40" s="63"/>
      <c r="E40" s="25"/>
      <c r="F40" s="25"/>
      <c r="G40" s="63"/>
      <c r="H40" s="25"/>
      <c r="I40" s="26"/>
      <c r="J40" s="26"/>
      <c r="K40" s="26"/>
      <c r="L40" s="26"/>
      <c r="M40" s="26"/>
      <c r="N40" s="26"/>
      <c r="O40" s="26"/>
      <c r="P40" s="26"/>
      <c r="Q40" s="26"/>
    </row>
    <row r="41" spans="1:17" x14ac:dyDescent="0.3">
      <c r="B41" s="25"/>
      <c r="C41" s="25"/>
      <c r="D41" s="63"/>
      <c r="E41" s="25"/>
      <c r="F41" s="25"/>
      <c r="G41" s="63"/>
      <c r="H41" s="25"/>
      <c r="I41" s="26"/>
      <c r="J41" s="26"/>
      <c r="K41" s="26"/>
      <c r="L41" s="26"/>
      <c r="M41" s="26"/>
      <c r="N41" s="26"/>
      <c r="O41" s="26"/>
      <c r="P41" s="26"/>
      <c r="Q41" s="26"/>
    </row>
    <row r="42" spans="1:17" x14ac:dyDescent="0.3">
      <c r="B42" s="25"/>
      <c r="C42" s="25"/>
      <c r="D42" s="63"/>
      <c r="E42" s="25"/>
      <c r="F42" s="25"/>
      <c r="G42" s="63"/>
      <c r="H42" s="25"/>
      <c r="I42" s="26"/>
      <c r="J42" s="26"/>
      <c r="K42" s="26"/>
      <c r="L42" s="26"/>
      <c r="M42" s="26"/>
      <c r="N42" s="26"/>
      <c r="O42" s="26"/>
      <c r="P42" s="26"/>
      <c r="Q42" s="26"/>
    </row>
    <row r="43" spans="1:17" x14ac:dyDescent="0.3">
      <c r="B43" s="25"/>
      <c r="C43" s="25"/>
      <c r="D43" s="63"/>
      <c r="E43" s="25"/>
      <c r="F43" s="25"/>
      <c r="G43" s="63"/>
      <c r="H43" s="25"/>
      <c r="I43" s="26"/>
      <c r="J43" s="26"/>
      <c r="K43" s="26"/>
      <c r="L43" s="26"/>
      <c r="M43" s="26"/>
      <c r="N43" s="26"/>
      <c r="O43" s="26"/>
      <c r="P43" s="26"/>
      <c r="Q43" s="26"/>
    </row>
    <row r="44" spans="1:17" x14ac:dyDescent="0.3">
      <c r="B44" s="25"/>
      <c r="C44" s="25"/>
      <c r="D44" s="63"/>
      <c r="E44" s="25"/>
      <c r="F44" s="25"/>
      <c r="G44" s="63"/>
      <c r="H44" s="25"/>
      <c r="I44" s="26"/>
      <c r="J44" s="26"/>
      <c r="K44" s="26"/>
      <c r="L44" s="26"/>
      <c r="M44" s="26"/>
      <c r="N44" s="26"/>
      <c r="O44" s="26"/>
      <c r="P44" s="26"/>
      <c r="Q44" s="26"/>
    </row>
    <row r="45" spans="1:17" x14ac:dyDescent="0.3">
      <c r="B45" s="25"/>
      <c r="C45" s="25"/>
      <c r="D45" s="63"/>
      <c r="E45" s="25"/>
      <c r="F45" s="25"/>
      <c r="G45" s="63"/>
      <c r="H45" s="25"/>
      <c r="I45" s="26"/>
      <c r="J45" s="26"/>
      <c r="K45" s="26"/>
      <c r="L45" s="26"/>
      <c r="M45" s="26"/>
      <c r="N45" s="26"/>
      <c r="O45" s="26"/>
      <c r="P45" s="26"/>
      <c r="Q45" s="26"/>
    </row>
    <row r="46" spans="1:17" x14ac:dyDescent="0.3">
      <c r="B46" s="25"/>
      <c r="C46" s="25"/>
      <c r="D46" s="63"/>
      <c r="E46" s="25"/>
      <c r="F46" s="25"/>
      <c r="G46" s="63"/>
      <c r="H46" s="25"/>
      <c r="I46" s="26"/>
      <c r="J46" s="26"/>
      <c r="K46" s="26"/>
      <c r="L46" s="26"/>
      <c r="M46" s="26"/>
      <c r="N46" s="26"/>
      <c r="O46" s="26"/>
      <c r="P46" s="26"/>
      <c r="Q46" s="26"/>
    </row>
    <row r="47" spans="1:17" x14ac:dyDescent="0.3">
      <c r="B47" s="25"/>
      <c r="C47" s="25"/>
      <c r="D47" s="63"/>
      <c r="E47" s="25"/>
      <c r="F47" s="25"/>
      <c r="G47" s="63"/>
      <c r="H47" s="25"/>
      <c r="I47" s="26"/>
      <c r="J47" s="26"/>
      <c r="K47" s="26"/>
      <c r="L47" s="26"/>
      <c r="M47" s="26"/>
      <c r="N47" s="26"/>
      <c r="O47" s="26"/>
      <c r="P47" s="26"/>
      <c r="Q47" s="26"/>
    </row>
    <row r="48" spans="1:17" x14ac:dyDescent="0.3">
      <c r="B48" s="25"/>
      <c r="C48" s="25"/>
      <c r="D48" s="63"/>
      <c r="E48" s="25"/>
      <c r="F48" s="25"/>
      <c r="G48" s="63"/>
      <c r="H48" s="25"/>
      <c r="I48" s="26"/>
      <c r="J48" s="26"/>
      <c r="K48" s="26"/>
      <c r="L48" s="26"/>
      <c r="M48" s="26"/>
      <c r="N48" s="26"/>
      <c r="O48" s="26"/>
      <c r="P48" s="26"/>
      <c r="Q48" s="26"/>
    </row>
    <row r="49" spans="2:17" x14ac:dyDescent="0.3">
      <c r="B49" s="25"/>
      <c r="C49" s="25"/>
      <c r="D49" s="63"/>
      <c r="E49" s="25"/>
      <c r="F49" s="25"/>
      <c r="G49" s="63"/>
      <c r="H49" s="25"/>
      <c r="I49" s="26"/>
      <c r="J49" s="26"/>
      <c r="K49" s="26"/>
      <c r="L49" s="26"/>
      <c r="M49" s="26"/>
      <c r="N49" s="26"/>
      <c r="O49" s="26"/>
      <c r="P49" s="26"/>
      <c r="Q49" s="26"/>
    </row>
    <row r="50" spans="2:17" x14ac:dyDescent="0.3">
      <c r="B50" s="25"/>
      <c r="C50" s="25"/>
      <c r="D50" s="63"/>
      <c r="E50" s="25"/>
      <c r="F50" s="25"/>
      <c r="G50" s="63"/>
      <c r="H50" s="25"/>
      <c r="I50" s="26"/>
      <c r="J50" s="26"/>
      <c r="K50" s="26"/>
      <c r="L50" s="26"/>
      <c r="M50" s="26"/>
      <c r="N50" s="26"/>
      <c r="O50" s="26"/>
      <c r="P50" s="26"/>
      <c r="Q50" s="26"/>
    </row>
    <row r="51" spans="2:17" x14ac:dyDescent="0.3">
      <c r="B51" s="25"/>
      <c r="C51" s="25"/>
      <c r="D51" s="63"/>
      <c r="E51" s="25"/>
      <c r="F51" s="25"/>
      <c r="G51" s="63"/>
      <c r="H51" s="25"/>
      <c r="I51" s="26"/>
      <c r="J51" s="26"/>
      <c r="K51" s="26"/>
      <c r="L51" s="26"/>
      <c r="M51" s="26"/>
      <c r="N51" s="26"/>
      <c r="O51" s="26"/>
      <c r="P51" s="26"/>
      <c r="Q51" s="26"/>
    </row>
    <row r="52" spans="2:17" x14ac:dyDescent="0.3">
      <c r="B52" s="25"/>
      <c r="C52" s="25"/>
      <c r="D52" s="63"/>
      <c r="E52" s="25"/>
      <c r="F52" s="25"/>
      <c r="G52" s="63"/>
      <c r="H52" s="25"/>
      <c r="I52" s="26"/>
      <c r="J52" s="26"/>
      <c r="K52" s="26"/>
      <c r="L52" s="26"/>
      <c r="M52" s="26"/>
      <c r="N52" s="26"/>
      <c r="O52" s="26"/>
      <c r="P52" s="26"/>
      <c r="Q52" s="26"/>
    </row>
    <row r="53" spans="2:17" x14ac:dyDescent="0.3">
      <c r="B53" s="25"/>
      <c r="C53" s="25"/>
      <c r="D53" s="63"/>
      <c r="E53" s="25"/>
      <c r="F53" s="25"/>
      <c r="G53" s="63"/>
      <c r="H53" s="25"/>
      <c r="I53" s="26"/>
      <c r="J53" s="26"/>
      <c r="K53" s="26"/>
      <c r="L53" s="26"/>
      <c r="M53" s="26"/>
      <c r="N53" s="26"/>
      <c r="O53" s="26"/>
      <c r="P53" s="26"/>
      <c r="Q53" s="26"/>
    </row>
    <row r="54" spans="2:17" x14ac:dyDescent="0.3">
      <c r="B54" s="25"/>
      <c r="C54" s="25"/>
      <c r="D54" s="63"/>
      <c r="E54" s="25"/>
      <c r="F54" s="25"/>
      <c r="G54" s="63"/>
      <c r="H54" s="25"/>
      <c r="I54" s="26"/>
      <c r="J54" s="26"/>
      <c r="K54" s="26"/>
      <c r="L54" s="26"/>
      <c r="M54" s="26"/>
      <c r="N54" s="26"/>
      <c r="O54" s="26"/>
      <c r="P54" s="26"/>
      <c r="Q54" s="26"/>
    </row>
    <row r="55" spans="2:17" x14ac:dyDescent="0.3">
      <c r="B55" s="25"/>
      <c r="C55" s="25"/>
      <c r="D55" s="63"/>
      <c r="E55" s="25"/>
      <c r="F55" s="25"/>
      <c r="G55" s="63"/>
      <c r="H55" s="25"/>
      <c r="I55" s="26"/>
      <c r="J55" s="26"/>
      <c r="K55" s="26"/>
      <c r="L55" s="26"/>
      <c r="M55" s="26"/>
      <c r="N55" s="26"/>
      <c r="O55" s="26"/>
      <c r="P55" s="26"/>
      <c r="Q55" s="26"/>
    </row>
    <row r="56" spans="2:17" x14ac:dyDescent="0.3">
      <c r="B56" s="25"/>
      <c r="C56" s="25"/>
      <c r="D56" s="63"/>
      <c r="E56" s="25"/>
      <c r="F56" s="25"/>
      <c r="G56" s="63"/>
      <c r="H56" s="25"/>
      <c r="I56" s="26"/>
      <c r="J56" s="26"/>
      <c r="K56" s="26"/>
      <c r="L56" s="26"/>
      <c r="M56" s="26"/>
      <c r="N56" s="26"/>
      <c r="O56" s="26"/>
      <c r="P56" s="26"/>
      <c r="Q56" s="26"/>
    </row>
    <row r="57" spans="2:17" x14ac:dyDescent="0.3">
      <c r="B57" s="25"/>
      <c r="C57" s="25"/>
      <c r="D57" s="63"/>
      <c r="E57" s="25"/>
      <c r="F57" s="25"/>
      <c r="G57" s="63"/>
      <c r="H57" s="25"/>
      <c r="I57" s="26"/>
      <c r="J57" s="26"/>
      <c r="K57" s="26"/>
      <c r="L57" s="26"/>
      <c r="M57" s="26"/>
      <c r="N57" s="26"/>
      <c r="O57" s="26"/>
      <c r="P57" s="26"/>
      <c r="Q57" s="26"/>
    </row>
    <row r="58" spans="2:17" x14ac:dyDescent="0.3">
      <c r="B58" s="25"/>
      <c r="C58" s="25"/>
      <c r="D58" s="63"/>
      <c r="E58" s="25"/>
      <c r="F58" s="25"/>
      <c r="G58" s="63"/>
      <c r="H58" s="25"/>
      <c r="I58" s="26"/>
      <c r="J58" s="26"/>
      <c r="K58" s="26"/>
      <c r="L58" s="26"/>
      <c r="M58" s="26"/>
      <c r="N58" s="26"/>
      <c r="O58" s="26"/>
      <c r="P58" s="26"/>
      <c r="Q58" s="26"/>
    </row>
    <row r="59" spans="2:17" x14ac:dyDescent="0.3">
      <c r="B59" s="25"/>
      <c r="C59" s="25"/>
      <c r="D59" s="63"/>
      <c r="E59" s="25"/>
      <c r="F59" s="25"/>
      <c r="G59" s="63"/>
      <c r="H59" s="25"/>
      <c r="I59" s="26"/>
      <c r="J59" s="26"/>
      <c r="K59" s="26"/>
      <c r="L59" s="26"/>
      <c r="M59" s="26"/>
      <c r="N59" s="26"/>
      <c r="O59" s="26"/>
      <c r="P59" s="26"/>
      <c r="Q59" s="26"/>
    </row>
    <row r="60" spans="2:17" x14ac:dyDescent="0.3">
      <c r="B60" s="25"/>
      <c r="C60" s="25"/>
      <c r="D60" s="63"/>
      <c r="E60" s="25"/>
      <c r="F60" s="25"/>
      <c r="G60" s="63"/>
      <c r="H60" s="25"/>
      <c r="I60" s="26"/>
      <c r="J60" s="26"/>
      <c r="K60" s="26"/>
      <c r="L60" s="26"/>
      <c r="M60" s="26"/>
      <c r="N60" s="26"/>
      <c r="O60" s="26"/>
      <c r="P60" s="26"/>
      <c r="Q60" s="26"/>
    </row>
    <row r="61" spans="2:17" x14ac:dyDescent="0.3">
      <c r="B61" s="25"/>
      <c r="C61" s="25"/>
      <c r="D61" s="63"/>
      <c r="E61" s="25"/>
      <c r="F61" s="25"/>
      <c r="G61" s="63"/>
      <c r="H61" s="25"/>
      <c r="I61" s="26"/>
      <c r="J61" s="26"/>
      <c r="K61" s="26"/>
      <c r="L61" s="26"/>
      <c r="M61" s="26"/>
      <c r="N61" s="26"/>
      <c r="O61" s="26"/>
      <c r="P61" s="26"/>
      <c r="Q61" s="26"/>
    </row>
    <row r="62" spans="2:17" x14ac:dyDescent="0.3">
      <c r="B62" s="25"/>
      <c r="C62" s="25"/>
      <c r="D62" s="63"/>
      <c r="E62" s="25"/>
      <c r="F62" s="25"/>
      <c r="G62" s="63"/>
      <c r="H62" s="25"/>
      <c r="I62" s="26"/>
      <c r="J62" s="26"/>
      <c r="K62" s="26"/>
      <c r="L62" s="26"/>
      <c r="M62" s="26"/>
      <c r="N62" s="26"/>
      <c r="O62" s="26"/>
      <c r="P62" s="26"/>
      <c r="Q62" s="26"/>
    </row>
    <row r="63" spans="2:17" x14ac:dyDescent="0.3">
      <c r="B63" s="25"/>
      <c r="C63" s="25"/>
      <c r="D63" s="63"/>
      <c r="E63" s="25"/>
      <c r="F63" s="25"/>
      <c r="G63" s="63"/>
      <c r="H63" s="25"/>
      <c r="I63" s="26"/>
      <c r="J63" s="26"/>
      <c r="K63" s="26"/>
      <c r="L63" s="26"/>
      <c r="M63" s="26"/>
      <c r="N63" s="26"/>
      <c r="O63" s="26"/>
      <c r="P63" s="26"/>
      <c r="Q63" s="26"/>
    </row>
    <row r="64" spans="2:17" x14ac:dyDescent="0.3">
      <c r="B64" s="25"/>
      <c r="C64" s="25"/>
      <c r="D64" s="63"/>
      <c r="E64" s="25"/>
      <c r="F64" s="25"/>
      <c r="G64" s="63"/>
      <c r="H64" s="25"/>
      <c r="I64" s="26"/>
      <c r="J64" s="26"/>
      <c r="K64" s="26"/>
      <c r="L64" s="26"/>
      <c r="M64" s="26"/>
      <c r="N64" s="26"/>
      <c r="O64" s="26"/>
      <c r="P64" s="26"/>
      <c r="Q64" s="26"/>
    </row>
    <row r="65" spans="2:17" x14ac:dyDescent="0.3">
      <c r="B65" s="25"/>
      <c r="C65" s="25"/>
      <c r="D65" s="63"/>
      <c r="E65" s="25"/>
      <c r="F65" s="25"/>
      <c r="G65" s="63"/>
      <c r="H65" s="25"/>
      <c r="I65" s="26"/>
      <c r="J65" s="26"/>
      <c r="K65" s="26"/>
      <c r="L65" s="26"/>
      <c r="M65" s="26"/>
      <c r="N65" s="26"/>
      <c r="O65" s="26"/>
      <c r="P65" s="26"/>
      <c r="Q65" s="26"/>
    </row>
    <row r="66" spans="2:17" x14ac:dyDescent="0.3">
      <c r="B66" s="25"/>
      <c r="C66" s="25"/>
      <c r="D66" s="63"/>
      <c r="E66" s="25"/>
      <c r="F66" s="25"/>
      <c r="G66" s="63"/>
      <c r="H66" s="25"/>
      <c r="I66" s="26"/>
      <c r="J66" s="26"/>
      <c r="K66" s="26"/>
      <c r="L66" s="26"/>
      <c r="M66" s="26"/>
      <c r="N66" s="26"/>
      <c r="O66" s="26"/>
      <c r="P66" s="26"/>
      <c r="Q66" s="26"/>
    </row>
    <row r="67" spans="2:17" x14ac:dyDescent="0.3">
      <c r="B67" s="25"/>
      <c r="C67" s="25"/>
      <c r="D67" s="63"/>
      <c r="E67" s="25"/>
      <c r="F67" s="25"/>
      <c r="G67" s="63"/>
      <c r="H67" s="25"/>
      <c r="I67" s="26"/>
      <c r="J67" s="26"/>
      <c r="K67" s="26"/>
      <c r="L67" s="26"/>
      <c r="M67" s="26"/>
      <c r="N67" s="26"/>
      <c r="O67" s="26"/>
      <c r="P67" s="26"/>
      <c r="Q67" s="26"/>
    </row>
    <row r="68" spans="2:17" x14ac:dyDescent="0.3">
      <c r="B68" s="25"/>
      <c r="C68" s="25"/>
      <c r="D68" s="63"/>
      <c r="E68" s="25"/>
      <c r="F68" s="25"/>
      <c r="G68" s="63"/>
      <c r="H68" s="25"/>
      <c r="I68" s="26"/>
      <c r="J68" s="26"/>
      <c r="K68" s="26"/>
      <c r="L68" s="26"/>
      <c r="M68" s="26"/>
      <c r="N68" s="26"/>
      <c r="O68" s="26"/>
      <c r="P68" s="26"/>
      <c r="Q68" s="26"/>
    </row>
    <row r="69" spans="2:17" x14ac:dyDescent="0.3">
      <c r="B69" s="25"/>
      <c r="C69" s="25"/>
      <c r="D69" s="63"/>
      <c r="E69" s="25"/>
      <c r="F69" s="25"/>
      <c r="G69" s="63"/>
      <c r="H69" s="25"/>
      <c r="I69" s="26"/>
      <c r="J69" s="26"/>
      <c r="K69" s="26"/>
      <c r="L69" s="26"/>
      <c r="M69" s="26"/>
      <c r="N69" s="26"/>
      <c r="O69" s="26"/>
      <c r="P69" s="26"/>
      <c r="Q69" s="26"/>
    </row>
    <row r="70" spans="2:17" x14ac:dyDescent="0.3">
      <c r="B70" s="25"/>
      <c r="C70" s="25"/>
      <c r="D70" s="63"/>
      <c r="E70" s="25"/>
      <c r="F70" s="25"/>
      <c r="G70" s="63"/>
      <c r="H70" s="25"/>
      <c r="I70" s="26"/>
      <c r="J70" s="26"/>
      <c r="K70" s="26"/>
      <c r="L70" s="26"/>
      <c r="M70" s="26"/>
      <c r="N70" s="26"/>
      <c r="O70" s="26"/>
      <c r="P70" s="26"/>
      <c r="Q70" s="26"/>
    </row>
    <row r="71" spans="2:17" x14ac:dyDescent="0.3">
      <c r="B71" s="25"/>
      <c r="C71" s="25"/>
      <c r="D71" s="63"/>
      <c r="E71" s="25"/>
      <c r="F71" s="25"/>
      <c r="G71" s="63"/>
      <c r="H71" s="25"/>
      <c r="I71" s="26"/>
      <c r="J71" s="26"/>
      <c r="K71" s="26"/>
      <c r="L71" s="26"/>
      <c r="M71" s="26"/>
      <c r="N71" s="26"/>
      <c r="O71" s="26"/>
      <c r="P71" s="26"/>
      <c r="Q71" s="26"/>
    </row>
    <row r="72" spans="2:17" x14ac:dyDescent="0.3">
      <c r="B72" s="25"/>
      <c r="C72" s="25"/>
      <c r="D72" s="63"/>
      <c r="E72" s="25"/>
      <c r="F72" s="25"/>
      <c r="G72" s="63"/>
      <c r="H72" s="25"/>
      <c r="I72" s="26"/>
      <c r="J72" s="26"/>
      <c r="K72" s="26"/>
      <c r="L72" s="26"/>
      <c r="M72" s="26"/>
      <c r="N72" s="26"/>
      <c r="O72" s="26"/>
      <c r="P72" s="26"/>
      <c r="Q72" s="26"/>
    </row>
    <row r="73" spans="2:17" x14ac:dyDescent="0.3">
      <c r="B73" s="25"/>
      <c r="C73" s="25"/>
      <c r="D73" s="63"/>
      <c r="E73" s="25"/>
      <c r="F73" s="25"/>
      <c r="G73" s="63"/>
      <c r="H73" s="25"/>
      <c r="I73" s="26"/>
      <c r="J73" s="26"/>
      <c r="K73" s="26"/>
      <c r="L73" s="26"/>
      <c r="M73" s="26"/>
      <c r="N73" s="26"/>
      <c r="O73" s="26"/>
      <c r="P73" s="26"/>
      <c r="Q73" s="26"/>
    </row>
    <row r="74" spans="2:17" x14ac:dyDescent="0.3">
      <c r="B74" s="25"/>
      <c r="C74" s="25"/>
      <c r="D74" s="63"/>
      <c r="E74" s="25"/>
      <c r="F74" s="25"/>
      <c r="G74" s="63"/>
      <c r="H74" s="25"/>
      <c r="I74" s="26"/>
      <c r="J74" s="26"/>
      <c r="K74" s="26"/>
      <c r="L74" s="26"/>
      <c r="M74" s="26"/>
      <c r="N74" s="26"/>
      <c r="O74" s="26"/>
      <c r="P74" s="26"/>
      <c r="Q74" s="26"/>
    </row>
    <row r="75" spans="2:17" x14ac:dyDescent="0.3">
      <c r="B75" s="25"/>
      <c r="C75" s="25"/>
      <c r="D75" s="63"/>
      <c r="E75" s="25"/>
      <c r="F75" s="25"/>
      <c r="G75" s="63"/>
      <c r="H75" s="25"/>
      <c r="I75" s="26"/>
      <c r="J75" s="26"/>
      <c r="K75" s="26"/>
      <c r="L75" s="26"/>
      <c r="M75" s="26"/>
      <c r="N75" s="26"/>
      <c r="O75" s="26"/>
      <c r="P75" s="26"/>
      <c r="Q75" s="26"/>
    </row>
    <row r="76" spans="2:17" x14ac:dyDescent="0.3">
      <c r="B76" s="25"/>
      <c r="C76" s="25"/>
      <c r="D76" s="63"/>
      <c r="E76" s="25"/>
      <c r="F76" s="25"/>
      <c r="G76" s="63"/>
      <c r="H76" s="25"/>
      <c r="I76" s="26"/>
      <c r="J76" s="26"/>
      <c r="K76" s="26"/>
      <c r="L76" s="26"/>
      <c r="M76" s="26"/>
      <c r="N76" s="26"/>
      <c r="O76" s="26"/>
      <c r="P76" s="26"/>
      <c r="Q76" s="26"/>
    </row>
    <row r="77" spans="2:17" x14ac:dyDescent="0.3">
      <c r="B77" s="25"/>
      <c r="C77" s="25"/>
      <c r="D77" s="63"/>
      <c r="E77" s="25"/>
      <c r="F77" s="25"/>
      <c r="G77" s="63"/>
      <c r="H77" s="25"/>
      <c r="I77" s="26"/>
      <c r="J77" s="26"/>
      <c r="K77" s="26"/>
      <c r="L77" s="26"/>
      <c r="M77" s="26"/>
      <c r="N77" s="26"/>
      <c r="O77" s="26"/>
      <c r="P77" s="26"/>
      <c r="Q77" s="26"/>
    </row>
    <row r="78" spans="2:17" x14ac:dyDescent="0.3">
      <c r="B78" s="25"/>
      <c r="C78" s="25"/>
      <c r="D78" s="63"/>
      <c r="E78" s="25"/>
      <c r="F78" s="25"/>
      <c r="G78" s="63"/>
      <c r="H78" s="25"/>
      <c r="I78" s="26"/>
      <c r="J78" s="26"/>
      <c r="K78" s="26"/>
      <c r="L78" s="26"/>
      <c r="M78" s="26"/>
      <c r="N78" s="26"/>
      <c r="O78" s="26"/>
      <c r="P78" s="26"/>
      <c r="Q78" s="26"/>
    </row>
    <row r="79" spans="2:17" x14ac:dyDescent="0.3">
      <c r="B79" s="25"/>
      <c r="C79" s="25"/>
      <c r="D79" s="63"/>
      <c r="E79" s="25"/>
      <c r="F79" s="25"/>
      <c r="G79" s="63"/>
      <c r="H79" s="25"/>
      <c r="I79" s="26"/>
      <c r="J79" s="26"/>
      <c r="K79" s="26"/>
      <c r="L79" s="26"/>
      <c r="M79" s="26"/>
      <c r="N79" s="26"/>
      <c r="O79" s="26"/>
      <c r="P79" s="26"/>
      <c r="Q79" s="26"/>
    </row>
    <row r="80" spans="2:17" x14ac:dyDescent="0.3">
      <c r="B80" s="25"/>
      <c r="C80" s="25"/>
      <c r="D80" s="63"/>
      <c r="E80" s="25"/>
      <c r="F80" s="25"/>
      <c r="G80" s="63"/>
      <c r="H80" s="25"/>
      <c r="I80" s="26"/>
      <c r="J80" s="26"/>
      <c r="K80" s="26"/>
      <c r="L80" s="26"/>
      <c r="M80" s="26"/>
      <c r="N80" s="26"/>
      <c r="O80" s="26"/>
      <c r="P80" s="26"/>
      <c r="Q80" s="26"/>
    </row>
    <row r="81" spans="2:17" x14ac:dyDescent="0.3">
      <c r="B81" s="25"/>
      <c r="C81" s="25"/>
      <c r="D81" s="63"/>
      <c r="E81" s="25"/>
      <c r="F81" s="25"/>
      <c r="G81" s="63"/>
      <c r="H81" s="25"/>
      <c r="I81" s="26"/>
      <c r="J81" s="26"/>
      <c r="K81" s="26"/>
      <c r="L81" s="26"/>
      <c r="M81" s="26"/>
      <c r="N81" s="26"/>
      <c r="O81" s="26"/>
      <c r="P81" s="26"/>
      <c r="Q81" s="26"/>
    </row>
    <row r="82" spans="2:17" x14ac:dyDescent="0.3">
      <c r="B82" s="25"/>
      <c r="C82" s="25"/>
      <c r="D82" s="63"/>
      <c r="E82" s="25"/>
      <c r="F82" s="25"/>
      <c r="G82" s="63"/>
      <c r="H82" s="25"/>
      <c r="I82" s="26"/>
      <c r="J82" s="26"/>
      <c r="K82" s="26"/>
      <c r="L82" s="26"/>
      <c r="M82" s="26"/>
      <c r="N82" s="26"/>
      <c r="O82" s="26"/>
      <c r="P82" s="26"/>
      <c r="Q82" s="26"/>
    </row>
    <row r="83" spans="2:17" x14ac:dyDescent="0.3">
      <c r="B83" s="25"/>
      <c r="C83" s="25"/>
      <c r="D83" s="63"/>
      <c r="E83" s="25"/>
      <c r="F83" s="25"/>
      <c r="G83" s="63"/>
      <c r="H83" s="25"/>
      <c r="I83" s="26"/>
      <c r="J83" s="26"/>
      <c r="K83" s="26"/>
      <c r="L83" s="26"/>
      <c r="M83" s="26"/>
      <c r="N83" s="26"/>
      <c r="O83" s="26"/>
      <c r="P83" s="26"/>
      <c r="Q83" s="26"/>
    </row>
    <row r="84" spans="2:17" x14ac:dyDescent="0.3">
      <c r="B84" s="25"/>
      <c r="C84" s="25"/>
      <c r="D84" s="63"/>
      <c r="E84" s="25"/>
      <c r="F84" s="25"/>
      <c r="G84" s="63"/>
      <c r="H84" s="25"/>
      <c r="I84" s="26"/>
      <c r="J84" s="26"/>
      <c r="K84" s="26"/>
      <c r="L84" s="26"/>
      <c r="M84" s="26"/>
      <c r="N84" s="26"/>
      <c r="O84" s="26"/>
      <c r="P84" s="26"/>
      <c r="Q84" s="26"/>
    </row>
    <row r="85" spans="2:17" x14ac:dyDescent="0.3">
      <c r="B85" s="25"/>
      <c r="C85" s="25"/>
      <c r="D85" s="63"/>
      <c r="E85" s="25"/>
      <c r="F85" s="25"/>
      <c r="G85" s="63"/>
      <c r="H85" s="25"/>
      <c r="I85" s="26"/>
      <c r="J85" s="26"/>
      <c r="K85" s="26"/>
      <c r="L85" s="26"/>
      <c r="M85" s="26"/>
      <c r="N85" s="26"/>
      <c r="O85" s="26"/>
      <c r="P85" s="26"/>
      <c r="Q85" s="26"/>
    </row>
    <row r="86" spans="2:17" x14ac:dyDescent="0.3">
      <c r="B86" s="25"/>
      <c r="C86" s="25"/>
      <c r="D86" s="63"/>
      <c r="E86" s="25"/>
      <c r="F86" s="25"/>
      <c r="G86" s="63"/>
      <c r="H86" s="25"/>
      <c r="I86" s="26"/>
      <c r="J86" s="26"/>
      <c r="K86" s="26"/>
      <c r="L86" s="26"/>
      <c r="M86" s="26"/>
      <c r="N86" s="26"/>
      <c r="O86" s="26"/>
      <c r="P86" s="26"/>
      <c r="Q86" s="26"/>
    </row>
    <row r="87" spans="2:17" x14ac:dyDescent="0.3">
      <c r="B87" s="25"/>
      <c r="C87" s="25"/>
      <c r="D87" s="63"/>
      <c r="E87" s="25"/>
      <c r="F87" s="25"/>
      <c r="G87" s="63"/>
      <c r="H87" s="25"/>
      <c r="I87" s="26"/>
      <c r="J87" s="26"/>
      <c r="K87" s="26"/>
      <c r="L87" s="26"/>
      <c r="M87" s="26"/>
      <c r="N87" s="26"/>
      <c r="O87" s="26"/>
      <c r="P87" s="26"/>
      <c r="Q87" s="26"/>
    </row>
    <row r="88" spans="2:17" x14ac:dyDescent="0.3">
      <c r="B88" s="25"/>
      <c r="C88" s="25"/>
      <c r="D88" s="63"/>
      <c r="E88" s="25"/>
      <c r="F88" s="25"/>
      <c r="G88" s="63"/>
      <c r="H88" s="25"/>
      <c r="I88" s="26"/>
      <c r="J88" s="26"/>
      <c r="K88" s="26"/>
      <c r="L88" s="26"/>
      <c r="M88" s="26"/>
      <c r="N88" s="26"/>
      <c r="O88" s="26"/>
      <c r="P88" s="26"/>
      <c r="Q88" s="26"/>
    </row>
    <row r="89" spans="2:17" x14ac:dyDescent="0.3">
      <c r="B89" s="25"/>
      <c r="C89" s="25"/>
      <c r="D89" s="63"/>
      <c r="E89" s="25"/>
      <c r="F89" s="25"/>
      <c r="G89" s="63"/>
      <c r="H89" s="25"/>
      <c r="I89" s="26"/>
      <c r="J89" s="26"/>
      <c r="K89" s="26"/>
      <c r="L89" s="26"/>
      <c r="M89" s="26"/>
      <c r="N89" s="26"/>
      <c r="O89" s="26"/>
      <c r="P89" s="26"/>
      <c r="Q89" s="26"/>
    </row>
    <row r="90" spans="2:17" x14ac:dyDescent="0.3">
      <c r="B90" s="25"/>
      <c r="C90" s="25"/>
      <c r="D90" s="63"/>
      <c r="E90" s="25"/>
      <c r="F90" s="25"/>
      <c r="G90" s="63"/>
      <c r="H90" s="25"/>
      <c r="I90" s="26"/>
      <c r="J90" s="26"/>
      <c r="K90" s="26"/>
      <c r="L90" s="26"/>
      <c r="M90" s="26"/>
      <c r="N90" s="26"/>
      <c r="O90" s="26"/>
      <c r="P90" s="26"/>
      <c r="Q90" s="26"/>
    </row>
    <row r="91" spans="2:17" x14ac:dyDescent="0.3">
      <c r="B91" s="25"/>
      <c r="C91" s="25"/>
      <c r="D91" s="63"/>
      <c r="E91" s="25"/>
      <c r="F91" s="25"/>
      <c r="G91" s="63"/>
      <c r="H91" s="25"/>
      <c r="I91" s="26"/>
      <c r="J91" s="26"/>
      <c r="K91" s="26"/>
      <c r="L91" s="26"/>
      <c r="M91" s="26"/>
      <c r="N91" s="26"/>
      <c r="O91" s="26"/>
      <c r="P91" s="26"/>
      <c r="Q91" s="26"/>
    </row>
    <row r="92" spans="2:17" x14ac:dyDescent="0.3">
      <c r="B92" s="25"/>
      <c r="C92" s="25"/>
      <c r="D92" s="63"/>
      <c r="E92" s="25"/>
      <c r="F92" s="25"/>
      <c r="G92" s="63"/>
      <c r="H92" s="25"/>
      <c r="I92" s="26"/>
      <c r="J92" s="26"/>
      <c r="K92" s="26"/>
      <c r="L92" s="26"/>
      <c r="M92" s="26"/>
      <c r="N92" s="26"/>
      <c r="O92" s="26"/>
      <c r="P92" s="26"/>
      <c r="Q92" s="26"/>
    </row>
    <row r="93" spans="2:17" x14ac:dyDescent="0.3">
      <c r="B93" s="25"/>
      <c r="C93" s="25"/>
      <c r="D93" s="63"/>
      <c r="E93" s="25"/>
      <c r="F93" s="25"/>
      <c r="G93" s="63"/>
      <c r="H93" s="25"/>
      <c r="I93" s="26"/>
      <c r="J93" s="26"/>
      <c r="K93" s="26"/>
      <c r="L93" s="26"/>
      <c r="M93" s="26"/>
      <c r="N93" s="26"/>
      <c r="O93" s="26"/>
      <c r="P93" s="26"/>
      <c r="Q93" s="26"/>
    </row>
    <row r="94" spans="2:17" x14ac:dyDescent="0.3">
      <c r="B94" s="25"/>
      <c r="C94" s="25"/>
      <c r="D94" s="63"/>
      <c r="E94" s="25"/>
      <c r="F94" s="25"/>
      <c r="G94" s="63"/>
      <c r="H94" s="25"/>
      <c r="I94" s="26"/>
      <c r="J94" s="26"/>
      <c r="K94" s="26"/>
      <c r="L94" s="26"/>
      <c r="M94" s="26"/>
      <c r="N94" s="26"/>
      <c r="O94" s="26"/>
      <c r="P94" s="26"/>
      <c r="Q94" s="26"/>
    </row>
    <row r="95" spans="2:17" x14ac:dyDescent="0.3">
      <c r="B95" s="25"/>
      <c r="C95" s="25"/>
      <c r="D95" s="63"/>
      <c r="E95" s="25"/>
      <c r="F95" s="25"/>
      <c r="G95" s="63"/>
      <c r="H95" s="25"/>
      <c r="I95" s="26"/>
      <c r="J95" s="26"/>
      <c r="K95" s="26"/>
      <c r="L95" s="26"/>
      <c r="M95" s="26"/>
      <c r="N95" s="26"/>
      <c r="O95" s="26"/>
      <c r="P95" s="26"/>
      <c r="Q95" s="26"/>
    </row>
    <row r="96" spans="2:17" x14ac:dyDescent="0.3">
      <c r="B96" s="25"/>
      <c r="C96" s="25"/>
      <c r="D96" s="63"/>
      <c r="E96" s="25"/>
      <c r="F96" s="25"/>
      <c r="G96" s="63"/>
      <c r="H96" s="25"/>
      <c r="I96" s="26"/>
      <c r="J96" s="26"/>
      <c r="K96" s="26"/>
      <c r="L96" s="26"/>
      <c r="M96" s="26"/>
      <c r="N96" s="26"/>
      <c r="O96" s="26"/>
      <c r="P96" s="26"/>
      <c r="Q96" s="26"/>
    </row>
    <row r="97" spans="2:17" x14ac:dyDescent="0.3">
      <c r="B97" s="25"/>
      <c r="C97" s="25"/>
      <c r="D97" s="63"/>
      <c r="E97" s="25"/>
      <c r="F97" s="25"/>
      <c r="G97" s="63"/>
      <c r="H97" s="25"/>
      <c r="I97" s="26"/>
      <c r="J97" s="26"/>
      <c r="K97" s="26"/>
      <c r="L97" s="26"/>
      <c r="M97" s="26"/>
      <c r="N97" s="26"/>
      <c r="O97" s="26"/>
      <c r="P97" s="26"/>
      <c r="Q97" s="26"/>
    </row>
    <row r="98" spans="2:17" x14ac:dyDescent="0.3">
      <c r="B98" s="25"/>
      <c r="C98" s="25"/>
      <c r="D98" s="63"/>
      <c r="E98" s="25"/>
      <c r="F98" s="25"/>
      <c r="G98" s="63"/>
      <c r="H98" s="25"/>
      <c r="I98" s="26"/>
      <c r="J98" s="26"/>
      <c r="K98" s="26"/>
      <c r="L98" s="26"/>
      <c r="M98" s="26"/>
      <c r="N98" s="26"/>
      <c r="O98" s="26"/>
      <c r="P98" s="26"/>
      <c r="Q98" s="26"/>
    </row>
    <row r="99" spans="2:17" x14ac:dyDescent="0.3">
      <c r="B99" s="25"/>
      <c r="C99" s="25"/>
      <c r="D99" s="63"/>
      <c r="E99" s="25"/>
      <c r="F99" s="25"/>
      <c r="G99" s="63"/>
      <c r="H99" s="25"/>
      <c r="I99" s="26"/>
      <c r="J99" s="26"/>
      <c r="K99" s="26"/>
      <c r="L99" s="26"/>
      <c r="M99" s="26"/>
      <c r="N99" s="26"/>
      <c r="O99" s="26"/>
      <c r="P99" s="26"/>
      <c r="Q99" s="26"/>
    </row>
    <row r="100" spans="2:17" x14ac:dyDescent="0.3">
      <c r="B100" s="25"/>
      <c r="C100" s="25"/>
      <c r="D100" s="63"/>
      <c r="E100" s="25"/>
      <c r="F100" s="25"/>
      <c r="G100" s="63"/>
      <c r="H100" s="25"/>
      <c r="I100" s="26"/>
      <c r="J100" s="26"/>
      <c r="K100" s="26"/>
      <c r="L100" s="26"/>
      <c r="M100" s="26"/>
      <c r="N100" s="26"/>
      <c r="O100" s="26"/>
      <c r="P100" s="26"/>
      <c r="Q100" s="26"/>
    </row>
    <row r="101" spans="2:17" x14ac:dyDescent="0.3">
      <c r="B101" s="25"/>
      <c r="C101" s="25"/>
      <c r="D101" s="63"/>
      <c r="E101" s="25"/>
      <c r="F101" s="25"/>
      <c r="G101" s="63"/>
      <c r="H101" s="25"/>
      <c r="I101" s="26"/>
      <c r="J101" s="26"/>
      <c r="K101" s="26"/>
      <c r="L101" s="26"/>
      <c r="M101" s="26"/>
      <c r="N101" s="26"/>
      <c r="O101" s="26"/>
      <c r="P101" s="26"/>
      <c r="Q101" s="26"/>
    </row>
    <row r="102" spans="2:17" x14ac:dyDescent="0.3">
      <c r="B102" s="25"/>
      <c r="C102" s="25"/>
      <c r="D102" s="63"/>
      <c r="E102" s="25"/>
      <c r="F102" s="25"/>
      <c r="G102" s="63"/>
      <c r="H102" s="25"/>
      <c r="I102" s="26"/>
      <c r="J102" s="26"/>
      <c r="K102" s="26"/>
      <c r="L102" s="26"/>
      <c r="M102" s="26"/>
      <c r="N102" s="26"/>
      <c r="O102" s="26"/>
      <c r="P102" s="26"/>
      <c r="Q102" s="26"/>
    </row>
    <row r="103" spans="2:17" x14ac:dyDescent="0.3">
      <c r="B103" s="25"/>
      <c r="C103" s="25"/>
      <c r="D103" s="63"/>
      <c r="E103" s="25"/>
      <c r="F103" s="25"/>
      <c r="G103" s="63"/>
      <c r="H103" s="25"/>
      <c r="I103" s="26"/>
      <c r="J103" s="26"/>
      <c r="K103" s="26"/>
      <c r="L103" s="26"/>
      <c r="M103" s="26"/>
      <c r="N103" s="26"/>
      <c r="O103" s="26"/>
      <c r="P103" s="26"/>
      <c r="Q103" s="26"/>
    </row>
    <row r="104" spans="2:17" x14ac:dyDescent="0.3">
      <c r="B104" s="25"/>
      <c r="C104" s="25"/>
      <c r="D104" s="63"/>
      <c r="E104" s="25"/>
      <c r="F104" s="25"/>
      <c r="G104" s="63"/>
      <c r="H104" s="25"/>
      <c r="I104" s="26"/>
      <c r="J104" s="26"/>
      <c r="K104" s="26"/>
      <c r="L104" s="26"/>
      <c r="M104" s="26"/>
      <c r="N104" s="26"/>
      <c r="O104" s="26"/>
      <c r="P104" s="26"/>
      <c r="Q104" s="26"/>
    </row>
    <row r="105" spans="2:17" x14ac:dyDescent="0.3">
      <c r="B105" s="25"/>
      <c r="C105" s="25"/>
      <c r="D105" s="63"/>
      <c r="E105" s="25"/>
      <c r="F105" s="25"/>
      <c r="G105" s="63"/>
      <c r="H105" s="25"/>
      <c r="I105" s="26"/>
      <c r="J105" s="26"/>
      <c r="K105" s="26"/>
      <c r="L105" s="26"/>
      <c r="M105" s="26"/>
      <c r="N105" s="26"/>
      <c r="O105" s="26"/>
      <c r="P105" s="26"/>
      <c r="Q105" s="26"/>
    </row>
    <row r="106" spans="2:17" x14ac:dyDescent="0.3">
      <c r="B106" s="25"/>
      <c r="C106" s="25"/>
      <c r="D106" s="63"/>
      <c r="E106" s="25"/>
      <c r="F106" s="25"/>
      <c r="G106" s="63"/>
      <c r="H106" s="25"/>
      <c r="I106" s="26"/>
      <c r="J106" s="26"/>
      <c r="K106" s="26"/>
      <c r="L106" s="26"/>
      <c r="M106" s="26"/>
      <c r="N106" s="26"/>
      <c r="O106" s="26"/>
      <c r="P106" s="26"/>
      <c r="Q106" s="26"/>
    </row>
    <row r="107" spans="2:17" x14ac:dyDescent="0.3">
      <c r="B107" s="25"/>
      <c r="C107" s="25"/>
      <c r="D107" s="63"/>
      <c r="E107" s="25"/>
      <c r="F107" s="25"/>
      <c r="G107" s="63"/>
      <c r="H107" s="25"/>
      <c r="I107" s="26"/>
      <c r="J107" s="26"/>
      <c r="K107" s="26"/>
      <c r="L107" s="26"/>
      <c r="M107" s="26"/>
      <c r="N107" s="26"/>
      <c r="O107" s="26"/>
      <c r="P107" s="26"/>
      <c r="Q107" s="26"/>
    </row>
    <row r="108" spans="2:17" x14ac:dyDescent="0.3">
      <c r="B108" s="25"/>
      <c r="C108" s="25"/>
      <c r="D108" s="63"/>
      <c r="E108" s="25"/>
      <c r="F108" s="25"/>
      <c r="G108" s="63"/>
      <c r="H108" s="25"/>
      <c r="I108" s="26"/>
      <c r="J108" s="26"/>
      <c r="K108" s="26"/>
      <c r="L108" s="26"/>
      <c r="M108" s="26"/>
      <c r="N108" s="26"/>
      <c r="O108" s="26"/>
      <c r="P108" s="26"/>
      <c r="Q108" s="26"/>
    </row>
    <row r="109" spans="2:17" x14ac:dyDescent="0.3">
      <c r="B109" s="25"/>
      <c r="C109" s="25"/>
      <c r="D109" s="63"/>
      <c r="E109" s="25"/>
      <c r="F109" s="25"/>
      <c r="G109" s="63"/>
      <c r="H109" s="25"/>
      <c r="I109" s="26"/>
      <c r="J109" s="26"/>
      <c r="K109" s="26"/>
      <c r="L109" s="26"/>
      <c r="M109" s="26"/>
      <c r="N109" s="26"/>
      <c r="O109" s="26"/>
      <c r="P109" s="26"/>
      <c r="Q109" s="26"/>
    </row>
    <row r="110" spans="2:17" x14ac:dyDescent="0.3">
      <c r="B110" s="25"/>
      <c r="C110" s="25"/>
      <c r="D110" s="63"/>
      <c r="E110" s="25"/>
      <c r="F110" s="25"/>
      <c r="G110" s="63"/>
      <c r="H110" s="25"/>
      <c r="I110" s="26"/>
      <c r="J110" s="26"/>
      <c r="K110" s="26"/>
      <c r="L110" s="26"/>
      <c r="M110" s="26"/>
      <c r="N110" s="26"/>
      <c r="O110" s="26"/>
      <c r="P110" s="26"/>
      <c r="Q110" s="26"/>
    </row>
    <row r="111" spans="2:17" x14ac:dyDescent="0.3">
      <c r="B111" s="25"/>
      <c r="C111" s="25"/>
      <c r="D111" s="63"/>
      <c r="E111" s="25"/>
      <c r="F111" s="25"/>
      <c r="G111" s="63"/>
      <c r="H111" s="25"/>
      <c r="I111" s="26"/>
      <c r="J111" s="26"/>
      <c r="K111" s="26"/>
      <c r="L111" s="26"/>
      <c r="M111" s="26"/>
      <c r="N111" s="26"/>
      <c r="O111" s="26"/>
      <c r="P111" s="26"/>
      <c r="Q111" s="26"/>
    </row>
    <row r="112" spans="2:17" x14ac:dyDescent="0.3">
      <c r="B112" s="25"/>
      <c r="C112" s="25"/>
      <c r="D112" s="63"/>
      <c r="E112" s="25"/>
      <c r="F112" s="25"/>
      <c r="G112" s="63"/>
      <c r="H112" s="25"/>
      <c r="I112" s="26"/>
      <c r="J112" s="26"/>
      <c r="K112" s="26"/>
      <c r="L112" s="26"/>
      <c r="M112" s="26"/>
      <c r="N112" s="26"/>
      <c r="O112" s="26"/>
      <c r="P112" s="26"/>
      <c r="Q112" s="26"/>
    </row>
    <row r="113" spans="2:17" x14ac:dyDescent="0.3">
      <c r="B113" s="25"/>
      <c r="C113" s="25"/>
      <c r="D113" s="63"/>
      <c r="E113" s="25"/>
      <c r="F113" s="25"/>
      <c r="G113" s="63"/>
      <c r="H113" s="25"/>
      <c r="I113" s="26"/>
      <c r="J113" s="26"/>
      <c r="K113" s="26"/>
      <c r="L113" s="26"/>
      <c r="M113" s="26"/>
      <c r="N113" s="26"/>
      <c r="O113" s="26"/>
      <c r="P113" s="26"/>
      <c r="Q113" s="26"/>
    </row>
    <row r="114" spans="2:17" x14ac:dyDescent="0.3">
      <c r="B114" s="25"/>
      <c r="C114" s="25"/>
      <c r="D114" s="63"/>
      <c r="E114" s="25"/>
      <c r="F114" s="25"/>
      <c r="G114" s="63"/>
      <c r="H114" s="25"/>
      <c r="I114" s="26"/>
      <c r="J114" s="26"/>
      <c r="K114" s="26"/>
      <c r="L114" s="26"/>
      <c r="M114" s="26"/>
      <c r="N114" s="26"/>
      <c r="O114" s="26"/>
      <c r="P114" s="26"/>
      <c r="Q114" s="26"/>
    </row>
    <row r="115" spans="2:17" x14ac:dyDescent="0.3">
      <c r="B115" s="25"/>
      <c r="C115" s="25"/>
      <c r="D115" s="63"/>
      <c r="E115" s="25"/>
      <c r="F115" s="25"/>
      <c r="G115" s="63"/>
      <c r="H115" s="25"/>
      <c r="I115" s="26"/>
      <c r="J115" s="26"/>
      <c r="K115" s="26"/>
      <c r="L115" s="26"/>
      <c r="M115" s="26"/>
      <c r="N115" s="26"/>
      <c r="O115" s="26"/>
      <c r="P115" s="26"/>
      <c r="Q115" s="26"/>
    </row>
    <row r="116" spans="2:17" x14ac:dyDescent="0.3">
      <c r="B116" s="25"/>
      <c r="C116" s="25"/>
      <c r="D116" s="63"/>
      <c r="E116" s="25"/>
      <c r="F116" s="25"/>
      <c r="G116" s="63"/>
      <c r="H116" s="25"/>
      <c r="I116" s="26"/>
      <c r="J116" s="26"/>
      <c r="K116" s="26"/>
      <c r="L116" s="26"/>
      <c r="M116" s="26"/>
      <c r="N116" s="26"/>
      <c r="O116" s="26"/>
      <c r="P116" s="26"/>
      <c r="Q116" s="26"/>
    </row>
    <row r="117" spans="2:17" x14ac:dyDescent="0.3">
      <c r="B117" s="25"/>
      <c r="C117" s="25"/>
      <c r="D117" s="63"/>
      <c r="E117" s="25"/>
      <c r="F117" s="25"/>
      <c r="G117" s="63"/>
      <c r="H117" s="25"/>
      <c r="I117" s="26"/>
      <c r="J117" s="26"/>
      <c r="K117" s="26"/>
      <c r="L117" s="26"/>
      <c r="M117" s="26"/>
      <c r="N117" s="26"/>
      <c r="O117" s="26"/>
      <c r="P117" s="26"/>
      <c r="Q117" s="26"/>
    </row>
    <row r="118" spans="2:17" x14ac:dyDescent="0.3">
      <c r="B118" s="25"/>
      <c r="C118" s="25"/>
      <c r="D118" s="63"/>
      <c r="E118" s="25"/>
      <c r="F118" s="25"/>
      <c r="G118" s="63"/>
      <c r="H118" s="25"/>
      <c r="I118" s="26"/>
      <c r="J118" s="26"/>
      <c r="K118" s="26"/>
      <c r="L118" s="26"/>
      <c r="M118" s="26"/>
      <c r="N118" s="26"/>
      <c r="O118" s="26"/>
      <c r="P118" s="26"/>
      <c r="Q118" s="26"/>
    </row>
    <row r="119" spans="2:17" x14ac:dyDescent="0.3">
      <c r="B119" s="25"/>
      <c r="C119" s="25"/>
      <c r="D119" s="63"/>
      <c r="E119" s="25"/>
      <c r="F119" s="25"/>
      <c r="G119" s="63"/>
      <c r="H119" s="25"/>
      <c r="I119" s="26"/>
      <c r="J119" s="26"/>
      <c r="K119" s="26"/>
      <c r="L119" s="26"/>
      <c r="M119" s="26"/>
      <c r="N119" s="26"/>
      <c r="O119" s="26"/>
      <c r="P119" s="26"/>
      <c r="Q119" s="26"/>
    </row>
    <row r="120" spans="2:17" x14ac:dyDescent="0.3">
      <c r="B120" s="25"/>
      <c r="C120" s="25"/>
      <c r="D120" s="63"/>
      <c r="E120" s="25"/>
      <c r="F120" s="25"/>
      <c r="G120" s="63"/>
      <c r="H120" s="25"/>
      <c r="I120" s="26"/>
      <c r="J120" s="26"/>
      <c r="K120" s="26"/>
      <c r="L120" s="26"/>
      <c r="M120" s="26"/>
      <c r="N120" s="26"/>
      <c r="O120" s="26"/>
      <c r="P120" s="26"/>
      <c r="Q120" s="26"/>
    </row>
    <row r="121" spans="2:17" x14ac:dyDescent="0.3">
      <c r="B121" s="25"/>
      <c r="C121" s="25"/>
      <c r="D121" s="63"/>
      <c r="E121" s="25"/>
      <c r="F121" s="25"/>
      <c r="G121" s="63"/>
      <c r="H121" s="25"/>
      <c r="I121" s="26"/>
      <c r="J121" s="26"/>
      <c r="K121" s="26"/>
      <c r="L121" s="26"/>
      <c r="M121" s="26"/>
      <c r="N121" s="26"/>
      <c r="O121" s="26"/>
      <c r="P121" s="26"/>
      <c r="Q121" s="26"/>
    </row>
    <row r="122" spans="2:17" x14ac:dyDescent="0.3">
      <c r="B122" s="25"/>
      <c r="C122" s="25"/>
      <c r="D122" s="63"/>
      <c r="E122" s="25"/>
      <c r="F122" s="25"/>
      <c r="G122" s="63"/>
      <c r="H122" s="25"/>
      <c r="I122" s="26"/>
      <c r="J122" s="26"/>
      <c r="K122" s="26"/>
      <c r="L122" s="26"/>
      <c r="M122" s="26"/>
      <c r="N122" s="26"/>
      <c r="O122" s="26"/>
      <c r="P122" s="26"/>
      <c r="Q122" s="26"/>
    </row>
    <row r="123" spans="2:17" x14ac:dyDescent="0.3">
      <c r="B123" s="25"/>
      <c r="C123" s="25"/>
      <c r="D123" s="63"/>
      <c r="E123" s="25"/>
      <c r="F123" s="25"/>
      <c r="G123" s="63"/>
      <c r="H123" s="25"/>
      <c r="I123" s="26"/>
      <c r="J123" s="26"/>
      <c r="K123" s="26"/>
      <c r="L123" s="26"/>
      <c r="M123" s="26"/>
      <c r="N123" s="26"/>
      <c r="O123" s="26"/>
      <c r="P123" s="26"/>
      <c r="Q123" s="26"/>
    </row>
    <row r="124" spans="2:17" x14ac:dyDescent="0.3">
      <c r="B124" s="25"/>
      <c r="C124" s="25"/>
      <c r="D124" s="63"/>
      <c r="E124" s="25"/>
      <c r="F124" s="25"/>
      <c r="G124" s="63"/>
      <c r="H124" s="25"/>
      <c r="I124" s="26"/>
      <c r="J124" s="26"/>
      <c r="K124" s="26"/>
      <c r="L124" s="26"/>
      <c r="M124" s="26"/>
      <c r="N124" s="26"/>
      <c r="O124" s="26"/>
      <c r="P124" s="26"/>
      <c r="Q124" s="26"/>
    </row>
    <row r="125" spans="2:17" x14ac:dyDescent="0.3">
      <c r="B125" s="25"/>
      <c r="C125" s="25"/>
      <c r="D125" s="63"/>
      <c r="E125" s="25"/>
      <c r="F125" s="25"/>
      <c r="G125" s="63"/>
      <c r="H125" s="25"/>
      <c r="I125" s="26"/>
      <c r="J125" s="26"/>
      <c r="K125" s="26"/>
      <c r="L125" s="26"/>
      <c r="M125" s="26"/>
      <c r="N125" s="26"/>
      <c r="O125" s="26"/>
      <c r="P125" s="26"/>
      <c r="Q125" s="26"/>
    </row>
    <row r="126" spans="2:17" x14ac:dyDescent="0.3">
      <c r="B126" s="25"/>
      <c r="C126" s="25"/>
      <c r="D126" s="63"/>
      <c r="E126" s="25"/>
      <c r="F126" s="25"/>
      <c r="G126" s="63"/>
      <c r="H126" s="25"/>
      <c r="I126" s="26"/>
      <c r="J126" s="26"/>
      <c r="K126" s="26"/>
      <c r="L126" s="26"/>
      <c r="M126" s="26"/>
      <c r="N126" s="26"/>
      <c r="O126" s="26"/>
      <c r="P126" s="26"/>
      <c r="Q126" s="26"/>
    </row>
    <row r="127" spans="2:17" x14ac:dyDescent="0.3">
      <c r="B127" s="25"/>
      <c r="C127" s="25"/>
      <c r="D127" s="63"/>
      <c r="E127" s="25"/>
      <c r="F127" s="25"/>
      <c r="G127" s="63"/>
      <c r="H127" s="25"/>
      <c r="I127" s="26"/>
      <c r="J127" s="26"/>
      <c r="K127" s="26"/>
      <c r="L127" s="26"/>
      <c r="M127" s="26"/>
      <c r="N127" s="26"/>
      <c r="O127" s="26"/>
      <c r="P127" s="26"/>
      <c r="Q127" s="26"/>
    </row>
    <row r="128" spans="2:17" x14ac:dyDescent="0.3">
      <c r="B128" s="25"/>
      <c r="C128" s="25"/>
      <c r="D128" s="63"/>
      <c r="E128" s="25"/>
      <c r="F128" s="25"/>
      <c r="G128" s="63"/>
      <c r="H128" s="25"/>
      <c r="I128" s="26"/>
      <c r="J128" s="26"/>
      <c r="K128" s="26"/>
      <c r="L128" s="26"/>
      <c r="M128" s="26"/>
      <c r="N128" s="26"/>
      <c r="O128" s="26"/>
      <c r="P128" s="26"/>
      <c r="Q128" s="26"/>
    </row>
    <row r="129" spans="2:17" x14ac:dyDescent="0.3">
      <c r="B129" s="25"/>
      <c r="C129" s="25"/>
      <c r="D129" s="63"/>
      <c r="E129" s="25"/>
      <c r="F129" s="25"/>
      <c r="G129" s="63"/>
      <c r="H129" s="25"/>
      <c r="I129" s="26"/>
      <c r="J129" s="26"/>
      <c r="K129" s="26"/>
      <c r="L129" s="26"/>
      <c r="M129" s="26"/>
      <c r="N129" s="26"/>
      <c r="O129" s="26"/>
      <c r="P129" s="26"/>
      <c r="Q129" s="26"/>
    </row>
    <row r="130" spans="2:17" x14ac:dyDescent="0.3">
      <c r="B130" s="25"/>
      <c r="C130" s="25"/>
      <c r="D130" s="63"/>
      <c r="E130" s="25"/>
      <c r="F130" s="25"/>
      <c r="G130" s="63"/>
      <c r="H130" s="25"/>
      <c r="I130" s="26"/>
      <c r="J130" s="26"/>
      <c r="K130" s="26"/>
      <c r="L130" s="26"/>
      <c r="M130" s="26"/>
      <c r="N130" s="26"/>
      <c r="O130" s="26"/>
      <c r="P130" s="26"/>
      <c r="Q130" s="26"/>
    </row>
    <row r="131" spans="2:17" x14ac:dyDescent="0.3">
      <c r="B131" s="25"/>
      <c r="C131" s="25"/>
      <c r="D131" s="63"/>
      <c r="E131" s="25"/>
      <c r="F131" s="25"/>
      <c r="G131" s="63"/>
      <c r="H131" s="25"/>
      <c r="I131" s="26"/>
      <c r="J131" s="26"/>
      <c r="K131" s="26"/>
      <c r="L131" s="26"/>
      <c r="M131" s="26"/>
      <c r="N131" s="26"/>
      <c r="O131" s="26"/>
      <c r="P131" s="26"/>
      <c r="Q131" s="26"/>
    </row>
    <row r="132" spans="2:17" x14ac:dyDescent="0.3">
      <c r="B132" s="25"/>
      <c r="C132" s="25"/>
      <c r="D132" s="63"/>
      <c r="E132" s="25"/>
      <c r="F132" s="25"/>
      <c r="G132" s="63"/>
      <c r="H132" s="25"/>
      <c r="I132" s="26"/>
      <c r="J132" s="26"/>
      <c r="K132" s="26"/>
      <c r="L132" s="26"/>
      <c r="M132" s="26"/>
      <c r="N132" s="26"/>
      <c r="O132" s="26"/>
      <c r="P132" s="26"/>
      <c r="Q132" s="26"/>
    </row>
    <row r="133" spans="2:17" x14ac:dyDescent="0.3">
      <c r="B133" s="25"/>
      <c r="C133" s="25"/>
      <c r="D133" s="63"/>
      <c r="E133" s="25"/>
      <c r="F133" s="25"/>
      <c r="G133" s="63"/>
      <c r="H133" s="25"/>
      <c r="I133" s="26"/>
      <c r="J133" s="26"/>
      <c r="K133" s="26"/>
      <c r="L133" s="26"/>
      <c r="M133" s="26"/>
      <c r="N133" s="26"/>
      <c r="O133" s="26"/>
      <c r="P133" s="26"/>
      <c r="Q133" s="26"/>
    </row>
    <row r="134" spans="2:17" x14ac:dyDescent="0.3">
      <c r="B134" s="25"/>
      <c r="C134" s="25"/>
      <c r="D134" s="63"/>
      <c r="E134" s="25"/>
      <c r="F134" s="25"/>
      <c r="G134" s="63"/>
      <c r="H134" s="25"/>
      <c r="I134" s="26"/>
      <c r="J134" s="26"/>
      <c r="K134" s="26"/>
      <c r="L134" s="26"/>
      <c r="M134" s="26"/>
      <c r="N134" s="26"/>
      <c r="O134" s="26"/>
      <c r="P134" s="26"/>
      <c r="Q134" s="26"/>
    </row>
    <row r="135" spans="2:17" x14ac:dyDescent="0.3">
      <c r="B135" s="25"/>
      <c r="C135" s="25"/>
      <c r="D135" s="63"/>
      <c r="E135" s="25"/>
      <c r="F135" s="25"/>
      <c r="G135" s="63"/>
      <c r="H135" s="25"/>
      <c r="I135" s="26"/>
      <c r="J135" s="26"/>
      <c r="K135" s="26"/>
      <c r="L135" s="26"/>
      <c r="M135" s="26"/>
      <c r="N135" s="26"/>
      <c r="O135" s="26"/>
      <c r="P135" s="26"/>
      <c r="Q135" s="26"/>
    </row>
    <row r="136" spans="2:17" x14ac:dyDescent="0.3">
      <c r="B136" s="25"/>
      <c r="C136" s="25"/>
      <c r="D136" s="63"/>
      <c r="E136" s="25"/>
      <c r="F136" s="25"/>
      <c r="G136" s="63"/>
      <c r="H136" s="25"/>
      <c r="I136" s="26"/>
      <c r="J136" s="26"/>
      <c r="K136" s="26"/>
      <c r="L136" s="26"/>
      <c r="M136" s="26"/>
      <c r="N136" s="26"/>
      <c r="O136" s="26"/>
      <c r="P136" s="26"/>
      <c r="Q136" s="26"/>
    </row>
    <row r="137" spans="2:17" x14ac:dyDescent="0.3">
      <c r="B137" s="25"/>
      <c r="C137" s="25"/>
      <c r="D137" s="63"/>
      <c r="E137" s="25"/>
      <c r="F137" s="25"/>
      <c r="G137" s="63"/>
      <c r="H137" s="25"/>
      <c r="I137" s="26"/>
      <c r="J137" s="26"/>
      <c r="K137" s="26"/>
      <c r="L137" s="26"/>
      <c r="M137" s="26"/>
      <c r="N137" s="26"/>
      <c r="O137" s="26"/>
      <c r="P137" s="26"/>
      <c r="Q137" s="26"/>
    </row>
    <row r="138" spans="2:17" x14ac:dyDescent="0.3">
      <c r="B138" s="25"/>
      <c r="C138" s="25"/>
      <c r="D138" s="63"/>
      <c r="E138" s="25"/>
      <c r="F138" s="25"/>
      <c r="G138" s="63"/>
      <c r="H138" s="25"/>
      <c r="I138" s="26"/>
      <c r="J138" s="26"/>
      <c r="K138" s="26"/>
      <c r="L138" s="26"/>
      <c r="M138" s="26"/>
      <c r="N138" s="26"/>
      <c r="O138" s="26"/>
      <c r="P138" s="26"/>
      <c r="Q138" s="26"/>
    </row>
    <row r="139" spans="2:17" x14ac:dyDescent="0.3">
      <c r="B139" s="25"/>
      <c r="C139" s="25"/>
      <c r="D139" s="63"/>
      <c r="E139" s="25"/>
      <c r="F139" s="25"/>
      <c r="G139" s="63"/>
      <c r="H139" s="25"/>
      <c r="I139" s="26"/>
      <c r="J139" s="26"/>
      <c r="K139" s="26"/>
      <c r="L139" s="26"/>
      <c r="M139" s="26"/>
      <c r="N139" s="26"/>
      <c r="O139" s="26"/>
      <c r="P139" s="26"/>
      <c r="Q139" s="26"/>
    </row>
    <row r="140" spans="2:17" x14ac:dyDescent="0.3">
      <c r="B140" s="25"/>
      <c r="C140" s="25"/>
      <c r="D140" s="63"/>
      <c r="E140" s="25"/>
      <c r="F140" s="25"/>
      <c r="G140" s="63"/>
      <c r="H140" s="25"/>
      <c r="I140" s="26"/>
      <c r="J140" s="26"/>
      <c r="K140" s="26"/>
      <c r="L140" s="26"/>
      <c r="M140" s="26"/>
      <c r="N140" s="26"/>
      <c r="O140" s="26"/>
      <c r="P140" s="26"/>
      <c r="Q140" s="26"/>
    </row>
    <row r="141" spans="2:17" x14ac:dyDescent="0.3">
      <c r="B141" s="25"/>
      <c r="C141" s="25"/>
      <c r="D141" s="63"/>
      <c r="E141" s="25"/>
      <c r="F141" s="25"/>
      <c r="G141" s="63"/>
      <c r="H141" s="25"/>
      <c r="I141" s="26"/>
      <c r="J141" s="26"/>
      <c r="K141" s="26"/>
      <c r="L141" s="26"/>
      <c r="M141" s="26"/>
      <c r="N141" s="26"/>
      <c r="O141" s="26"/>
      <c r="P141" s="26"/>
      <c r="Q141" s="26"/>
    </row>
    <row r="142" spans="2:17" x14ac:dyDescent="0.3">
      <c r="B142" s="25"/>
      <c r="C142" s="25"/>
      <c r="D142" s="63"/>
      <c r="E142" s="25"/>
      <c r="F142" s="25"/>
      <c r="G142" s="63"/>
      <c r="H142" s="25"/>
      <c r="I142" s="26"/>
      <c r="J142" s="26"/>
      <c r="K142" s="26"/>
      <c r="L142" s="26"/>
      <c r="M142" s="26"/>
      <c r="N142" s="26"/>
      <c r="O142" s="26"/>
      <c r="P142" s="26"/>
      <c r="Q142" s="26"/>
    </row>
    <row r="143" spans="2:17" x14ac:dyDescent="0.3">
      <c r="B143" s="25"/>
      <c r="C143" s="25"/>
      <c r="D143" s="63"/>
      <c r="E143" s="25"/>
      <c r="F143" s="25"/>
      <c r="G143" s="63"/>
      <c r="H143" s="25"/>
      <c r="I143" s="26"/>
      <c r="J143" s="26"/>
      <c r="K143" s="26"/>
      <c r="L143" s="26"/>
      <c r="M143" s="26"/>
      <c r="N143" s="26"/>
      <c r="O143" s="26"/>
      <c r="P143" s="26"/>
      <c r="Q143" s="26"/>
    </row>
    <row r="144" spans="2:17" x14ac:dyDescent="0.3">
      <c r="B144" s="25"/>
      <c r="C144" s="25"/>
      <c r="D144" s="63"/>
      <c r="E144" s="25"/>
      <c r="F144" s="25"/>
      <c r="G144" s="63"/>
      <c r="H144" s="25"/>
      <c r="I144" s="26"/>
      <c r="J144" s="26"/>
      <c r="K144" s="26"/>
      <c r="L144" s="26"/>
      <c r="M144" s="26"/>
      <c r="N144" s="26"/>
      <c r="O144" s="26"/>
      <c r="P144" s="26"/>
      <c r="Q144" s="26"/>
    </row>
    <row r="145" spans="2:17" x14ac:dyDescent="0.3">
      <c r="B145" s="25"/>
      <c r="C145" s="25"/>
      <c r="D145" s="63"/>
      <c r="E145" s="25"/>
      <c r="F145" s="25"/>
      <c r="G145" s="63"/>
      <c r="H145" s="25"/>
      <c r="I145" s="26"/>
      <c r="J145" s="26"/>
      <c r="K145" s="26"/>
      <c r="L145" s="26"/>
      <c r="M145" s="26"/>
      <c r="N145" s="26"/>
      <c r="O145" s="26"/>
      <c r="P145" s="26"/>
      <c r="Q145" s="26"/>
    </row>
    <row r="146" spans="2:17" x14ac:dyDescent="0.3">
      <c r="B146" s="25"/>
      <c r="C146" s="25"/>
      <c r="D146" s="63"/>
      <c r="E146" s="25"/>
      <c r="F146" s="25"/>
      <c r="G146" s="63"/>
      <c r="H146" s="25"/>
      <c r="I146" s="26"/>
      <c r="J146" s="26"/>
      <c r="K146" s="26"/>
      <c r="L146" s="26"/>
      <c r="M146" s="26"/>
      <c r="N146" s="26"/>
      <c r="O146" s="26"/>
      <c r="P146" s="26"/>
      <c r="Q146" s="26"/>
    </row>
    <row r="147" spans="2:17" x14ac:dyDescent="0.3">
      <c r="B147" s="25"/>
      <c r="C147" s="25"/>
      <c r="D147" s="63"/>
      <c r="E147" s="25"/>
      <c r="F147" s="25"/>
      <c r="G147" s="63"/>
      <c r="H147" s="25"/>
      <c r="I147" s="26"/>
      <c r="J147" s="26"/>
      <c r="K147" s="26"/>
      <c r="L147" s="26"/>
      <c r="M147" s="26"/>
      <c r="N147" s="26"/>
      <c r="O147" s="26"/>
      <c r="P147" s="26"/>
      <c r="Q147" s="26"/>
    </row>
    <row r="148" spans="2:17" x14ac:dyDescent="0.3">
      <c r="B148" s="25"/>
      <c r="C148" s="25"/>
      <c r="D148" s="63"/>
      <c r="E148" s="25"/>
      <c r="F148" s="25"/>
      <c r="G148" s="63"/>
      <c r="H148" s="25"/>
      <c r="I148" s="26"/>
      <c r="J148" s="26"/>
      <c r="K148" s="26"/>
      <c r="L148" s="26"/>
      <c r="M148" s="26"/>
      <c r="N148" s="26"/>
      <c r="O148" s="26"/>
      <c r="P148" s="26"/>
      <c r="Q148" s="26"/>
    </row>
    <row r="149" spans="2:17" x14ac:dyDescent="0.3">
      <c r="B149" s="25"/>
      <c r="C149" s="25"/>
      <c r="D149" s="63"/>
      <c r="E149" s="25"/>
      <c r="F149" s="25"/>
      <c r="G149" s="63"/>
      <c r="H149" s="25"/>
      <c r="I149" s="26"/>
      <c r="J149" s="26"/>
      <c r="K149" s="26"/>
      <c r="L149" s="26"/>
      <c r="M149" s="26"/>
      <c r="N149" s="26"/>
      <c r="O149" s="26"/>
      <c r="P149" s="26"/>
      <c r="Q149" s="26"/>
    </row>
    <row r="150" spans="2:17" x14ac:dyDescent="0.3">
      <c r="B150" s="25"/>
      <c r="C150" s="25"/>
      <c r="D150" s="63"/>
      <c r="E150" s="25"/>
      <c r="F150" s="25"/>
      <c r="G150" s="63"/>
      <c r="H150" s="25"/>
      <c r="I150" s="26"/>
      <c r="J150" s="26"/>
      <c r="K150" s="26"/>
      <c r="L150" s="26"/>
      <c r="M150" s="26"/>
      <c r="N150" s="26"/>
      <c r="O150" s="26"/>
      <c r="P150" s="26"/>
      <c r="Q150" s="26"/>
    </row>
    <row r="151" spans="2:17" x14ac:dyDescent="0.3">
      <c r="B151" s="25"/>
      <c r="C151" s="25"/>
      <c r="D151" s="63"/>
      <c r="E151" s="25"/>
      <c r="F151" s="25"/>
      <c r="G151" s="63"/>
      <c r="H151" s="25"/>
      <c r="I151" s="26"/>
      <c r="J151" s="26"/>
      <c r="K151" s="26"/>
      <c r="L151" s="26"/>
      <c r="M151" s="26"/>
      <c r="N151" s="26"/>
      <c r="O151" s="26"/>
      <c r="P151" s="26"/>
      <c r="Q151" s="26"/>
    </row>
    <row r="152" spans="2:17" x14ac:dyDescent="0.3">
      <c r="B152" s="25"/>
      <c r="C152" s="25"/>
      <c r="D152" s="63"/>
      <c r="E152" s="25"/>
      <c r="F152" s="25"/>
      <c r="G152" s="63"/>
      <c r="H152" s="25"/>
      <c r="I152" s="26"/>
      <c r="J152" s="26"/>
      <c r="K152" s="26"/>
      <c r="L152" s="26"/>
      <c r="M152" s="26"/>
      <c r="N152" s="26"/>
      <c r="O152" s="26"/>
      <c r="P152" s="26"/>
      <c r="Q152" s="26"/>
    </row>
    <row r="153" spans="2:17" x14ac:dyDescent="0.3">
      <c r="B153" s="25"/>
      <c r="C153" s="25"/>
      <c r="D153" s="63"/>
      <c r="E153" s="25"/>
      <c r="F153" s="25"/>
      <c r="G153" s="63"/>
      <c r="H153" s="25"/>
      <c r="I153" s="26"/>
      <c r="J153" s="26"/>
      <c r="K153" s="26"/>
      <c r="L153" s="26"/>
      <c r="M153" s="26"/>
      <c r="N153" s="26"/>
      <c r="O153" s="26"/>
      <c r="P153" s="26"/>
      <c r="Q153" s="26"/>
    </row>
    <row r="154" spans="2:17" x14ac:dyDescent="0.3">
      <c r="B154" s="25"/>
      <c r="C154" s="25"/>
      <c r="D154" s="63"/>
      <c r="E154" s="25"/>
      <c r="F154" s="25"/>
      <c r="G154" s="63"/>
      <c r="H154" s="25"/>
      <c r="I154" s="26"/>
      <c r="J154" s="26"/>
      <c r="K154" s="26"/>
      <c r="L154" s="26"/>
      <c r="M154" s="26"/>
      <c r="N154" s="26"/>
      <c r="O154" s="26"/>
      <c r="P154" s="26"/>
      <c r="Q154" s="26"/>
    </row>
    <row r="155" spans="2:17" x14ac:dyDescent="0.3">
      <c r="B155" s="25"/>
      <c r="C155" s="25"/>
      <c r="D155" s="63"/>
      <c r="E155" s="25"/>
      <c r="F155" s="25"/>
      <c r="G155" s="63"/>
      <c r="H155" s="25"/>
      <c r="I155" s="26"/>
      <c r="J155" s="26"/>
      <c r="K155" s="26"/>
      <c r="L155" s="26"/>
      <c r="M155" s="26"/>
      <c r="N155" s="26"/>
      <c r="O155" s="26"/>
      <c r="P155" s="26"/>
      <c r="Q155" s="26"/>
    </row>
    <row r="156" spans="2:17" x14ac:dyDescent="0.3">
      <c r="B156" s="25"/>
      <c r="C156" s="25"/>
      <c r="D156" s="63"/>
      <c r="E156" s="25"/>
      <c r="F156" s="25"/>
      <c r="G156" s="63"/>
      <c r="H156" s="25"/>
      <c r="I156" s="26"/>
      <c r="J156" s="26"/>
      <c r="K156" s="26"/>
      <c r="L156" s="26"/>
      <c r="M156" s="26"/>
      <c r="N156" s="26"/>
      <c r="O156" s="26"/>
      <c r="P156" s="26"/>
      <c r="Q156" s="26"/>
    </row>
    <row r="157" spans="2:17" x14ac:dyDescent="0.3">
      <c r="B157" s="25"/>
      <c r="C157" s="25"/>
      <c r="D157" s="63"/>
      <c r="E157" s="25"/>
      <c r="F157" s="25"/>
      <c r="G157" s="63"/>
      <c r="H157" s="25"/>
      <c r="I157" s="26"/>
      <c r="J157" s="26"/>
      <c r="K157" s="26"/>
      <c r="L157" s="26"/>
      <c r="M157" s="26"/>
      <c r="N157" s="26"/>
      <c r="O157" s="26"/>
      <c r="P157" s="26"/>
      <c r="Q157" s="26"/>
    </row>
    <row r="158" spans="2:17" x14ac:dyDescent="0.3">
      <c r="B158" s="25"/>
      <c r="C158" s="25"/>
      <c r="D158" s="63"/>
      <c r="E158" s="25"/>
      <c r="F158" s="25"/>
      <c r="G158" s="63"/>
      <c r="H158" s="25"/>
      <c r="I158" s="26"/>
      <c r="J158" s="26"/>
      <c r="K158" s="26"/>
      <c r="L158" s="26"/>
      <c r="M158" s="26"/>
      <c r="N158" s="26"/>
      <c r="O158" s="26"/>
      <c r="P158" s="26"/>
      <c r="Q158" s="26"/>
    </row>
    <row r="159" spans="2:17" x14ac:dyDescent="0.3">
      <c r="B159" s="25"/>
      <c r="C159" s="25"/>
      <c r="D159" s="63"/>
      <c r="E159" s="25"/>
      <c r="F159" s="25"/>
      <c r="G159" s="63"/>
      <c r="H159" s="25"/>
      <c r="I159" s="26"/>
      <c r="J159" s="26"/>
      <c r="K159" s="26"/>
      <c r="L159" s="26"/>
      <c r="M159" s="26"/>
      <c r="N159" s="26"/>
      <c r="O159" s="26"/>
      <c r="P159" s="26"/>
      <c r="Q159" s="26"/>
    </row>
    <row r="160" spans="2:17" x14ac:dyDescent="0.3">
      <c r="B160" s="25"/>
      <c r="C160" s="25"/>
      <c r="D160" s="63"/>
      <c r="E160" s="25"/>
      <c r="F160" s="25"/>
      <c r="G160" s="63"/>
      <c r="H160" s="25"/>
      <c r="I160" s="26"/>
      <c r="J160" s="26"/>
      <c r="K160" s="26"/>
      <c r="L160" s="26"/>
      <c r="M160" s="26"/>
      <c r="N160" s="26"/>
      <c r="O160" s="26"/>
      <c r="P160" s="26"/>
      <c r="Q160" s="26"/>
    </row>
    <row r="161" spans="2:17" x14ac:dyDescent="0.3">
      <c r="B161" s="25"/>
      <c r="C161" s="25"/>
      <c r="D161" s="63"/>
      <c r="E161" s="25"/>
      <c r="F161" s="25"/>
      <c r="G161" s="63"/>
      <c r="H161" s="25"/>
      <c r="I161" s="26"/>
      <c r="J161" s="26"/>
      <c r="K161" s="26"/>
      <c r="L161" s="26"/>
      <c r="M161" s="26"/>
      <c r="N161" s="26"/>
      <c r="O161" s="26"/>
      <c r="P161" s="26"/>
      <c r="Q161" s="26"/>
    </row>
    <row r="162" spans="2:17" x14ac:dyDescent="0.3">
      <c r="B162" s="25"/>
      <c r="C162" s="25"/>
      <c r="D162" s="63"/>
      <c r="E162" s="25"/>
      <c r="F162" s="25"/>
      <c r="G162" s="63"/>
      <c r="H162" s="25"/>
      <c r="I162" s="26"/>
      <c r="J162" s="26"/>
      <c r="K162" s="26"/>
      <c r="L162" s="26"/>
      <c r="M162" s="26"/>
      <c r="N162" s="26"/>
      <c r="O162" s="26"/>
      <c r="P162" s="26"/>
      <c r="Q162" s="26"/>
    </row>
    <row r="163" spans="2:17" x14ac:dyDescent="0.3">
      <c r="B163" s="25"/>
      <c r="C163" s="25"/>
      <c r="D163" s="63"/>
      <c r="E163" s="25"/>
      <c r="F163" s="25"/>
      <c r="G163" s="63"/>
      <c r="H163" s="25"/>
      <c r="I163" s="26"/>
      <c r="J163" s="26"/>
      <c r="K163" s="26"/>
      <c r="L163" s="26"/>
      <c r="M163" s="26"/>
      <c r="N163" s="26"/>
      <c r="O163" s="26"/>
      <c r="P163" s="26"/>
      <c r="Q163" s="26"/>
    </row>
    <row r="164" spans="2:17" x14ac:dyDescent="0.3">
      <c r="B164" s="25"/>
      <c r="C164" s="25"/>
      <c r="D164" s="63"/>
      <c r="E164" s="25"/>
      <c r="F164" s="25"/>
      <c r="G164" s="63"/>
      <c r="H164" s="25"/>
      <c r="I164" s="26"/>
      <c r="J164" s="26"/>
      <c r="K164" s="26"/>
      <c r="L164" s="26"/>
      <c r="M164" s="26"/>
      <c r="N164" s="26"/>
      <c r="O164" s="26"/>
      <c r="P164" s="26"/>
      <c r="Q164" s="26"/>
    </row>
    <row r="165" spans="2:17" x14ac:dyDescent="0.3">
      <c r="B165" s="25"/>
      <c r="C165" s="25"/>
      <c r="D165" s="63"/>
      <c r="E165" s="25"/>
      <c r="F165" s="25"/>
      <c r="G165" s="63"/>
      <c r="H165" s="25"/>
      <c r="I165" s="26"/>
      <c r="J165" s="26"/>
      <c r="K165" s="26"/>
      <c r="L165" s="26"/>
      <c r="M165" s="26"/>
      <c r="N165" s="26"/>
      <c r="O165" s="26"/>
      <c r="P165" s="26"/>
      <c r="Q165" s="26"/>
    </row>
    <row r="166" spans="2:17" x14ac:dyDescent="0.3">
      <c r="B166" s="25"/>
      <c r="C166" s="25"/>
      <c r="D166" s="63"/>
      <c r="E166" s="25"/>
      <c r="F166" s="25"/>
      <c r="G166" s="63"/>
      <c r="H166" s="25"/>
      <c r="I166" s="26"/>
      <c r="J166" s="26"/>
      <c r="K166" s="26"/>
      <c r="L166" s="26"/>
      <c r="M166" s="26"/>
      <c r="N166" s="26"/>
      <c r="O166" s="26"/>
      <c r="P166" s="26"/>
      <c r="Q166" s="26"/>
    </row>
    <row r="167" spans="2:17" x14ac:dyDescent="0.3">
      <c r="B167" s="25"/>
      <c r="C167" s="25"/>
      <c r="D167" s="63"/>
      <c r="E167" s="25"/>
      <c r="F167" s="25"/>
      <c r="G167" s="63"/>
      <c r="H167" s="25"/>
      <c r="I167" s="26"/>
      <c r="J167" s="26"/>
      <c r="K167" s="26"/>
      <c r="L167" s="26"/>
      <c r="M167" s="26"/>
      <c r="N167" s="26"/>
      <c r="O167" s="26"/>
      <c r="P167" s="26"/>
      <c r="Q167" s="26"/>
    </row>
    <row r="168" spans="2:17" x14ac:dyDescent="0.3">
      <c r="B168" s="25"/>
      <c r="C168" s="25"/>
      <c r="D168" s="63"/>
      <c r="E168" s="25"/>
      <c r="F168" s="25"/>
      <c r="G168" s="63"/>
      <c r="H168" s="25"/>
      <c r="I168" s="26"/>
      <c r="J168" s="26"/>
      <c r="K168" s="26"/>
      <c r="L168" s="26"/>
      <c r="M168" s="26"/>
      <c r="N168" s="26"/>
      <c r="O168" s="26"/>
      <c r="P168" s="26"/>
      <c r="Q168" s="26"/>
    </row>
    <row r="169" spans="2:17" x14ac:dyDescent="0.3">
      <c r="B169" s="25"/>
      <c r="C169" s="25"/>
      <c r="D169" s="63"/>
      <c r="E169" s="25"/>
      <c r="F169" s="25"/>
      <c r="G169" s="63"/>
      <c r="H169" s="25"/>
      <c r="I169" s="26"/>
      <c r="J169" s="26"/>
      <c r="K169" s="26"/>
      <c r="L169" s="26"/>
      <c r="M169" s="26"/>
      <c r="N169" s="26"/>
      <c r="O169" s="26"/>
      <c r="P169" s="26"/>
      <c r="Q169" s="26"/>
    </row>
    <row r="170" spans="2:17" x14ac:dyDescent="0.3">
      <c r="B170" s="25"/>
      <c r="C170" s="25"/>
      <c r="D170" s="63"/>
      <c r="E170" s="25"/>
      <c r="F170" s="25"/>
      <c r="G170" s="63"/>
      <c r="H170" s="25"/>
      <c r="I170" s="26"/>
      <c r="J170" s="26"/>
      <c r="K170" s="26"/>
      <c r="L170" s="26"/>
      <c r="M170" s="26"/>
      <c r="N170" s="26"/>
      <c r="O170" s="26"/>
      <c r="P170" s="26"/>
      <c r="Q170" s="26"/>
    </row>
    <row r="171" spans="2:17" x14ac:dyDescent="0.3">
      <c r="B171" s="25"/>
      <c r="C171" s="25"/>
      <c r="D171" s="63"/>
      <c r="E171" s="25"/>
      <c r="F171" s="25"/>
      <c r="G171" s="63"/>
      <c r="H171" s="25"/>
      <c r="I171" s="26"/>
      <c r="J171" s="26"/>
      <c r="K171" s="26"/>
      <c r="L171" s="26"/>
      <c r="M171" s="26"/>
      <c r="N171" s="26"/>
      <c r="O171" s="26"/>
      <c r="P171" s="26"/>
      <c r="Q171" s="26"/>
    </row>
    <row r="172" spans="2:17" x14ac:dyDescent="0.3">
      <c r="B172" s="25"/>
      <c r="C172" s="25"/>
      <c r="D172" s="63"/>
      <c r="E172" s="25"/>
      <c r="F172" s="25"/>
      <c r="G172" s="63"/>
      <c r="H172" s="25"/>
      <c r="I172" s="26"/>
      <c r="J172" s="26"/>
      <c r="K172" s="26"/>
      <c r="L172" s="26"/>
      <c r="M172" s="26"/>
      <c r="N172" s="26"/>
      <c r="O172" s="26"/>
      <c r="P172" s="26"/>
      <c r="Q172" s="26"/>
    </row>
    <row r="173" spans="2:17" x14ac:dyDescent="0.3">
      <c r="B173" s="25"/>
      <c r="C173" s="25"/>
      <c r="D173" s="63"/>
      <c r="E173" s="25"/>
      <c r="F173" s="25"/>
      <c r="G173" s="63"/>
      <c r="H173" s="25"/>
      <c r="I173" s="26"/>
      <c r="J173" s="26"/>
      <c r="K173" s="26"/>
      <c r="L173" s="26"/>
      <c r="M173" s="26"/>
      <c r="N173" s="26"/>
      <c r="O173" s="26"/>
      <c r="P173" s="26"/>
      <c r="Q173" s="26"/>
    </row>
    <row r="174" spans="2:17" x14ac:dyDescent="0.3">
      <c r="B174" s="25"/>
      <c r="C174" s="25"/>
      <c r="D174" s="63"/>
      <c r="E174" s="25"/>
      <c r="F174" s="25"/>
      <c r="G174" s="63"/>
      <c r="H174" s="25"/>
      <c r="I174" s="26"/>
      <c r="J174" s="26"/>
      <c r="K174" s="26"/>
      <c r="L174" s="26"/>
      <c r="M174" s="26"/>
      <c r="N174" s="26"/>
      <c r="O174" s="26"/>
      <c r="P174" s="26"/>
      <c r="Q174" s="26"/>
    </row>
    <row r="175" spans="2:17" x14ac:dyDescent="0.3">
      <c r="B175" s="25"/>
      <c r="C175" s="25"/>
      <c r="D175" s="63"/>
      <c r="E175" s="25"/>
      <c r="F175" s="25"/>
      <c r="G175" s="63"/>
      <c r="H175" s="25"/>
      <c r="I175" s="26"/>
      <c r="J175" s="26"/>
      <c r="K175" s="26"/>
      <c r="L175" s="26"/>
      <c r="M175" s="26"/>
      <c r="N175" s="26"/>
      <c r="O175" s="26"/>
      <c r="P175" s="26"/>
      <c r="Q175" s="26"/>
    </row>
    <row r="176" spans="2:17" x14ac:dyDescent="0.3">
      <c r="B176" s="25"/>
      <c r="C176" s="25"/>
      <c r="D176" s="63"/>
      <c r="E176" s="25"/>
      <c r="F176" s="25"/>
      <c r="G176" s="63"/>
      <c r="H176" s="25"/>
      <c r="I176" s="26"/>
      <c r="J176" s="26"/>
      <c r="K176" s="26"/>
      <c r="L176" s="26"/>
      <c r="M176" s="26"/>
      <c r="N176" s="26"/>
      <c r="O176" s="26"/>
      <c r="P176" s="26"/>
      <c r="Q176" s="26"/>
    </row>
    <row r="177" spans="2:17" x14ac:dyDescent="0.3">
      <c r="B177" s="25"/>
      <c r="C177" s="25"/>
      <c r="D177" s="63"/>
      <c r="E177" s="25"/>
      <c r="F177" s="25"/>
      <c r="G177" s="63"/>
      <c r="H177" s="25"/>
      <c r="I177" s="26"/>
      <c r="J177" s="26"/>
      <c r="K177" s="26"/>
      <c r="L177" s="26"/>
      <c r="M177" s="26"/>
      <c r="N177" s="26"/>
      <c r="O177" s="26"/>
      <c r="P177" s="26"/>
      <c r="Q177" s="26"/>
    </row>
    <row r="178" spans="2:17" x14ac:dyDescent="0.3">
      <c r="B178" s="25"/>
      <c r="C178" s="25"/>
      <c r="D178" s="63"/>
      <c r="E178" s="25"/>
      <c r="F178" s="25"/>
      <c r="G178" s="63"/>
      <c r="H178" s="25"/>
      <c r="I178" s="26"/>
      <c r="J178" s="26"/>
      <c r="K178" s="26"/>
      <c r="L178" s="26"/>
      <c r="M178" s="26"/>
      <c r="N178" s="26"/>
      <c r="O178" s="26"/>
      <c r="P178" s="26"/>
      <c r="Q178" s="26"/>
    </row>
    <row r="179" spans="2:17" x14ac:dyDescent="0.3">
      <c r="B179" s="25"/>
      <c r="C179" s="25"/>
      <c r="D179" s="63"/>
      <c r="E179" s="25"/>
      <c r="F179" s="25"/>
      <c r="G179" s="63"/>
      <c r="H179" s="25"/>
      <c r="I179" s="26"/>
      <c r="J179" s="26"/>
      <c r="K179" s="26"/>
      <c r="L179" s="26"/>
      <c r="M179" s="26"/>
      <c r="N179" s="26"/>
      <c r="O179" s="26"/>
      <c r="P179" s="26"/>
      <c r="Q179" s="26"/>
    </row>
    <row r="180" spans="2:17" x14ac:dyDescent="0.3">
      <c r="B180" s="25"/>
      <c r="C180" s="25"/>
      <c r="D180" s="63"/>
      <c r="E180" s="25"/>
      <c r="F180" s="25"/>
      <c r="G180" s="63"/>
      <c r="H180" s="25"/>
      <c r="I180" s="26"/>
      <c r="J180" s="26"/>
      <c r="K180" s="26"/>
      <c r="L180" s="26"/>
      <c r="M180" s="26"/>
      <c r="N180" s="26"/>
      <c r="O180" s="26"/>
      <c r="P180" s="26"/>
      <c r="Q180" s="26"/>
    </row>
    <row r="181" spans="2:17" x14ac:dyDescent="0.3">
      <c r="B181" s="25"/>
      <c r="C181" s="25"/>
      <c r="D181" s="63"/>
      <c r="E181" s="25"/>
      <c r="F181" s="25"/>
      <c r="G181" s="63"/>
      <c r="H181" s="25"/>
      <c r="I181" s="26"/>
      <c r="J181" s="26"/>
      <c r="K181" s="26"/>
      <c r="L181" s="26"/>
      <c r="M181" s="26"/>
      <c r="N181" s="26"/>
      <c r="O181" s="26"/>
      <c r="P181" s="26"/>
      <c r="Q181" s="26"/>
    </row>
    <row r="182" spans="2:17" x14ac:dyDescent="0.3">
      <c r="B182" s="25"/>
      <c r="C182" s="25"/>
      <c r="D182" s="63"/>
      <c r="E182" s="25"/>
      <c r="F182" s="25"/>
      <c r="G182" s="63"/>
      <c r="H182" s="25"/>
      <c r="I182" s="26"/>
      <c r="J182" s="26"/>
      <c r="K182" s="26"/>
      <c r="L182" s="26"/>
      <c r="M182" s="26"/>
      <c r="N182" s="26"/>
      <c r="O182" s="26"/>
      <c r="P182" s="26"/>
      <c r="Q182" s="26"/>
    </row>
    <row r="183" spans="2:17" x14ac:dyDescent="0.3">
      <c r="B183" s="25"/>
      <c r="C183" s="25"/>
      <c r="D183" s="63"/>
      <c r="E183" s="25"/>
      <c r="F183" s="25"/>
      <c r="G183" s="63"/>
      <c r="H183" s="25"/>
      <c r="I183" s="26"/>
      <c r="J183" s="26"/>
      <c r="K183" s="26"/>
      <c r="L183" s="26"/>
      <c r="M183" s="26"/>
      <c r="N183" s="26"/>
      <c r="O183" s="26"/>
      <c r="P183" s="26"/>
      <c r="Q183" s="26"/>
    </row>
    <row r="184" spans="2:17" x14ac:dyDescent="0.3">
      <c r="B184" s="25"/>
      <c r="C184" s="25"/>
      <c r="D184" s="63"/>
      <c r="E184" s="25"/>
      <c r="F184" s="25"/>
      <c r="G184" s="63"/>
      <c r="H184" s="25"/>
      <c r="I184" s="26"/>
      <c r="J184" s="26"/>
      <c r="K184" s="26"/>
      <c r="L184" s="26"/>
      <c r="M184" s="26"/>
      <c r="N184" s="26"/>
      <c r="O184" s="26"/>
      <c r="P184" s="26"/>
      <c r="Q184" s="26"/>
    </row>
    <row r="185" spans="2:17" x14ac:dyDescent="0.3">
      <c r="B185" s="25"/>
      <c r="C185" s="25"/>
      <c r="D185" s="63"/>
      <c r="E185" s="25"/>
      <c r="F185" s="25"/>
      <c r="G185" s="63"/>
      <c r="H185" s="25"/>
      <c r="I185" s="26"/>
      <c r="J185" s="26"/>
      <c r="K185" s="26"/>
      <c r="L185" s="26"/>
      <c r="M185" s="26"/>
      <c r="N185" s="26"/>
      <c r="O185" s="26"/>
      <c r="P185" s="26"/>
      <c r="Q185" s="26"/>
    </row>
    <row r="186" spans="2:17" x14ac:dyDescent="0.3">
      <c r="B186" s="25"/>
      <c r="C186" s="25"/>
      <c r="D186" s="63"/>
      <c r="E186" s="25"/>
      <c r="F186" s="25"/>
      <c r="G186" s="63"/>
      <c r="H186" s="25"/>
      <c r="I186" s="26"/>
      <c r="J186" s="26"/>
      <c r="K186" s="26"/>
      <c r="L186" s="26"/>
      <c r="M186" s="26"/>
      <c r="N186" s="26"/>
      <c r="O186" s="26"/>
      <c r="P186" s="26"/>
      <c r="Q186" s="26"/>
    </row>
    <row r="187" spans="2:17" x14ac:dyDescent="0.3">
      <c r="B187" s="25"/>
      <c r="C187" s="25"/>
      <c r="D187" s="63"/>
      <c r="E187" s="25"/>
      <c r="F187" s="25"/>
      <c r="G187" s="63"/>
      <c r="H187" s="25"/>
      <c r="I187" s="26"/>
      <c r="J187" s="26"/>
      <c r="K187" s="26"/>
      <c r="L187" s="26"/>
      <c r="M187" s="26"/>
      <c r="N187" s="26"/>
      <c r="O187" s="26"/>
      <c r="P187" s="26"/>
      <c r="Q187" s="26"/>
    </row>
    <row r="188" spans="2:17" x14ac:dyDescent="0.3">
      <c r="B188" s="25"/>
      <c r="C188" s="25"/>
      <c r="D188" s="63"/>
      <c r="E188" s="25"/>
      <c r="F188" s="25"/>
      <c r="G188" s="63"/>
      <c r="H188" s="25"/>
      <c r="I188" s="26"/>
      <c r="J188" s="26"/>
      <c r="K188" s="26"/>
      <c r="L188" s="26"/>
      <c r="M188" s="26"/>
      <c r="N188" s="26"/>
      <c r="O188" s="26"/>
      <c r="P188" s="26"/>
      <c r="Q188" s="26"/>
    </row>
    <row r="189" spans="2:17" x14ac:dyDescent="0.3">
      <c r="B189" s="25"/>
      <c r="C189" s="25"/>
      <c r="D189" s="63"/>
      <c r="E189" s="25"/>
      <c r="F189" s="25"/>
      <c r="G189" s="63"/>
      <c r="H189" s="25"/>
      <c r="I189" s="26"/>
      <c r="J189" s="26"/>
      <c r="K189" s="26"/>
      <c r="L189" s="26"/>
      <c r="M189" s="26"/>
      <c r="N189" s="26"/>
      <c r="O189" s="26"/>
      <c r="P189" s="26"/>
      <c r="Q189" s="26"/>
    </row>
    <row r="190" spans="2:17" x14ac:dyDescent="0.3">
      <c r="B190" s="25"/>
      <c r="C190" s="25"/>
      <c r="D190" s="63"/>
      <c r="E190" s="25"/>
      <c r="F190" s="25"/>
      <c r="G190" s="63"/>
      <c r="H190" s="25"/>
      <c r="I190" s="26"/>
      <c r="J190" s="26"/>
      <c r="K190" s="26"/>
      <c r="L190" s="26"/>
      <c r="M190" s="26"/>
      <c r="N190" s="26"/>
      <c r="O190" s="26"/>
      <c r="P190" s="26"/>
      <c r="Q190" s="26"/>
    </row>
    <row r="191" spans="2:17" x14ac:dyDescent="0.3">
      <c r="B191" s="25"/>
      <c r="C191" s="25"/>
      <c r="D191" s="63"/>
      <c r="E191" s="25"/>
      <c r="F191" s="25"/>
      <c r="G191" s="63"/>
      <c r="H191" s="25"/>
      <c r="I191" s="26"/>
      <c r="J191" s="26"/>
      <c r="K191" s="26"/>
      <c r="L191" s="26"/>
      <c r="M191" s="26"/>
      <c r="N191" s="26"/>
      <c r="O191" s="26"/>
      <c r="P191" s="26"/>
      <c r="Q191" s="26"/>
    </row>
    <row r="192" spans="2:17" x14ac:dyDescent="0.3">
      <c r="B192" s="25"/>
      <c r="C192" s="25"/>
      <c r="D192" s="63"/>
      <c r="E192" s="25"/>
      <c r="F192" s="25"/>
      <c r="G192" s="63"/>
      <c r="H192" s="25"/>
      <c r="I192" s="26"/>
      <c r="J192" s="26"/>
      <c r="K192" s="26"/>
      <c r="L192" s="26"/>
      <c r="M192" s="26"/>
      <c r="N192" s="26"/>
      <c r="O192" s="26"/>
      <c r="P192" s="26"/>
      <c r="Q192" s="26"/>
    </row>
    <row r="193" spans="2:17" x14ac:dyDescent="0.3">
      <c r="B193" s="25"/>
      <c r="C193" s="25"/>
      <c r="D193" s="63"/>
      <c r="E193" s="25"/>
      <c r="F193" s="25"/>
      <c r="G193" s="63"/>
      <c r="H193" s="25"/>
      <c r="I193" s="26"/>
      <c r="J193" s="26"/>
      <c r="K193" s="26"/>
      <c r="L193" s="26"/>
      <c r="M193" s="26"/>
      <c r="N193" s="26"/>
      <c r="O193" s="26"/>
      <c r="P193" s="26"/>
      <c r="Q193" s="26"/>
    </row>
    <row r="194" spans="2:17" x14ac:dyDescent="0.3">
      <c r="B194" s="25"/>
      <c r="C194" s="25"/>
      <c r="D194" s="63"/>
      <c r="E194" s="25"/>
      <c r="F194" s="25"/>
      <c r="G194" s="63"/>
      <c r="H194" s="25"/>
      <c r="I194" s="26"/>
      <c r="J194" s="26"/>
      <c r="K194" s="26"/>
      <c r="L194" s="26"/>
      <c r="M194" s="26"/>
      <c r="N194" s="26"/>
      <c r="O194" s="26"/>
      <c r="P194" s="26"/>
      <c r="Q194" s="26"/>
    </row>
    <row r="195" spans="2:17" x14ac:dyDescent="0.3">
      <c r="B195" s="25"/>
      <c r="C195" s="25"/>
      <c r="D195" s="63"/>
      <c r="E195" s="25"/>
      <c r="F195" s="25"/>
      <c r="G195" s="63"/>
      <c r="H195" s="25"/>
      <c r="I195" s="26"/>
      <c r="J195" s="26"/>
      <c r="K195" s="26"/>
      <c r="L195" s="26"/>
      <c r="M195" s="26"/>
      <c r="N195" s="26"/>
      <c r="O195" s="26"/>
      <c r="P195" s="26"/>
      <c r="Q195" s="26"/>
    </row>
    <row r="196" spans="2:17" x14ac:dyDescent="0.3">
      <c r="B196" s="25"/>
      <c r="C196" s="25"/>
      <c r="D196" s="63"/>
      <c r="E196" s="25"/>
      <c r="F196" s="25"/>
      <c r="G196" s="63"/>
      <c r="H196" s="25"/>
      <c r="I196" s="26"/>
      <c r="J196" s="26"/>
      <c r="K196" s="26"/>
      <c r="L196" s="26"/>
      <c r="M196" s="26"/>
      <c r="N196" s="26"/>
      <c r="O196" s="26"/>
      <c r="P196" s="26"/>
      <c r="Q196" s="26"/>
    </row>
    <row r="197" spans="2:17" x14ac:dyDescent="0.3">
      <c r="B197" s="25"/>
      <c r="C197" s="25"/>
      <c r="D197" s="63"/>
      <c r="E197" s="25"/>
      <c r="F197" s="25"/>
      <c r="G197" s="63"/>
      <c r="H197" s="25"/>
      <c r="I197" s="26"/>
      <c r="J197" s="26"/>
      <c r="K197" s="26"/>
      <c r="L197" s="26"/>
      <c r="M197" s="26"/>
      <c r="N197" s="26"/>
      <c r="O197" s="26"/>
      <c r="P197" s="26"/>
      <c r="Q197" s="26"/>
    </row>
    <row r="198" spans="2:17" x14ac:dyDescent="0.3">
      <c r="B198" s="25"/>
      <c r="C198" s="25"/>
      <c r="D198" s="63"/>
      <c r="E198" s="25"/>
      <c r="F198" s="25"/>
      <c r="G198" s="63"/>
      <c r="H198" s="25"/>
      <c r="I198" s="26"/>
      <c r="J198" s="26"/>
      <c r="K198" s="26"/>
      <c r="L198" s="26"/>
      <c r="M198" s="26"/>
      <c r="N198" s="26"/>
      <c r="O198" s="26"/>
      <c r="P198" s="26"/>
      <c r="Q198" s="26"/>
    </row>
    <row r="199" spans="2:17" x14ac:dyDescent="0.3">
      <c r="B199" s="25"/>
      <c r="C199" s="25"/>
      <c r="D199" s="63"/>
      <c r="E199" s="25"/>
      <c r="F199" s="25"/>
      <c r="G199" s="63"/>
      <c r="H199" s="25"/>
      <c r="I199" s="26"/>
      <c r="J199" s="26"/>
      <c r="K199" s="26"/>
      <c r="L199" s="26"/>
      <c r="M199" s="26"/>
      <c r="N199" s="26"/>
      <c r="O199" s="26"/>
      <c r="P199" s="26"/>
      <c r="Q199" s="26"/>
    </row>
    <row r="200" spans="2:17" x14ac:dyDescent="0.3">
      <c r="B200" s="25"/>
      <c r="C200" s="25"/>
      <c r="D200" s="63"/>
      <c r="E200" s="25"/>
      <c r="F200" s="25"/>
      <c r="G200" s="63"/>
      <c r="H200" s="25"/>
      <c r="I200" s="26"/>
      <c r="J200" s="26"/>
      <c r="K200" s="26"/>
      <c r="L200" s="26"/>
      <c r="M200" s="26"/>
      <c r="N200" s="26"/>
      <c r="O200" s="26"/>
      <c r="P200" s="26"/>
      <c r="Q200" s="26"/>
    </row>
    <row r="201" spans="2:17" x14ac:dyDescent="0.3">
      <c r="B201" s="25"/>
      <c r="C201" s="25"/>
      <c r="D201" s="63"/>
      <c r="E201" s="25"/>
      <c r="F201" s="25"/>
      <c r="G201" s="63"/>
      <c r="H201" s="25"/>
      <c r="I201" s="26"/>
      <c r="J201" s="26"/>
      <c r="K201" s="26"/>
      <c r="L201" s="26"/>
      <c r="M201" s="26"/>
      <c r="N201" s="26"/>
      <c r="O201" s="26"/>
      <c r="P201" s="26"/>
      <c r="Q201" s="26"/>
    </row>
    <row r="202" spans="2:17" x14ac:dyDescent="0.3">
      <c r="B202" s="25"/>
      <c r="C202" s="25"/>
      <c r="D202" s="63"/>
      <c r="E202" s="25"/>
      <c r="F202" s="25"/>
      <c r="G202" s="63"/>
      <c r="H202" s="25"/>
      <c r="I202" s="26"/>
      <c r="J202" s="26"/>
      <c r="K202" s="26"/>
      <c r="L202" s="26"/>
      <c r="M202" s="26"/>
      <c r="N202" s="26"/>
      <c r="O202" s="26"/>
      <c r="P202" s="26"/>
      <c r="Q202" s="26"/>
    </row>
    <row r="203" spans="2:17" x14ac:dyDescent="0.3">
      <c r="B203" s="25"/>
      <c r="C203" s="25"/>
      <c r="D203" s="63"/>
      <c r="E203" s="25"/>
      <c r="F203" s="25"/>
      <c r="G203" s="63"/>
      <c r="H203" s="25"/>
      <c r="I203" s="26"/>
      <c r="J203" s="26"/>
      <c r="K203" s="26"/>
      <c r="L203" s="26"/>
      <c r="M203" s="26"/>
      <c r="N203" s="26"/>
      <c r="O203" s="26"/>
      <c r="P203" s="26"/>
      <c r="Q203" s="26"/>
    </row>
    <row r="204" spans="2:17" x14ac:dyDescent="0.3">
      <c r="B204" s="25"/>
      <c r="C204" s="25"/>
      <c r="D204" s="63"/>
      <c r="E204" s="25"/>
      <c r="F204" s="25"/>
      <c r="G204" s="63"/>
      <c r="H204" s="25"/>
      <c r="I204" s="26"/>
      <c r="J204" s="26"/>
      <c r="K204" s="26"/>
      <c r="L204" s="26"/>
      <c r="M204" s="26"/>
      <c r="N204" s="26"/>
      <c r="O204" s="26"/>
      <c r="P204" s="26"/>
      <c r="Q204" s="26"/>
    </row>
    <row r="205" spans="2:17" x14ac:dyDescent="0.3">
      <c r="B205" s="25"/>
      <c r="C205" s="25"/>
      <c r="D205" s="63"/>
      <c r="E205" s="25"/>
      <c r="F205" s="25"/>
      <c r="G205" s="63"/>
      <c r="H205" s="25"/>
      <c r="I205" s="26"/>
      <c r="J205" s="26"/>
      <c r="K205" s="26"/>
      <c r="L205" s="26"/>
      <c r="M205" s="26"/>
      <c r="N205" s="26"/>
      <c r="O205" s="26"/>
      <c r="P205" s="26"/>
      <c r="Q205" s="26"/>
    </row>
    <row r="206" spans="2:17" x14ac:dyDescent="0.3">
      <c r="B206" s="25"/>
      <c r="C206" s="25"/>
      <c r="D206" s="63"/>
      <c r="E206" s="25"/>
      <c r="F206" s="25"/>
      <c r="G206" s="63"/>
      <c r="H206" s="25"/>
      <c r="I206" s="26"/>
      <c r="J206" s="26"/>
      <c r="K206" s="26"/>
      <c r="L206" s="26"/>
      <c r="M206" s="26"/>
      <c r="N206" s="26"/>
      <c r="O206" s="26"/>
      <c r="P206" s="26"/>
      <c r="Q206" s="26"/>
    </row>
    <row r="207" spans="2:17" x14ac:dyDescent="0.3">
      <c r="B207" s="25"/>
      <c r="C207" s="25"/>
      <c r="D207" s="63"/>
      <c r="E207" s="25"/>
      <c r="F207" s="25"/>
      <c r="G207" s="63"/>
      <c r="H207" s="25"/>
      <c r="I207" s="26"/>
      <c r="J207" s="26"/>
      <c r="K207" s="26"/>
      <c r="L207" s="26"/>
      <c r="M207" s="26"/>
      <c r="N207" s="26"/>
      <c r="O207" s="26"/>
      <c r="P207" s="26"/>
      <c r="Q207" s="26"/>
    </row>
    <row r="208" spans="2:17" x14ac:dyDescent="0.3">
      <c r="B208" s="25"/>
      <c r="C208" s="25"/>
      <c r="D208" s="63"/>
      <c r="E208" s="25"/>
      <c r="F208" s="25"/>
      <c r="G208" s="63"/>
      <c r="H208" s="25"/>
      <c r="I208" s="26"/>
      <c r="J208" s="26"/>
      <c r="K208" s="26"/>
      <c r="L208" s="26"/>
      <c r="M208" s="26"/>
      <c r="N208" s="26"/>
      <c r="O208" s="26"/>
      <c r="P208" s="26"/>
      <c r="Q208" s="26"/>
    </row>
    <row r="209" spans="2:17" x14ac:dyDescent="0.3">
      <c r="B209" s="25"/>
      <c r="C209" s="25"/>
      <c r="D209" s="63"/>
      <c r="E209" s="25"/>
      <c r="F209" s="25"/>
      <c r="G209" s="63"/>
      <c r="H209" s="25"/>
      <c r="I209" s="26"/>
      <c r="J209" s="26"/>
      <c r="K209" s="26"/>
      <c r="L209" s="26"/>
      <c r="M209" s="26"/>
      <c r="N209" s="26"/>
      <c r="O209" s="26"/>
      <c r="P209" s="26"/>
      <c r="Q209" s="26"/>
    </row>
    <row r="210" spans="2:17" x14ac:dyDescent="0.3">
      <c r="B210" s="25"/>
      <c r="C210" s="25"/>
      <c r="D210" s="63"/>
      <c r="E210" s="25"/>
      <c r="F210" s="25"/>
      <c r="G210" s="63"/>
      <c r="H210" s="25"/>
      <c r="I210" s="26"/>
      <c r="J210" s="26"/>
      <c r="K210" s="26"/>
      <c r="L210" s="26"/>
      <c r="M210" s="26"/>
      <c r="N210" s="26"/>
      <c r="O210" s="26"/>
      <c r="P210" s="26"/>
      <c r="Q210" s="26"/>
    </row>
    <row r="211" spans="2:17" x14ac:dyDescent="0.3">
      <c r="B211" s="25"/>
      <c r="C211" s="25"/>
      <c r="D211" s="63"/>
      <c r="E211" s="25"/>
      <c r="F211" s="25"/>
      <c r="G211" s="63"/>
      <c r="H211" s="25"/>
      <c r="I211" s="26"/>
      <c r="J211" s="26"/>
      <c r="K211" s="26"/>
      <c r="L211" s="26"/>
      <c r="M211" s="26"/>
      <c r="N211" s="26"/>
      <c r="O211" s="26"/>
      <c r="P211" s="26"/>
      <c r="Q211" s="26"/>
    </row>
    <row r="212" spans="2:17" x14ac:dyDescent="0.3">
      <c r="B212" s="25"/>
      <c r="C212" s="25"/>
      <c r="D212" s="63"/>
      <c r="E212" s="25"/>
      <c r="F212" s="25"/>
      <c r="G212" s="63"/>
      <c r="H212" s="25"/>
      <c r="I212" s="26"/>
      <c r="J212" s="26"/>
      <c r="K212" s="26"/>
      <c r="L212" s="26"/>
      <c r="M212" s="26"/>
      <c r="N212" s="26"/>
      <c r="O212" s="26"/>
      <c r="P212" s="26"/>
      <c r="Q212" s="26"/>
    </row>
    <row r="213" spans="2:17" x14ac:dyDescent="0.3">
      <c r="B213" s="25"/>
      <c r="C213" s="25"/>
      <c r="D213" s="63"/>
      <c r="E213" s="25"/>
      <c r="F213" s="25"/>
      <c r="G213" s="63"/>
      <c r="H213" s="25"/>
      <c r="I213" s="26"/>
      <c r="J213" s="26"/>
      <c r="K213" s="26"/>
      <c r="L213" s="26"/>
      <c r="M213" s="26"/>
      <c r="N213" s="26"/>
      <c r="O213" s="26"/>
      <c r="P213" s="26"/>
      <c r="Q213" s="26"/>
    </row>
    <row r="214" spans="2:17" x14ac:dyDescent="0.3">
      <c r="B214" s="25"/>
      <c r="C214" s="25"/>
      <c r="D214" s="63"/>
      <c r="E214" s="25"/>
      <c r="F214" s="25"/>
      <c r="G214" s="63"/>
      <c r="H214" s="25"/>
      <c r="I214" s="26"/>
      <c r="J214" s="26"/>
      <c r="K214" s="26"/>
      <c r="L214" s="26"/>
      <c r="M214" s="26"/>
      <c r="N214" s="26"/>
      <c r="O214" s="26"/>
      <c r="P214" s="26"/>
      <c r="Q214" s="26"/>
    </row>
    <row r="215" spans="2:17" x14ac:dyDescent="0.3">
      <c r="B215" s="25"/>
      <c r="C215" s="25"/>
      <c r="D215" s="63"/>
      <c r="E215" s="25"/>
      <c r="F215" s="25"/>
      <c r="G215" s="63"/>
      <c r="H215" s="25"/>
      <c r="I215" s="26"/>
      <c r="J215" s="26"/>
      <c r="K215" s="26"/>
      <c r="L215" s="26"/>
      <c r="M215" s="26"/>
      <c r="N215" s="26"/>
      <c r="O215" s="26"/>
      <c r="P215" s="26"/>
      <c r="Q215" s="26"/>
    </row>
    <row r="216" spans="2:17" x14ac:dyDescent="0.3">
      <c r="B216" s="25"/>
      <c r="C216" s="25"/>
      <c r="D216" s="63"/>
      <c r="E216" s="25"/>
      <c r="F216" s="25"/>
      <c r="G216" s="63"/>
      <c r="H216" s="25"/>
      <c r="I216" s="26"/>
      <c r="J216" s="26"/>
      <c r="K216" s="26"/>
      <c r="L216" s="26"/>
      <c r="M216" s="26"/>
      <c r="N216" s="26"/>
      <c r="O216" s="26"/>
      <c r="P216" s="26"/>
      <c r="Q216" s="26"/>
    </row>
    <row r="217" spans="2:17" x14ac:dyDescent="0.3">
      <c r="B217" s="25"/>
      <c r="C217" s="25"/>
      <c r="D217" s="63"/>
      <c r="E217" s="25"/>
      <c r="F217" s="25"/>
      <c r="G217" s="63"/>
      <c r="H217" s="25"/>
      <c r="I217" s="26"/>
      <c r="J217" s="26"/>
      <c r="K217" s="26"/>
      <c r="L217" s="26"/>
      <c r="M217" s="26"/>
      <c r="N217" s="26"/>
      <c r="O217" s="26"/>
      <c r="P217" s="26"/>
      <c r="Q217" s="26"/>
    </row>
    <row r="218" spans="2:17" x14ac:dyDescent="0.3">
      <c r="B218" s="25"/>
      <c r="C218" s="25"/>
      <c r="D218" s="63"/>
      <c r="E218" s="25"/>
      <c r="F218" s="25"/>
      <c r="G218" s="63"/>
      <c r="H218" s="25"/>
      <c r="I218" s="26"/>
      <c r="J218" s="26"/>
      <c r="K218" s="26"/>
      <c r="L218" s="26"/>
      <c r="M218" s="26"/>
      <c r="N218" s="26"/>
      <c r="O218" s="26"/>
      <c r="P218" s="26"/>
      <c r="Q218" s="26"/>
    </row>
    <row r="219" spans="2:17" x14ac:dyDescent="0.3">
      <c r="B219" s="25"/>
      <c r="C219" s="25"/>
      <c r="D219" s="63"/>
      <c r="E219" s="25"/>
      <c r="F219" s="25"/>
      <c r="G219" s="63"/>
      <c r="H219" s="25"/>
      <c r="I219" s="26"/>
      <c r="J219" s="26"/>
      <c r="K219" s="26"/>
      <c r="L219" s="26"/>
      <c r="M219" s="26"/>
      <c r="N219" s="26"/>
      <c r="O219" s="26"/>
      <c r="P219" s="26"/>
      <c r="Q219" s="26"/>
    </row>
    <row r="220" spans="2:17" x14ac:dyDescent="0.3">
      <c r="B220" s="25"/>
      <c r="C220" s="25"/>
      <c r="D220" s="63"/>
      <c r="E220" s="25"/>
      <c r="F220" s="25"/>
      <c r="G220" s="63"/>
      <c r="H220" s="25"/>
      <c r="I220" s="26"/>
      <c r="J220" s="26"/>
      <c r="K220" s="26"/>
      <c r="L220" s="26"/>
      <c r="M220" s="26"/>
      <c r="N220" s="26"/>
      <c r="O220" s="26"/>
      <c r="P220" s="26"/>
      <c r="Q220" s="26"/>
    </row>
    <row r="221" spans="2:17" x14ac:dyDescent="0.3">
      <c r="B221" s="25"/>
      <c r="C221" s="25"/>
      <c r="D221" s="63"/>
      <c r="E221" s="25"/>
      <c r="F221" s="25"/>
      <c r="G221" s="63"/>
      <c r="H221" s="25"/>
      <c r="I221" s="26"/>
      <c r="J221" s="26"/>
      <c r="K221" s="26"/>
      <c r="L221" s="26"/>
      <c r="M221" s="26"/>
      <c r="N221" s="26"/>
      <c r="O221" s="26"/>
      <c r="P221" s="26"/>
      <c r="Q221" s="26"/>
    </row>
    <row r="222" spans="2:17" x14ac:dyDescent="0.3">
      <c r="B222" s="25"/>
      <c r="C222" s="25"/>
      <c r="D222" s="63"/>
      <c r="E222" s="25"/>
      <c r="F222" s="25"/>
      <c r="G222" s="63"/>
      <c r="H222" s="25"/>
      <c r="I222" s="26"/>
      <c r="J222" s="26"/>
      <c r="K222" s="26"/>
      <c r="L222" s="26"/>
      <c r="M222" s="26"/>
      <c r="N222" s="26"/>
      <c r="O222" s="26"/>
      <c r="P222" s="26"/>
      <c r="Q222" s="26"/>
    </row>
    <row r="223" spans="2:17" x14ac:dyDescent="0.3">
      <c r="B223" s="25"/>
      <c r="C223" s="25"/>
      <c r="D223" s="63"/>
      <c r="E223" s="25"/>
      <c r="F223" s="25"/>
      <c r="G223" s="63"/>
      <c r="H223" s="25"/>
      <c r="I223" s="26"/>
      <c r="J223" s="26"/>
      <c r="K223" s="26"/>
      <c r="L223" s="26"/>
      <c r="M223" s="26"/>
      <c r="N223" s="26"/>
      <c r="O223" s="26"/>
      <c r="P223" s="26"/>
      <c r="Q223" s="26"/>
    </row>
    <row r="224" spans="2:17" x14ac:dyDescent="0.3">
      <c r="B224" s="25"/>
      <c r="C224" s="25"/>
      <c r="D224" s="63"/>
      <c r="E224" s="25"/>
      <c r="F224" s="25"/>
      <c r="G224" s="63"/>
      <c r="H224" s="25"/>
      <c r="I224" s="26"/>
      <c r="J224" s="26"/>
      <c r="K224" s="26"/>
      <c r="L224" s="26"/>
      <c r="M224" s="26"/>
      <c r="N224" s="26"/>
      <c r="O224" s="26"/>
      <c r="P224" s="26"/>
      <c r="Q224" s="26"/>
    </row>
    <row r="225" spans="2:17" x14ac:dyDescent="0.3">
      <c r="B225" s="25"/>
      <c r="C225" s="25"/>
      <c r="D225" s="63"/>
      <c r="E225" s="25"/>
      <c r="F225" s="25"/>
      <c r="G225" s="63"/>
      <c r="H225" s="25"/>
      <c r="I225" s="26"/>
      <c r="J225" s="26"/>
      <c r="K225" s="26"/>
      <c r="L225" s="26"/>
      <c r="M225" s="26"/>
      <c r="N225" s="26"/>
      <c r="O225" s="26"/>
      <c r="P225" s="26"/>
      <c r="Q225" s="26"/>
    </row>
    <row r="226" spans="2:17" x14ac:dyDescent="0.3">
      <c r="B226" s="25"/>
      <c r="C226" s="25"/>
      <c r="D226" s="63"/>
      <c r="E226" s="25"/>
      <c r="F226" s="25"/>
      <c r="G226" s="63"/>
      <c r="H226" s="25"/>
      <c r="I226" s="26"/>
      <c r="J226" s="26"/>
      <c r="K226" s="26"/>
      <c r="L226" s="26"/>
      <c r="M226" s="26"/>
      <c r="N226" s="26"/>
      <c r="O226" s="26"/>
      <c r="P226" s="26"/>
      <c r="Q226" s="26"/>
    </row>
    <row r="227" spans="2:17" x14ac:dyDescent="0.3">
      <c r="B227" s="25"/>
      <c r="C227" s="25"/>
      <c r="D227" s="63"/>
      <c r="E227" s="25"/>
      <c r="F227" s="25"/>
      <c r="G227" s="63"/>
      <c r="H227" s="25"/>
      <c r="I227" s="26"/>
      <c r="J227" s="26"/>
      <c r="K227" s="26"/>
      <c r="L227" s="26"/>
      <c r="M227" s="26"/>
      <c r="N227" s="26"/>
      <c r="O227" s="26"/>
      <c r="P227" s="26"/>
      <c r="Q227" s="26"/>
    </row>
    <row r="228" spans="2:17" x14ac:dyDescent="0.3">
      <c r="B228" s="25"/>
      <c r="C228" s="25"/>
      <c r="D228" s="63"/>
      <c r="E228" s="25"/>
      <c r="F228" s="25"/>
      <c r="G228" s="63"/>
      <c r="H228" s="25"/>
      <c r="I228" s="26"/>
      <c r="J228" s="26"/>
      <c r="K228" s="26"/>
      <c r="L228" s="26"/>
      <c r="M228" s="26"/>
      <c r="N228" s="26"/>
      <c r="O228" s="26"/>
      <c r="P228" s="26"/>
      <c r="Q228" s="26"/>
    </row>
    <row r="229" spans="2:17" x14ac:dyDescent="0.3">
      <c r="B229" s="25"/>
      <c r="C229" s="25"/>
      <c r="D229" s="63"/>
      <c r="E229" s="25"/>
      <c r="F229" s="25"/>
      <c r="G229" s="63"/>
      <c r="H229" s="25"/>
      <c r="I229" s="26"/>
      <c r="J229" s="26"/>
      <c r="K229" s="26"/>
      <c r="L229" s="26"/>
      <c r="M229" s="26"/>
      <c r="N229" s="26"/>
      <c r="O229" s="26"/>
      <c r="P229" s="26"/>
      <c r="Q229" s="26"/>
    </row>
    <row r="230" spans="2:17" x14ac:dyDescent="0.3">
      <c r="B230" s="25"/>
      <c r="C230" s="25"/>
      <c r="D230" s="63"/>
      <c r="E230" s="25"/>
      <c r="F230" s="25"/>
      <c r="G230" s="63"/>
      <c r="H230" s="25"/>
      <c r="I230" s="26"/>
      <c r="J230" s="26"/>
      <c r="K230" s="26"/>
      <c r="L230" s="26"/>
      <c r="M230" s="26"/>
      <c r="N230" s="26"/>
      <c r="O230" s="26"/>
      <c r="P230" s="26"/>
      <c r="Q230" s="26"/>
    </row>
    <row r="231" spans="2:17" x14ac:dyDescent="0.3">
      <c r="B231" s="25"/>
      <c r="C231" s="25"/>
      <c r="D231" s="63"/>
      <c r="E231" s="25"/>
      <c r="F231" s="25"/>
      <c r="G231" s="63"/>
      <c r="H231" s="25"/>
      <c r="I231" s="26"/>
      <c r="J231" s="26"/>
      <c r="K231" s="26"/>
      <c r="L231" s="26"/>
      <c r="M231" s="26"/>
      <c r="N231" s="26"/>
      <c r="O231" s="26"/>
      <c r="P231" s="26"/>
      <c r="Q231" s="26"/>
    </row>
    <row r="232" spans="2:17" x14ac:dyDescent="0.3">
      <c r="B232" s="25"/>
      <c r="C232" s="25"/>
      <c r="D232" s="63"/>
      <c r="E232" s="25"/>
      <c r="F232" s="25"/>
      <c r="G232" s="63"/>
      <c r="H232" s="25"/>
      <c r="I232" s="26"/>
      <c r="J232" s="26"/>
      <c r="K232" s="26"/>
      <c r="L232" s="26"/>
      <c r="M232" s="26"/>
      <c r="N232" s="26"/>
      <c r="O232" s="26"/>
      <c r="P232" s="26"/>
      <c r="Q232" s="26"/>
    </row>
    <row r="233" spans="2:17" x14ac:dyDescent="0.3">
      <c r="B233" s="25"/>
      <c r="C233" s="25"/>
      <c r="D233" s="63"/>
      <c r="E233" s="25"/>
      <c r="F233" s="25"/>
      <c r="G233" s="63"/>
      <c r="H233" s="25"/>
      <c r="I233" s="26"/>
      <c r="J233" s="26"/>
      <c r="K233" s="26"/>
      <c r="L233" s="26"/>
      <c r="M233" s="26"/>
      <c r="N233" s="26"/>
      <c r="O233" s="26"/>
      <c r="P233" s="26"/>
      <c r="Q233" s="26"/>
    </row>
    <row r="234" spans="2:17" x14ac:dyDescent="0.3">
      <c r="B234" s="25"/>
      <c r="C234" s="25"/>
      <c r="D234" s="63"/>
      <c r="E234" s="25"/>
      <c r="F234" s="25"/>
      <c r="G234" s="63"/>
      <c r="H234" s="25"/>
      <c r="I234" s="26"/>
      <c r="J234" s="26"/>
      <c r="K234" s="26"/>
      <c r="L234" s="26"/>
      <c r="M234" s="26"/>
      <c r="N234" s="26"/>
      <c r="O234" s="26"/>
      <c r="P234" s="26"/>
      <c r="Q234" s="26"/>
    </row>
    <row r="235" spans="2:17" x14ac:dyDescent="0.3">
      <c r="B235" s="25"/>
      <c r="C235" s="25"/>
      <c r="D235" s="63"/>
      <c r="E235" s="25"/>
      <c r="F235" s="25"/>
      <c r="G235" s="63"/>
      <c r="H235" s="25"/>
      <c r="I235" s="26"/>
      <c r="J235" s="26"/>
      <c r="K235" s="26"/>
      <c r="L235" s="26"/>
      <c r="M235" s="26"/>
      <c r="N235" s="26"/>
      <c r="O235" s="26"/>
      <c r="P235" s="26"/>
      <c r="Q235" s="26"/>
    </row>
    <row r="236" spans="2:17" x14ac:dyDescent="0.3">
      <c r="B236" s="25"/>
      <c r="C236" s="25"/>
      <c r="D236" s="63"/>
      <c r="E236" s="25"/>
      <c r="F236" s="25"/>
      <c r="G236" s="63"/>
      <c r="H236" s="25"/>
      <c r="I236" s="26"/>
      <c r="J236" s="26"/>
      <c r="K236" s="26"/>
      <c r="L236" s="26"/>
      <c r="M236" s="26"/>
      <c r="N236" s="26"/>
      <c r="O236" s="26"/>
      <c r="P236" s="26"/>
      <c r="Q236" s="26"/>
    </row>
    <row r="237" spans="2:17" x14ac:dyDescent="0.3">
      <c r="B237" s="25"/>
      <c r="C237" s="25"/>
      <c r="D237" s="63"/>
      <c r="E237" s="25"/>
      <c r="F237" s="25"/>
      <c r="G237" s="63"/>
      <c r="H237" s="25"/>
      <c r="I237" s="26"/>
      <c r="J237" s="26"/>
      <c r="K237" s="26"/>
      <c r="L237" s="26"/>
      <c r="M237" s="26"/>
      <c r="N237" s="26"/>
      <c r="O237" s="26"/>
      <c r="P237" s="26"/>
      <c r="Q237" s="26"/>
    </row>
    <row r="238" spans="2:17" x14ac:dyDescent="0.3">
      <c r="B238" s="25"/>
      <c r="C238" s="25"/>
      <c r="D238" s="63"/>
      <c r="E238" s="25"/>
      <c r="F238" s="25"/>
      <c r="G238" s="63"/>
      <c r="H238" s="25"/>
      <c r="I238" s="26"/>
      <c r="J238" s="26"/>
      <c r="K238" s="26"/>
      <c r="L238" s="26"/>
      <c r="M238" s="26"/>
      <c r="N238" s="26"/>
      <c r="O238" s="26"/>
      <c r="P238" s="26"/>
      <c r="Q238" s="26"/>
    </row>
    <row r="239" spans="2:17" x14ac:dyDescent="0.3">
      <c r="B239" s="25"/>
      <c r="C239" s="25"/>
      <c r="D239" s="63"/>
      <c r="E239" s="25"/>
      <c r="F239" s="25"/>
      <c r="G239" s="63"/>
      <c r="H239" s="25"/>
      <c r="I239" s="26"/>
      <c r="J239" s="26"/>
      <c r="K239" s="26"/>
      <c r="L239" s="26"/>
      <c r="M239" s="26"/>
      <c r="N239" s="26"/>
      <c r="O239" s="26"/>
      <c r="P239" s="26"/>
      <c r="Q239" s="26"/>
    </row>
    <row r="240" spans="2:17" x14ac:dyDescent="0.3">
      <c r="B240" s="25"/>
      <c r="C240" s="25"/>
      <c r="D240" s="63"/>
      <c r="E240" s="25"/>
      <c r="F240" s="25"/>
      <c r="G240" s="63"/>
      <c r="H240" s="25"/>
      <c r="I240" s="26"/>
      <c r="J240" s="26"/>
      <c r="K240" s="26"/>
      <c r="L240" s="26"/>
      <c r="M240" s="26"/>
      <c r="N240" s="26"/>
      <c r="O240" s="26"/>
      <c r="P240" s="26"/>
      <c r="Q240" s="26"/>
    </row>
    <row r="241" spans="2:17" x14ac:dyDescent="0.3">
      <c r="B241" s="25"/>
      <c r="C241" s="25"/>
      <c r="D241" s="63"/>
      <c r="E241" s="25"/>
      <c r="F241" s="25"/>
      <c r="G241" s="63"/>
      <c r="H241" s="25"/>
      <c r="I241" s="26"/>
      <c r="J241" s="26"/>
      <c r="K241" s="26"/>
      <c r="L241" s="26"/>
      <c r="M241" s="26"/>
      <c r="N241" s="26"/>
      <c r="O241" s="26"/>
      <c r="P241" s="26"/>
      <c r="Q241" s="26"/>
    </row>
    <row r="242" spans="2:17" x14ac:dyDescent="0.3">
      <c r="B242" s="25"/>
      <c r="C242" s="25"/>
      <c r="D242" s="63"/>
      <c r="E242" s="25"/>
      <c r="F242" s="25"/>
      <c r="G242" s="63"/>
      <c r="H242" s="25"/>
      <c r="I242" s="26"/>
      <c r="J242" s="26"/>
      <c r="K242" s="26"/>
      <c r="L242" s="26"/>
      <c r="M242" s="26"/>
      <c r="N242" s="26"/>
      <c r="O242" s="26"/>
      <c r="P242" s="26"/>
      <c r="Q242" s="26"/>
    </row>
    <row r="243" spans="2:17" x14ac:dyDescent="0.3">
      <c r="B243" s="25"/>
      <c r="C243" s="25"/>
      <c r="D243" s="63"/>
      <c r="E243" s="25"/>
      <c r="F243" s="25"/>
      <c r="G243" s="63"/>
      <c r="H243" s="25"/>
      <c r="I243" s="26"/>
      <c r="J243" s="26"/>
      <c r="K243" s="26"/>
      <c r="L243" s="26"/>
      <c r="M243" s="26"/>
      <c r="N243" s="26"/>
      <c r="O243" s="26"/>
      <c r="P243" s="26"/>
      <c r="Q243" s="26"/>
    </row>
  </sheetData>
  <mergeCells count="5">
    <mergeCell ref="A2:H2"/>
    <mergeCell ref="B6:D6"/>
    <mergeCell ref="E6:G6"/>
    <mergeCell ref="B22:D22"/>
    <mergeCell ref="E22:G2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Лист34">
    <tabColor indexed="52"/>
    <outlinePr applyStyles="1" summaryBelow="0"/>
    <pageSetUpPr fitToPage="1"/>
  </sheetPr>
  <dimension ref="A2:S243"/>
  <sheetViews>
    <sheetView workbookViewId="0">
      <selection activeCell="A8" sqref="A8"/>
    </sheetView>
  </sheetViews>
  <sheetFormatPr defaultColWidth="16.33203125" defaultRowHeight="13.8" outlineLevelRow="1" x14ac:dyDescent="0.3"/>
  <cols>
    <col min="1" max="1" width="65.33203125" style="22" bestFit="1" customWidth="1"/>
    <col min="2" max="2" width="14.44140625" style="23" bestFit="1" customWidth="1"/>
    <col min="3" max="3" width="18.33203125" style="92" bestFit="1" customWidth="1"/>
    <col min="4" max="4" width="18.44140625" style="92" bestFit="1" customWidth="1"/>
    <col min="5" max="5" width="14.88671875" style="23" bestFit="1" customWidth="1"/>
    <col min="6" max="6" width="16" style="23" bestFit="1" customWidth="1"/>
    <col min="7" max="7" width="10.6640625" style="72" bestFit="1" customWidth="1"/>
    <col min="8" max="8" width="14.44140625" style="23" bestFit="1" customWidth="1"/>
    <col min="9" max="9" width="18.33203125" style="92" bestFit="1" customWidth="1"/>
    <col min="10" max="10" width="18.44140625" style="92" bestFit="1" customWidth="1"/>
    <col min="11" max="12" width="16" style="23" bestFit="1" customWidth="1"/>
    <col min="13" max="13" width="10.6640625" style="72" bestFit="1" customWidth="1"/>
    <col min="14" max="14" width="16.109375" style="23" bestFit="1" customWidth="1"/>
    <col min="15" max="15" width="16.33203125" style="22" customWidth="1"/>
    <col min="16" max="16384" width="16.33203125" style="22"/>
  </cols>
  <sheetData>
    <row r="2" spans="1:19" s="30" customFormat="1" ht="18" x14ac:dyDescent="0.35">
      <c r="A2" s="1" t="str">
        <f>DEBT_CURR_STRUCT</f>
        <v>Валютна структура боргу на кінець попереднього року та на звітну дату</v>
      </c>
      <c r="B2" s="283"/>
      <c r="C2" s="283"/>
      <c r="D2" s="283"/>
      <c r="E2" s="283"/>
      <c r="F2" s="283"/>
      <c r="G2" s="283"/>
      <c r="H2" s="283"/>
      <c r="I2" s="283"/>
      <c r="J2" s="283"/>
      <c r="K2" s="283"/>
      <c r="L2" s="283"/>
      <c r="M2" s="283"/>
      <c r="N2" s="283"/>
      <c r="O2" s="96"/>
      <c r="P2" s="96"/>
      <c r="Q2" s="96"/>
      <c r="R2" s="96"/>
      <c r="S2" s="96"/>
    </row>
    <row r="3" spans="1:19" x14ac:dyDescent="0.3">
      <c r="A3" s="24"/>
    </row>
    <row r="4" spans="1:19" s="27" customFormat="1" x14ac:dyDescent="0.3">
      <c r="B4" s="28"/>
      <c r="C4" s="94"/>
      <c r="D4" s="94"/>
      <c r="E4" s="28"/>
      <c r="F4" s="28"/>
      <c r="G4" s="67"/>
      <c r="H4" s="28"/>
      <c r="I4" s="94"/>
      <c r="J4" s="94"/>
      <c r="K4" s="28"/>
      <c r="L4" s="28"/>
      <c r="M4" s="67"/>
      <c r="N4" s="27" t="str">
        <f>VALVAL</f>
        <v>млрд. одиниць</v>
      </c>
    </row>
    <row r="5" spans="1:19" s="53" customFormat="1" x14ac:dyDescent="0.25">
      <c r="A5" s="78"/>
      <c r="B5" s="286">
        <v>46022</v>
      </c>
      <c r="C5" s="287"/>
      <c r="D5" s="287"/>
      <c r="E5" s="287"/>
      <c r="F5" s="287"/>
      <c r="G5" s="288"/>
      <c r="H5" s="286">
        <v>46112</v>
      </c>
      <c r="I5" s="287"/>
      <c r="J5" s="287"/>
      <c r="K5" s="287"/>
      <c r="L5" s="287"/>
      <c r="M5" s="288"/>
      <c r="N5" s="79"/>
    </row>
    <row r="6" spans="1:19" s="80" customFormat="1" x14ac:dyDescent="0.25">
      <c r="A6" s="12"/>
      <c r="B6" s="68" t="str">
        <f>ORIGINAL</f>
        <v>оріг.</v>
      </c>
      <c r="C6" s="95" t="str">
        <f>EXCH_RATE_TO_USD</f>
        <v>курс до USD</v>
      </c>
      <c r="D6" s="95" t="str">
        <f>EXCH_RATE_TO_UAH</f>
        <v>курс до UAH</v>
      </c>
      <c r="E6" s="68" t="str">
        <f>USD</f>
        <v>дол. США</v>
      </c>
      <c r="F6" s="68" t="str">
        <f>UAH</f>
        <v>грн.</v>
      </c>
      <c r="G6" s="69" t="s">
        <v>0</v>
      </c>
      <c r="H6" s="68" t="str">
        <f>ORIGINAL</f>
        <v>оріг.</v>
      </c>
      <c r="I6" s="95" t="str">
        <f>EXCH_RATE_TO_USD</f>
        <v>курс до USD</v>
      </c>
      <c r="J6" s="95" t="str">
        <f>EXCH_RATE_TO_UAH</f>
        <v>курс до UAH</v>
      </c>
      <c r="K6" s="68" t="str">
        <f>USD</f>
        <v>дол. США</v>
      </c>
      <c r="L6" s="68" t="str">
        <f>UAH</f>
        <v>грн.</v>
      </c>
      <c r="M6" s="69" t="s">
        <v>0</v>
      </c>
      <c r="N6" s="68" t="str">
        <f>CHANGE_OF_STRUCTURE</f>
        <v>Зміна структури</v>
      </c>
    </row>
    <row r="7" spans="1:19" s="15" customFormat="1" ht="14.4" x14ac:dyDescent="0.25">
      <c r="A7" s="152" t="str">
        <f>DEBT_TOTAL</f>
        <v>Загальна сума державного та гарантованого державою боргу</v>
      </c>
      <c r="B7" s="43"/>
      <c r="C7" s="97"/>
      <c r="D7" s="97"/>
      <c r="E7" s="43">
        <f>SUM(E8:E23)</f>
        <v>213.33206790503996</v>
      </c>
      <c r="F7" s="43">
        <f>SUM(F8:F23)</f>
        <v>9042.6770279453885</v>
      </c>
      <c r="G7" s="98">
        <f>SUM(G8:G23)</f>
        <v>0.99999999999999989</v>
      </c>
      <c r="H7" s="43"/>
      <c r="I7" s="97"/>
      <c r="J7" s="97"/>
      <c r="K7" s="43">
        <f>SUM(K8:K23)</f>
        <v>210.82138271955998</v>
      </c>
      <c r="L7" s="43">
        <f>SUM(L8:L23)</f>
        <v>9233.02786687765</v>
      </c>
      <c r="M7" s="98">
        <f>SUM(M8:M23)</f>
        <v>0.99999999999999989</v>
      </c>
      <c r="N7" s="43">
        <f>SUM(N8:N23)</f>
        <v>-1.0164395367051604E-18</v>
      </c>
    </row>
    <row r="8" spans="1:19" s="38" customFormat="1" outlineLevel="1" x14ac:dyDescent="0.25">
      <c r="A8" s="160" t="s">
        <v>198</v>
      </c>
      <c r="B8" s="166">
        <v>0.62629079700000001</v>
      </c>
      <c r="C8" s="267">
        <v>1.3496999999999999</v>
      </c>
      <c r="D8" s="267">
        <v>57.210799999999999</v>
      </c>
      <c r="E8" s="166">
        <v>0.84530448688000004</v>
      </c>
      <c r="F8" s="166">
        <v>35.830597529009999</v>
      </c>
      <c r="G8" s="230">
        <v>3.9620000000000002E-3</v>
      </c>
      <c r="H8" s="166">
        <v>0.66467037799999995</v>
      </c>
      <c r="I8" s="267">
        <v>1.3232999999999999</v>
      </c>
      <c r="J8" s="267">
        <v>57.954599999999999</v>
      </c>
      <c r="K8" s="166">
        <v>0.87955853658000005</v>
      </c>
      <c r="L8" s="166">
        <v>38.520705888839998</v>
      </c>
      <c r="M8" s="230">
        <v>4.1720000000000004E-3</v>
      </c>
      <c r="N8" s="166">
        <v>2.1000000000000001E-4</v>
      </c>
    </row>
    <row r="9" spans="1:19" outlineLevel="1" x14ac:dyDescent="0.3">
      <c r="A9" s="231" t="s">
        <v>199</v>
      </c>
      <c r="B9" s="176">
        <v>48.310865544979997</v>
      </c>
      <c r="C9" s="268">
        <v>1</v>
      </c>
      <c r="D9" s="268">
        <v>42.387799999999999</v>
      </c>
      <c r="E9" s="176">
        <v>48.310865544979997</v>
      </c>
      <c r="F9" s="176">
        <v>2047.79130654752</v>
      </c>
      <c r="G9" s="198">
        <v>0.22645899999999999</v>
      </c>
      <c r="H9" s="176">
        <v>47.944295491699997</v>
      </c>
      <c r="I9" s="268">
        <v>1</v>
      </c>
      <c r="J9" s="268">
        <v>43.795499999999997</v>
      </c>
      <c r="K9" s="176">
        <v>47.944295491699997</v>
      </c>
      <c r="L9" s="176">
        <v>2099.7443932067899</v>
      </c>
      <c r="M9" s="198">
        <v>0.22741700000000001</v>
      </c>
      <c r="N9" s="176">
        <v>9.5799999999999998E-4</v>
      </c>
      <c r="O9" s="26"/>
      <c r="P9" s="26"/>
      <c r="Q9" s="26"/>
    </row>
    <row r="10" spans="1:19" outlineLevel="1" x14ac:dyDescent="0.3">
      <c r="A10" s="231" t="s">
        <v>200</v>
      </c>
      <c r="B10" s="176">
        <v>81.185023340469996</v>
      </c>
      <c r="C10" s="268">
        <v>1.176199</v>
      </c>
      <c r="D10" s="268">
        <v>49.856499999999997</v>
      </c>
      <c r="E10" s="176">
        <v>95.4897663048</v>
      </c>
      <c r="F10" s="176">
        <v>4047.6011161741199</v>
      </c>
      <c r="G10" s="198">
        <v>0.44761099999999998</v>
      </c>
      <c r="H10" s="176">
        <v>80.901396783669995</v>
      </c>
      <c r="I10" s="268">
        <v>1.148801</v>
      </c>
      <c r="J10" s="268">
        <v>50.3123</v>
      </c>
      <c r="K10" s="176">
        <v>92.939579303770003</v>
      </c>
      <c r="L10" s="176">
        <v>4070.3353453990599</v>
      </c>
      <c r="M10" s="198">
        <v>0.44084499999999999</v>
      </c>
      <c r="N10" s="176">
        <v>-6.7660000000000003E-3</v>
      </c>
      <c r="O10" s="26"/>
      <c r="P10" s="26"/>
      <c r="Q10" s="26"/>
    </row>
    <row r="11" spans="1:19" outlineLevel="1" x14ac:dyDescent="0.3">
      <c r="A11" s="231" t="s">
        <v>201</v>
      </c>
      <c r="B11" s="176">
        <v>6.75</v>
      </c>
      <c r="C11" s="268">
        <v>0.72965999999999998</v>
      </c>
      <c r="D11" s="268">
        <v>30.928699999999999</v>
      </c>
      <c r="E11" s="176">
        <v>4.9252078428199999</v>
      </c>
      <c r="F11" s="176">
        <v>208.76872499999999</v>
      </c>
      <c r="G11" s="198">
        <v>2.3087E-2</v>
      </c>
      <c r="H11" s="176">
        <v>6.75</v>
      </c>
      <c r="I11" s="268">
        <v>0.71833899999999995</v>
      </c>
      <c r="J11" s="268">
        <v>31.46</v>
      </c>
      <c r="K11" s="176">
        <v>4.8487858341600001</v>
      </c>
      <c r="L11" s="176">
        <v>212.35499999999999</v>
      </c>
      <c r="M11" s="198">
        <v>2.2998999999999999E-2</v>
      </c>
      <c r="N11" s="176">
        <v>-8.7999999999999998E-5</v>
      </c>
      <c r="O11" s="26"/>
      <c r="P11" s="26"/>
      <c r="Q11" s="26"/>
    </row>
    <row r="12" spans="1:19" outlineLevel="1" x14ac:dyDescent="0.3">
      <c r="A12" s="231" t="s">
        <v>202</v>
      </c>
      <c r="B12" s="176">
        <v>13.442224899999999</v>
      </c>
      <c r="C12" s="268">
        <v>1.3695029999999999</v>
      </c>
      <c r="D12" s="268">
        <v>58.050210999999997</v>
      </c>
      <c r="E12" s="176">
        <v>18.40916470666</v>
      </c>
      <c r="F12" s="176">
        <v>780.32399175445005</v>
      </c>
      <c r="G12" s="198">
        <v>8.6292999999999995E-2</v>
      </c>
      <c r="H12" s="176">
        <v>14.175074067000001</v>
      </c>
      <c r="I12" s="268">
        <v>1.35639</v>
      </c>
      <c r="J12" s="268">
        <v>59.403784999999999</v>
      </c>
      <c r="K12" s="176">
        <v>19.226930900079999</v>
      </c>
      <c r="L12" s="176">
        <v>842.05305223514995</v>
      </c>
      <c r="M12" s="198">
        <v>9.1200000000000003E-2</v>
      </c>
      <c r="N12" s="176">
        <v>4.9069999999999999E-3</v>
      </c>
      <c r="O12" s="26"/>
      <c r="P12" s="26"/>
      <c r="Q12" s="26"/>
    </row>
    <row r="13" spans="1:19" outlineLevel="1" x14ac:dyDescent="0.3">
      <c r="A13" s="231" t="s">
        <v>203</v>
      </c>
      <c r="B13" s="176">
        <v>1886.1115521808499</v>
      </c>
      <c r="C13" s="268">
        <v>2.3591999999999998E-2</v>
      </c>
      <c r="D13" s="268">
        <v>1</v>
      </c>
      <c r="E13" s="176">
        <v>44.49656628044</v>
      </c>
      <c r="F13" s="176">
        <v>1886.1115521808499</v>
      </c>
      <c r="G13" s="198">
        <v>0.20857899999999999</v>
      </c>
      <c r="H13" s="176">
        <v>1933.40153249589</v>
      </c>
      <c r="I13" s="268">
        <v>2.2832999999999999E-2</v>
      </c>
      <c r="J13" s="268">
        <v>1</v>
      </c>
      <c r="K13" s="176">
        <v>44.146123060919997</v>
      </c>
      <c r="L13" s="176">
        <v>1933.40153249589</v>
      </c>
      <c r="M13" s="198">
        <v>0.209401</v>
      </c>
      <c r="N13" s="176">
        <v>8.2200000000000003E-4</v>
      </c>
      <c r="O13" s="26"/>
      <c r="P13" s="26"/>
      <c r="Q13" s="26"/>
    </row>
    <row r="14" spans="1:19" outlineLevel="1" x14ac:dyDescent="0.3">
      <c r="A14" s="231" t="s">
        <v>204</v>
      </c>
      <c r="B14" s="176">
        <v>133.369163942</v>
      </c>
      <c r="C14" s="268">
        <v>6.4120000000000002E-3</v>
      </c>
      <c r="D14" s="268">
        <v>0.27179999999999999</v>
      </c>
      <c r="E14" s="176">
        <v>0.85519273845999999</v>
      </c>
      <c r="F14" s="176">
        <v>36.24973875944</v>
      </c>
      <c r="G14" s="198">
        <v>4.0090000000000004E-3</v>
      </c>
      <c r="H14" s="176">
        <v>133.369163942</v>
      </c>
      <c r="I14" s="268">
        <v>6.2690000000000003E-3</v>
      </c>
      <c r="J14" s="268">
        <v>0.27456000000000003</v>
      </c>
      <c r="K14" s="176">
        <v>0.83610959235000004</v>
      </c>
      <c r="L14" s="176">
        <v>36.617837651919999</v>
      </c>
      <c r="M14" s="198">
        <v>3.9659999999999999E-3</v>
      </c>
      <c r="N14" s="176">
        <v>-4.3000000000000002E-5</v>
      </c>
      <c r="O14" s="26"/>
      <c r="P14" s="26"/>
      <c r="Q14" s="26"/>
    </row>
    <row r="15" spans="1:19" x14ac:dyDescent="0.3">
      <c r="B15" s="25"/>
      <c r="C15" s="93"/>
      <c r="D15" s="93"/>
      <c r="E15" s="25"/>
      <c r="F15" s="25"/>
      <c r="G15" s="63"/>
      <c r="H15" s="25"/>
      <c r="I15" s="93"/>
      <c r="J15" s="93"/>
      <c r="K15" s="25"/>
      <c r="L15" s="25"/>
      <c r="M15" s="63"/>
      <c r="N15" s="25"/>
      <c r="O15" s="26"/>
      <c r="P15" s="26"/>
      <c r="Q15" s="26"/>
    </row>
    <row r="16" spans="1:19" x14ac:dyDescent="0.3">
      <c r="B16" s="25"/>
      <c r="C16" s="93"/>
      <c r="D16" s="93"/>
      <c r="E16" s="25"/>
      <c r="F16" s="25"/>
      <c r="G16" s="63"/>
      <c r="H16" s="25"/>
      <c r="I16" s="93"/>
      <c r="J16" s="93"/>
      <c r="K16" s="25"/>
      <c r="L16" s="25"/>
      <c r="M16" s="63"/>
      <c r="N16" s="25"/>
      <c r="O16" s="26"/>
      <c r="P16" s="26"/>
      <c r="Q16" s="26"/>
    </row>
    <row r="17" spans="2:17" x14ac:dyDescent="0.3">
      <c r="B17" s="25"/>
      <c r="C17" s="93"/>
      <c r="D17" s="93"/>
      <c r="E17" s="25"/>
      <c r="F17" s="25"/>
      <c r="G17" s="63"/>
      <c r="H17" s="25"/>
      <c r="I17" s="93"/>
      <c r="J17" s="93"/>
      <c r="K17" s="25"/>
      <c r="L17" s="25"/>
      <c r="M17" s="63"/>
      <c r="N17" s="25"/>
      <c r="O17" s="26"/>
      <c r="P17" s="26"/>
      <c r="Q17" s="26"/>
    </row>
    <row r="18" spans="2:17" x14ac:dyDescent="0.3">
      <c r="B18" s="25"/>
      <c r="C18" s="93"/>
      <c r="D18" s="93"/>
      <c r="E18" s="25"/>
      <c r="F18" s="25"/>
      <c r="G18" s="63"/>
      <c r="H18" s="25"/>
      <c r="I18" s="93"/>
      <c r="J18" s="93"/>
      <c r="K18" s="25"/>
      <c r="L18" s="25"/>
      <c r="M18" s="63"/>
      <c r="N18" s="25"/>
      <c r="O18" s="26"/>
      <c r="P18" s="26"/>
      <c r="Q18" s="26"/>
    </row>
    <row r="19" spans="2:17" x14ac:dyDescent="0.3">
      <c r="B19" s="25"/>
      <c r="C19" s="93"/>
      <c r="D19" s="93"/>
      <c r="E19" s="25"/>
      <c r="F19" s="25"/>
      <c r="G19" s="63"/>
      <c r="H19" s="25"/>
      <c r="I19" s="93"/>
      <c r="J19" s="93"/>
      <c r="K19" s="25"/>
      <c r="L19" s="25"/>
      <c r="M19" s="63"/>
      <c r="N19" s="25"/>
      <c r="O19" s="26"/>
      <c r="P19" s="26"/>
      <c r="Q19" s="26"/>
    </row>
    <row r="20" spans="2:17" x14ac:dyDescent="0.3">
      <c r="B20" s="25"/>
      <c r="C20" s="93"/>
      <c r="D20" s="93"/>
      <c r="E20" s="25"/>
      <c r="F20" s="25"/>
      <c r="G20" s="63"/>
      <c r="H20" s="25"/>
      <c r="I20" s="93"/>
      <c r="J20" s="93"/>
      <c r="K20" s="25"/>
      <c r="L20" s="25"/>
      <c r="M20" s="63"/>
      <c r="N20" s="25"/>
      <c r="O20" s="26"/>
      <c r="P20" s="26"/>
      <c r="Q20" s="26"/>
    </row>
    <row r="21" spans="2:17" x14ac:dyDescent="0.3">
      <c r="B21" s="25"/>
      <c r="C21" s="93"/>
      <c r="D21" s="93"/>
      <c r="E21" s="25"/>
      <c r="F21" s="25"/>
      <c r="G21" s="63"/>
      <c r="H21" s="25"/>
      <c r="I21" s="93"/>
      <c r="J21" s="93"/>
      <c r="K21" s="25"/>
      <c r="L21" s="25"/>
      <c r="M21" s="63"/>
      <c r="N21" s="25"/>
      <c r="O21" s="26"/>
      <c r="P21" s="26"/>
      <c r="Q21" s="26"/>
    </row>
    <row r="22" spans="2:17" x14ac:dyDescent="0.3">
      <c r="B22" s="25"/>
      <c r="C22" s="93"/>
      <c r="D22" s="93"/>
      <c r="E22" s="25"/>
      <c r="F22" s="25"/>
      <c r="G22" s="63"/>
      <c r="H22" s="25"/>
      <c r="I22" s="93"/>
      <c r="J22" s="93"/>
      <c r="K22" s="25"/>
      <c r="L22" s="25"/>
      <c r="M22" s="63"/>
      <c r="N22" s="25"/>
      <c r="O22" s="26"/>
      <c r="P22" s="26"/>
      <c r="Q22" s="26"/>
    </row>
    <row r="23" spans="2:17" x14ac:dyDescent="0.3">
      <c r="B23" s="25"/>
      <c r="C23" s="93"/>
      <c r="D23" s="93"/>
      <c r="E23" s="25"/>
      <c r="F23" s="25"/>
      <c r="G23" s="63"/>
      <c r="H23" s="25"/>
      <c r="I23" s="93"/>
      <c r="J23" s="93"/>
      <c r="K23" s="25"/>
      <c r="L23" s="25"/>
      <c r="M23" s="63"/>
      <c r="N23" s="25"/>
      <c r="O23" s="26"/>
      <c r="P23" s="26"/>
      <c r="Q23" s="26"/>
    </row>
    <row r="24" spans="2:17" x14ac:dyDescent="0.3">
      <c r="B24" s="25"/>
      <c r="C24" s="93"/>
      <c r="D24" s="93"/>
      <c r="E24" s="25"/>
      <c r="F24" s="25"/>
      <c r="G24" s="63"/>
      <c r="H24" s="25"/>
      <c r="I24" s="93"/>
      <c r="J24" s="93"/>
      <c r="K24" s="25"/>
      <c r="L24" s="25"/>
      <c r="M24" s="63"/>
      <c r="N24" s="25"/>
      <c r="O24" s="26"/>
      <c r="P24" s="26"/>
      <c r="Q24" s="26"/>
    </row>
    <row r="25" spans="2:17" x14ac:dyDescent="0.3">
      <c r="B25" s="25"/>
      <c r="C25" s="93"/>
      <c r="D25" s="93"/>
      <c r="E25" s="25"/>
      <c r="F25" s="25"/>
      <c r="G25" s="63"/>
      <c r="H25" s="25"/>
      <c r="I25" s="93"/>
      <c r="J25" s="93"/>
      <c r="K25" s="25"/>
      <c r="L25" s="25"/>
      <c r="M25" s="63"/>
      <c r="N25" s="25"/>
      <c r="O25" s="26"/>
      <c r="P25" s="26"/>
      <c r="Q25" s="26"/>
    </row>
    <row r="26" spans="2:17" x14ac:dyDescent="0.3">
      <c r="B26" s="25"/>
      <c r="C26" s="93"/>
      <c r="D26" s="93"/>
      <c r="E26" s="25"/>
      <c r="F26" s="25"/>
      <c r="G26" s="63"/>
      <c r="H26" s="25"/>
      <c r="I26" s="93"/>
      <c r="J26" s="93"/>
      <c r="K26" s="25"/>
      <c r="L26" s="25"/>
      <c r="M26" s="63"/>
      <c r="N26" s="25"/>
      <c r="O26" s="26"/>
      <c r="P26" s="26"/>
      <c r="Q26" s="26"/>
    </row>
    <row r="27" spans="2:17" x14ac:dyDescent="0.3">
      <c r="B27" s="25"/>
      <c r="C27" s="93"/>
      <c r="D27" s="93"/>
      <c r="E27" s="25"/>
      <c r="F27" s="25"/>
      <c r="G27" s="63"/>
      <c r="H27" s="25"/>
      <c r="I27" s="93"/>
      <c r="J27" s="93"/>
      <c r="K27" s="25"/>
      <c r="L27" s="25"/>
      <c r="M27" s="63"/>
      <c r="N27" s="25"/>
      <c r="O27" s="26"/>
      <c r="P27" s="26"/>
      <c r="Q27" s="26"/>
    </row>
    <row r="28" spans="2:17" x14ac:dyDescent="0.3">
      <c r="B28" s="25"/>
      <c r="C28" s="93"/>
      <c r="D28" s="93"/>
      <c r="E28" s="25"/>
      <c r="F28" s="25"/>
      <c r="G28" s="63"/>
      <c r="H28" s="25"/>
      <c r="I28" s="93"/>
      <c r="J28" s="93"/>
      <c r="K28" s="25"/>
      <c r="L28" s="25"/>
      <c r="M28" s="63"/>
      <c r="N28" s="25"/>
      <c r="O28" s="26"/>
      <c r="P28" s="26"/>
      <c r="Q28" s="26"/>
    </row>
    <row r="29" spans="2:17" x14ac:dyDescent="0.3">
      <c r="B29" s="25"/>
      <c r="C29" s="93"/>
      <c r="D29" s="93"/>
      <c r="E29" s="25"/>
      <c r="F29" s="25"/>
      <c r="G29" s="63"/>
      <c r="H29" s="25"/>
      <c r="I29" s="93"/>
      <c r="J29" s="93"/>
      <c r="K29" s="25"/>
      <c r="L29" s="25"/>
      <c r="M29" s="63"/>
      <c r="N29" s="25"/>
      <c r="O29" s="26"/>
      <c r="P29" s="26"/>
      <c r="Q29" s="26"/>
    </row>
    <row r="30" spans="2:17" x14ac:dyDescent="0.3">
      <c r="B30" s="25"/>
      <c r="C30" s="93"/>
      <c r="D30" s="93"/>
      <c r="E30" s="25"/>
      <c r="F30" s="25"/>
      <c r="G30" s="63"/>
      <c r="H30" s="25"/>
      <c r="I30" s="93"/>
      <c r="J30" s="93"/>
      <c r="K30" s="25"/>
      <c r="L30" s="25"/>
      <c r="M30" s="63"/>
      <c r="N30" s="25"/>
      <c r="O30" s="26"/>
      <c r="P30" s="26"/>
      <c r="Q30" s="26"/>
    </row>
    <row r="31" spans="2:17" x14ac:dyDescent="0.3">
      <c r="B31" s="25"/>
      <c r="C31" s="93"/>
      <c r="D31" s="93"/>
      <c r="E31" s="25"/>
      <c r="F31" s="25"/>
      <c r="G31" s="63"/>
      <c r="H31" s="25"/>
      <c r="I31" s="93"/>
      <c r="J31" s="93"/>
      <c r="K31" s="25"/>
      <c r="L31" s="25"/>
      <c r="M31" s="63"/>
      <c r="N31" s="25"/>
      <c r="O31" s="26"/>
      <c r="P31" s="26"/>
      <c r="Q31" s="26"/>
    </row>
    <row r="32" spans="2:17" x14ac:dyDescent="0.3">
      <c r="B32" s="25"/>
      <c r="C32" s="93"/>
      <c r="D32" s="93"/>
      <c r="E32" s="25"/>
      <c r="F32" s="25"/>
      <c r="G32" s="63"/>
      <c r="H32" s="25"/>
      <c r="I32" s="93"/>
      <c r="J32" s="93"/>
      <c r="K32" s="25"/>
      <c r="L32" s="25"/>
      <c r="M32" s="63"/>
      <c r="N32" s="25"/>
      <c r="O32" s="26"/>
      <c r="P32" s="26"/>
      <c r="Q32" s="26"/>
    </row>
    <row r="33" spans="2:17" x14ac:dyDescent="0.3">
      <c r="B33" s="25"/>
      <c r="C33" s="93"/>
      <c r="D33" s="93"/>
      <c r="E33" s="25"/>
      <c r="F33" s="25"/>
      <c r="G33" s="63"/>
      <c r="H33" s="25"/>
      <c r="I33" s="93"/>
      <c r="J33" s="93"/>
      <c r="K33" s="25"/>
      <c r="L33" s="25"/>
      <c r="M33" s="63"/>
      <c r="N33" s="25"/>
      <c r="O33" s="26"/>
      <c r="P33" s="26"/>
      <c r="Q33" s="26"/>
    </row>
    <row r="34" spans="2:17" x14ac:dyDescent="0.3">
      <c r="B34" s="25"/>
      <c r="C34" s="93"/>
      <c r="D34" s="93"/>
      <c r="E34" s="25"/>
      <c r="F34" s="25"/>
      <c r="G34" s="63"/>
      <c r="H34" s="25"/>
      <c r="I34" s="93"/>
      <c r="J34" s="93"/>
      <c r="K34" s="25"/>
      <c r="L34" s="25"/>
      <c r="M34" s="63"/>
      <c r="N34" s="25"/>
      <c r="O34" s="26"/>
      <c r="P34" s="26"/>
      <c r="Q34" s="26"/>
    </row>
    <row r="35" spans="2:17" x14ac:dyDescent="0.3">
      <c r="B35" s="25"/>
      <c r="C35" s="93"/>
      <c r="D35" s="93"/>
      <c r="E35" s="25"/>
      <c r="F35" s="25"/>
      <c r="G35" s="63"/>
      <c r="H35" s="25"/>
      <c r="I35" s="93"/>
      <c r="J35" s="93"/>
      <c r="K35" s="25"/>
      <c r="L35" s="25"/>
      <c r="M35" s="63"/>
      <c r="N35" s="25"/>
      <c r="O35" s="26"/>
      <c r="P35" s="26"/>
      <c r="Q35" s="26"/>
    </row>
    <row r="36" spans="2:17" x14ac:dyDescent="0.3">
      <c r="B36" s="25"/>
      <c r="C36" s="93"/>
      <c r="D36" s="93"/>
      <c r="E36" s="25"/>
      <c r="F36" s="25"/>
      <c r="G36" s="63"/>
      <c r="H36" s="25"/>
      <c r="I36" s="93"/>
      <c r="J36" s="93"/>
      <c r="K36" s="25"/>
      <c r="L36" s="25"/>
      <c r="M36" s="63"/>
      <c r="N36" s="25"/>
      <c r="O36" s="26"/>
      <c r="P36" s="26"/>
      <c r="Q36" s="26"/>
    </row>
    <row r="37" spans="2:17" x14ac:dyDescent="0.3">
      <c r="B37" s="25"/>
      <c r="C37" s="93"/>
      <c r="D37" s="93"/>
      <c r="E37" s="25"/>
      <c r="F37" s="25"/>
      <c r="G37" s="63"/>
      <c r="H37" s="25"/>
      <c r="I37" s="93"/>
      <c r="J37" s="93"/>
      <c r="K37" s="25"/>
      <c r="L37" s="25"/>
      <c r="M37" s="63"/>
      <c r="N37" s="25"/>
      <c r="O37" s="26"/>
      <c r="P37" s="26"/>
      <c r="Q37" s="26"/>
    </row>
    <row r="38" spans="2:17" x14ac:dyDescent="0.3">
      <c r="B38" s="25"/>
      <c r="C38" s="93"/>
      <c r="D38" s="93"/>
      <c r="E38" s="25"/>
      <c r="F38" s="25"/>
      <c r="G38" s="63"/>
      <c r="H38" s="25"/>
      <c r="I38" s="93"/>
      <c r="J38" s="93"/>
      <c r="K38" s="25"/>
      <c r="L38" s="25"/>
      <c r="M38" s="63"/>
      <c r="N38" s="25"/>
      <c r="O38" s="26"/>
      <c r="P38" s="26"/>
      <c r="Q38" s="26"/>
    </row>
    <row r="39" spans="2:17" x14ac:dyDescent="0.3">
      <c r="B39" s="25"/>
      <c r="C39" s="93"/>
      <c r="D39" s="93"/>
      <c r="E39" s="25"/>
      <c r="F39" s="25"/>
      <c r="G39" s="63"/>
      <c r="H39" s="25"/>
      <c r="I39" s="93"/>
      <c r="J39" s="93"/>
      <c r="K39" s="25"/>
      <c r="L39" s="25"/>
      <c r="M39" s="63"/>
      <c r="N39" s="25"/>
      <c r="O39" s="26"/>
      <c r="P39" s="26"/>
      <c r="Q39" s="26"/>
    </row>
    <row r="40" spans="2:17" x14ac:dyDescent="0.3">
      <c r="B40" s="25"/>
      <c r="C40" s="93"/>
      <c r="D40" s="93"/>
      <c r="E40" s="25"/>
      <c r="F40" s="25"/>
      <c r="G40" s="63"/>
      <c r="H40" s="25"/>
      <c r="I40" s="93"/>
      <c r="J40" s="93"/>
      <c r="K40" s="25"/>
      <c r="L40" s="25"/>
      <c r="M40" s="63"/>
      <c r="N40" s="25"/>
      <c r="O40" s="26"/>
      <c r="P40" s="26"/>
      <c r="Q40" s="26"/>
    </row>
    <row r="41" spans="2:17" x14ac:dyDescent="0.3">
      <c r="B41" s="25"/>
      <c r="C41" s="93"/>
      <c r="D41" s="93"/>
      <c r="E41" s="25"/>
      <c r="F41" s="25"/>
      <c r="G41" s="63"/>
      <c r="H41" s="25"/>
      <c r="I41" s="93"/>
      <c r="J41" s="93"/>
      <c r="K41" s="25"/>
      <c r="L41" s="25"/>
      <c r="M41" s="63"/>
      <c r="N41" s="25"/>
      <c r="O41" s="26"/>
      <c r="P41" s="26"/>
      <c r="Q41" s="26"/>
    </row>
    <row r="42" spans="2:17" x14ac:dyDescent="0.3">
      <c r="B42" s="25"/>
      <c r="C42" s="93"/>
      <c r="D42" s="93"/>
      <c r="E42" s="25"/>
      <c r="F42" s="25"/>
      <c r="G42" s="63"/>
      <c r="H42" s="25"/>
      <c r="I42" s="93"/>
      <c r="J42" s="93"/>
      <c r="K42" s="25"/>
      <c r="L42" s="25"/>
      <c r="M42" s="63"/>
      <c r="N42" s="25"/>
      <c r="O42" s="26"/>
      <c r="P42" s="26"/>
      <c r="Q42" s="26"/>
    </row>
    <row r="43" spans="2:17" x14ac:dyDescent="0.3">
      <c r="B43" s="25"/>
      <c r="C43" s="93"/>
      <c r="D43" s="93"/>
      <c r="E43" s="25"/>
      <c r="F43" s="25"/>
      <c r="G43" s="63"/>
      <c r="H43" s="25"/>
      <c r="I43" s="93"/>
      <c r="J43" s="93"/>
      <c r="K43" s="25"/>
      <c r="L43" s="25"/>
      <c r="M43" s="63"/>
      <c r="N43" s="25"/>
      <c r="O43" s="26"/>
      <c r="P43" s="26"/>
      <c r="Q43" s="26"/>
    </row>
    <row r="44" spans="2:17" x14ac:dyDescent="0.3">
      <c r="B44" s="25"/>
      <c r="C44" s="93"/>
      <c r="D44" s="93"/>
      <c r="E44" s="25"/>
      <c r="F44" s="25"/>
      <c r="G44" s="63"/>
      <c r="H44" s="25"/>
      <c r="I44" s="93"/>
      <c r="J44" s="93"/>
      <c r="K44" s="25"/>
      <c r="L44" s="25"/>
      <c r="M44" s="63"/>
      <c r="N44" s="25"/>
      <c r="O44" s="26"/>
      <c r="P44" s="26"/>
      <c r="Q44" s="26"/>
    </row>
    <row r="45" spans="2:17" x14ac:dyDescent="0.3">
      <c r="B45" s="25"/>
      <c r="C45" s="93"/>
      <c r="D45" s="93"/>
      <c r="E45" s="25"/>
      <c r="F45" s="25"/>
      <c r="G45" s="63"/>
      <c r="H45" s="25"/>
      <c r="I45" s="93"/>
      <c r="J45" s="93"/>
      <c r="K45" s="25"/>
      <c r="L45" s="25"/>
      <c r="M45" s="63"/>
      <c r="N45" s="25"/>
      <c r="O45" s="26"/>
      <c r="P45" s="26"/>
      <c r="Q45" s="26"/>
    </row>
    <row r="46" spans="2:17" x14ac:dyDescent="0.3">
      <c r="B46" s="25"/>
      <c r="C46" s="93"/>
      <c r="D46" s="93"/>
      <c r="E46" s="25"/>
      <c r="F46" s="25"/>
      <c r="G46" s="63"/>
      <c r="H46" s="25"/>
      <c r="I46" s="93"/>
      <c r="J46" s="93"/>
      <c r="K46" s="25"/>
      <c r="L46" s="25"/>
      <c r="M46" s="63"/>
      <c r="N46" s="25"/>
      <c r="O46" s="26"/>
      <c r="P46" s="26"/>
      <c r="Q46" s="26"/>
    </row>
    <row r="47" spans="2:17" x14ac:dyDescent="0.3">
      <c r="B47" s="25"/>
      <c r="C47" s="93"/>
      <c r="D47" s="93"/>
      <c r="E47" s="25"/>
      <c r="F47" s="25"/>
      <c r="G47" s="63"/>
      <c r="H47" s="25"/>
      <c r="I47" s="93"/>
      <c r="J47" s="93"/>
      <c r="K47" s="25"/>
      <c r="L47" s="25"/>
      <c r="M47" s="63"/>
      <c r="N47" s="25"/>
      <c r="O47" s="26"/>
      <c r="P47" s="26"/>
      <c r="Q47" s="26"/>
    </row>
    <row r="48" spans="2:17" x14ac:dyDescent="0.3">
      <c r="B48" s="25"/>
      <c r="C48" s="93"/>
      <c r="D48" s="93"/>
      <c r="E48" s="25"/>
      <c r="F48" s="25"/>
      <c r="G48" s="63"/>
      <c r="H48" s="25"/>
      <c r="I48" s="93"/>
      <c r="J48" s="93"/>
      <c r="K48" s="25"/>
      <c r="L48" s="25"/>
      <c r="M48" s="63"/>
      <c r="N48" s="25"/>
      <c r="O48" s="26"/>
      <c r="P48" s="26"/>
      <c r="Q48" s="26"/>
    </row>
    <row r="49" spans="2:17" x14ac:dyDescent="0.3">
      <c r="B49" s="25"/>
      <c r="C49" s="93"/>
      <c r="D49" s="93"/>
      <c r="E49" s="25"/>
      <c r="F49" s="25"/>
      <c r="G49" s="63"/>
      <c r="H49" s="25"/>
      <c r="I49" s="93"/>
      <c r="J49" s="93"/>
      <c r="K49" s="25"/>
      <c r="L49" s="25"/>
      <c r="M49" s="63"/>
      <c r="N49" s="25"/>
      <c r="O49" s="26"/>
      <c r="P49" s="26"/>
      <c r="Q49" s="26"/>
    </row>
    <row r="50" spans="2:17" x14ac:dyDescent="0.3">
      <c r="B50" s="25"/>
      <c r="C50" s="93"/>
      <c r="D50" s="93"/>
      <c r="E50" s="25"/>
      <c r="F50" s="25"/>
      <c r="G50" s="63"/>
      <c r="H50" s="25"/>
      <c r="I50" s="93"/>
      <c r="J50" s="93"/>
      <c r="K50" s="25"/>
      <c r="L50" s="25"/>
      <c r="M50" s="63"/>
      <c r="N50" s="25"/>
      <c r="O50" s="26"/>
      <c r="P50" s="26"/>
      <c r="Q50" s="26"/>
    </row>
    <row r="51" spans="2:17" x14ac:dyDescent="0.3">
      <c r="B51" s="25"/>
      <c r="C51" s="93"/>
      <c r="D51" s="93"/>
      <c r="E51" s="25"/>
      <c r="F51" s="25"/>
      <c r="G51" s="63"/>
      <c r="H51" s="25"/>
      <c r="I51" s="93"/>
      <c r="J51" s="93"/>
      <c r="K51" s="25"/>
      <c r="L51" s="25"/>
      <c r="M51" s="63"/>
      <c r="N51" s="25"/>
      <c r="O51" s="26"/>
      <c r="P51" s="26"/>
      <c r="Q51" s="26"/>
    </row>
    <row r="52" spans="2:17" x14ac:dyDescent="0.3">
      <c r="B52" s="25"/>
      <c r="C52" s="93"/>
      <c r="D52" s="93"/>
      <c r="E52" s="25"/>
      <c r="F52" s="25"/>
      <c r="G52" s="63"/>
      <c r="H52" s="25"/>
      <c r="I52" s="93"/>
      <c r="J52" s="93"/>
      <c r="K52" s="25"/>
      <c r="L52" s="25"/>
      <c r="M52" s="63"/>
      <c r="N52" s="25"/>
      <c r="O52" s="26"/>
      <c r="P52" s="26"/>
      <c r="Q52" s="26"/>
    </row>
    <row r="53" spans="2:17" x14ac:dyDescent="0.3">
      <c r="B53" s="25"/>
      <c r="C53" s="93"/>
      <c r="D53" s="93"/>
      <c r="E53" s="25"/>
      <c r="F53" s="25"/>
      <c r="G53" s="63"/>
      <c r="H53" s="25"/>
      <c r="I53" s="93"/>
      <c r="J53" s="93"/>
      <c r="K53" s="25"/>
      <c r="L53" s="25"/>
      <c r="M53" s="63"/>
      <c r="N53" s="25"/>
      <c r="O53" s="26"/>
      <c r="P53" s="26"/>
      <c r="Q53" s="26"/>
    </row>
    <row r="54" spans="2:17" x14ac:dyDescent="0.3">
      <c r="B54" s="25"/>
      <c r="C54" s="93"/>
      <c r="D54" s="93"/>
      <c r="E54" s="25"/>
      <c r="F54" s="25"/>
      <c r="G54" s="63"/>
      <c r="H54" s="25"/>
      <c r="I54" s="93"/>
      <c r="J54" s="93"/>
      <c r="K54" s="25"/>
      <c r="L54" s="25"/>
      <c r="M54" s="63"/>
      <c r="N54" s="25"/>
      <c r="O54" s="26"/>
      <c r="P54" s="26"/>
      <c r="Q54" s="26"/>
    </row>
    <row r="55" spans="2:17" x14ac:dyDescent="0.3">
      <c r="B55" s="25"/>
      <c r="C55" s="93"/>
      <c r="D55" s="93"/>
      <c r="E55" s="25"/>
      <c r="F55" s="25"/>
      <c r="G55" s="63"/>
      <c r="H55" s="25"/>
      <c r="I55" s="93"/>
      <c r="J55" s="93"/>
      <c r="K55" s="25"/>
      <c r="L55" s="25"/>
      <c r="M55" s="63"/>
      <c r="N55" s="25"/>
      <c r="O55" s="26"/>
      <c r="P55" s="26"/>
      <c r="Q55" s="26"/>
    </row>
    <row r="56" spans="2:17" x14ac:dyDescent="0.3">
      <c r="B56" s="25"/>
      <c r="C56" s="93"/>
      <c r="D56" s="93"/>
      <c r="E56" s="25"/>
      <c r="F56" s="25"/>
      <c r="G56" s="63"/>
      <c r="H56" s="25"/>
      <c r="I56" s="93"/>
      <c r="J56" s="93"/>
      <c r="K56" s="25"/>
      <c r="L56" s="25"/>
      <c r="M56" s="63"/>
      <c r="N56" s="25"/>
      <c r="O56" s="26"/>
      <c r="P56" s="26"/>
      <c r="Q56" s="26"/>
    </row>
    <row r="57" spans="2:17" x14ac:dyDescent="0.3">
      <c r="B57" s="25"/>
      <c r="C57" s="93"/>
      <c r="D57" s="93"/>
      <c r="E57" s="25"/>
      <c r="F57" s="25"/>
      <c r="G57" s="63"/>
      <c r="H57" s="25"/>
      <c r="I57" s="93"/>
      <c r="J57" s="93"/>
      <c r="K57" s="25"/>
      <c r="L57" s="25"/>
      <c r="M57" s="63"/>
      <c r="N57" s="25"/>
      <c r="O57" s="26"/>
      <c r="P57" s="26"/>
      <c r="Q57" s="26"/>
    </row>
    <row r="58" spans="2:17" x14ac:dyDescent="0.3">
      <c r="B58" s="25"/>
      <c r="C58" s="93"/>
      <c r="D58" s="93"/>
      <c r="E58" s="25"/>
      <c r="F58" s="25"/>
      <c r="G58" s="63"/>
      <c r="H58" s="25"/>
      <c r="I58" s="93"/>
      <c r="J58" s="93"/>
      <c r="K58" s="25"/>
      <c r="L58" s="25"/>
      <c r="M58" s="63"/>
      <c r="N58" s="25"/>
      <c r="O58" s="26"/>
      <c r="P58" s="26"/>
      <c r="Q58" s="26"/>
    </row>
    <row r="59" spans="2:17" x14ac:dyDescent="0.3">
      <c r="B59" s="25"/>
      <c r="C59" s="93"/>
      <c r="D59" s="93"/>
      <c r="E59" s="25"/>
      <c r="F59" s="25"/>
      <c r="G59" s="63"/>
      <c r="H59" s="25"/>
      <c r="I59" s="93"/>
      <c r="J59" s="93"/>
      <c r="K59" s="25"/>
      <c r="L59" s="25"/>
      <c r="M59" s="63"/>
      <c r="N59" s="25"/>
      <c r="O59" s="26"/>
      <c r="P59" s="26"/>
      <c r="Q59" s="26"/>
    </row>
    <row r="60" spans="2:17" x14ac:dyDescent="0.3">
      <c r="B60" s="25"/>
      <c r="C60" s="93"/>
      <c r="D60" s="93"/>
      <c r="E60" s="25"/>
      <c r="F60" s="25"/>
      <c r="G60" s="63"/>
      <c r="H60" s="25"/>
      <c r="I60" s="93"/>
      <c r="J60" s="93"/>
      <c r="K60" s="25"/>
      <c r="L60" s="25"/>
      <c r="M60" s="63"/>
      <c r="N60" s="25"/>
      <c r="O60" s="26"/>
      <c r="P60" s="26"/>
      <c r="Q60" s="26"/>
    </row>
    <row r="61" spans="2:17" x14ac:dyDescent="0.3">
      <c r="B61" s="25"/>
      <c r="C61" s="93"/>
      <c r="D61" s="93"/>
      <c r="E61" s="25"/>
      <c r="F61" s="25"/>
      <c r="G61" s="63"/>
      <c r="H61" s="25"/>
      <c r="I61" s="93"/>
      <c r="J61" s="93"/>
      <c r="K61" s="25"/>
      <c r="L61" s="25"/>
      <c r="M61" s="63"/>
      <c r="N61" s="25"/>
      <c r="O61" s="26"/>
      <c r="P61" s="26"/>
      <c r="Q61" s="26"/>
    </row>
    <row r="62" spans="2:17" x14ac:dyDescent="0.3">
      <c r="B62" s="25"/>
      <c r="C62" s="93"/>
      <c r="D62" s="93"/>
      <c r="E62" s="25"/>
      <c r="F62" s="25"/>
      <c r="G62" s="63"/>
      <c r="H62" s="25"/>
      <c r="I62" s="93"/>
      <c r="J62" s="93"/>
      <c r="K62" s="25"/>
      <c r="L62" s="25"/>
      <c r="M62" s="63"/>
      <c r="N62" s="25"/>
      <c r="O62" s="26"/>
      <c r="P62" s="26"/>
      <c r="Q62" s="26"/>
    </row>
    <row r="63" spans="2:17" x14ac:dyDescent="0.3">
      <c r="B63" s="25"/>
      <c r="C63" s="93"/>
      <c r="D63" s="93"/>
      <c r="E63" s="25"/>
      <c r="F63" s="25"/>
      <c r="G63" s="63"/>
      <c r="H63" s="25"/>
      <c r="I63" s="93"/>
      <c r="J63" s="93"/>
      <c r="K63" s="25"/>
      <c r="L63" s="25"/>
      <c r="M63" s="63"/>
      <c r="N63" s="25"/>
      <c r="O63" s="26"/>
      <c r="P63" s="26"/>
      <c r="Q63" s="26"/>
    </row>
    <row r="64" spans="2:17" x14ac:dyDescent="0.3">
      <c r="B64" s="25"/>
      <c r="C64" s="93"/>
      <c r="D64" s="93"/>
      <c r="E64" s="25"/>
      <c r="F64" s="25"/>
      <c r="G64" s="63"/>
      <c r="H64" s="25"/>
      <c r="I64" s="93"/>
      <c r="J64" s="93"/>
      <c r="K64" s="25"/>
      <c r="L64" s="25"/>
      <c r="M64" s="63"/>
      <c r="N64" s="25"/>
      <c r="O64" s="26"/>
      <c r="P64" s="26"/>
      <c r="Q64" s="26"/>
    </row>
    <row r="65" spans="2:17" x14ac:dyDescent="0.3">
      <c r="B65" s="25"/>
      <c r="C65" s="93"/>
      <c r="D65" s="93"/>
      <c r="E65" s="25"/>
      <c r="F65" s="25"/>
      <c r="G65" s="63"/>
      <c r="H65" s="25"/>
      <c r="I65" s="93"/>
      <c r="J65" s="93"/>
      <c r="K65" s="25"/>
      <c r="L65" s="25"/>
      <c r="M65" s="63"/>
      <c r="N65" s="25"/>
      <c r="O65" s="26"/>
      <c r="P65" s="26"/>
      <c r="Q65" s="26"/>
    </row>
    <row r="66" spans="2:17" x14ac:dyDescent="0.3">
      <c r="B66" s="25"/>
      <c r="C66" s="93"/>
      <c r="D66" s="93"/>
      <c r="E66" s="25"/>
      <c r="F66" s="25"/>
      <c r="G66" s="63"/>
      <c r="H66" s="25"/>
      <c r="I66" s="93"/>
      <c r="J66" s="93"/>
      <c r="K66" s="25"/>
      <c r="L66" s="25"/>
      <c r="M66" s="63"/>
      <c r="N66" s="25"/>
      <c r="O66" s="26"/>
      <c r="P66" s="26"/>
      <c r="Q66" s="26"/>
    </row>
    <row r="67" spans="2:17" x14ac:dyDescent="0.3">
      <c r="B67" s="25"/>
      <c r="C67" s="93"/>
      <c r="D67" s="93"/>
      <c r="E67" s="25"/>
      <c r="F67" s="25"/>
      <c r="G67" s="63"/>
      <c r="H67" s="25"/>
      <c r="I67" s="93"/>
      <c r="J67" s="93"/>
      <c r="K67" s="25"/>
      <c r="L67" s="25"/>
      <c r="M67" s="63"/>
      <c r="N67" s="25"/>
      <c r="O67" s="26"/>
      <c r="P67" s="26"/>
      <c r="Q67" s="26"/>
    </row>
    <row r="68" spans="2:17" x14ac:dyDescent="0.3">
      <c r="B68" s="25"/>
      <c r="C68" s="93"/>
      <c r="D68" s="93"/>
      <c r="E68" s="25"/>
      <c r="F68" s="25"/>
      <c r="G68" s="63"/>
      <c r="H68" s="25"/>
      <c r="I68" s="93"/>
      <c r="J68" s="93"/>
      <c r="K68" s="25"/>
      <c r="L68" s="25"/>
      <c r="M68" s="63"/>
      <c r="N68" s="25"/>
      <c r="O68" s="26"/>
      <c r="P68" s="26"/>
      <c r="Q68" s="26"/>
    </row>
    <row r="69" spans="2:17" x14ac:dyDescent="0.3">
      <c r="B69" s="25"/>
      <c r="C69" s="93"/>
      <c r="D69" s="93"/>
      <c r="E69" s="25"/>
      <c r="F69" s="25"/>
      <c r="G69" s="63"/>
      <c r="H69" s="25"/>
      <c r="I69" s="93"/>
      <c r="J69" s="93"/>
      <c r="K69" s="25"/>
      <c r="L69" s="25"/>
      <c r="M69" s="63"/>
      <c r="N69" s="25"/>
      <c r="O69" s="26"/>
      <c r="P69" s="26"/>
      <c r="Q69" s="26"/>
    </row>
    <row r="70" spans="2:17" x14ac:dyDescent="0.3">
      <c r="B70" s="25"/>
      <c r="C70" s="93"/>
      <c r="D70" s="93"/>
      <c r="E70" s="25"/>
      <c r="F70" s="25"/>
      <c r="G70" s="63"/>
      <c r="H70" s="25"/>
      <c r="I70" s="93"/>
      <c r="J70" s="93"/>
      <c r="K70" s="25"/>
      <c r="L70" s="25"/>
      <c r="M70" s="63"/>
      <c r="N70" s="25"/>
      <c r="O70" s="26"/>
      <c r="P70" s="26"/>
      <c r="Q70" s="26"/>
    </row>
    <row r="71" spans="2:17" x14ac:dyDescent="0.3">
      <c r="B71" s="25"/>
      <c r="C71" s="93"/>
      <c r="D71" s="93"/>
      <c r="E71" s="25"/>
      <c r="F71" s="25"/>
      <c r="G71" s="63"/>
      <c r="H71" s="25"/>
      <c r="I71" s="93"/>
      <c r="J71" s="93"/>
      <c r="K71" s="25"/>
      <c r="L71" s="25"/>
      <c r="M71" s="63"/>
      <c r="N71" s="25"/>
      <c r="O71" s="26"/>
      <c r="P71" s="26"/>
      <c r="Q71" s="26"/>
    </row>
    <row r="72" spans="2:17" x14ac:dyDescent="0.3">
      <c r="B72" s="25"/>
      <c r="C72" s="93"/>
      <c r="D72" s="93"/>
      <c r="E72" s="25"/>
      <c r="F72" s="25"/>
      <c r="G72" s="63"/>
      <c r="H72" s="25"/>
      <c r="I72" s="93"/>
      <c r="J72" s="93"/>
      <c r="K72" s="25"/>
      <c r="L72" s="25"/>
      <c r="M72" s="63"/>
      <c r="N72" s="25"/>
      <c r="O72" s="26"/>
      <c r="P72" s="26"/>
      <c r="Q72" s="26"/>
    </row>
    <row r="73" spans="2:17" x14ac:dyDescent="0.3">
      <c r="B73" s="25"/>
      <c r="C73" s="93"/>
      <c r="D73" s="93"/>
      <c r="E73" s="25"/>
      <c r="F73" s="25"/>
      <c r="G73" s="63"/>
      <c r="H73" s="25"/>
      <c r="I73" s="93"/>
      <c r="J73" s="93"/>
      <c r="K73" s="25"/>
      <c r="L73" s="25"/>
      <c r="M73" s="63"/>
      <c r="N73" s="25"/>
      <c r="O73" s="26"/>
      <c r="P73" s="26"/>
      <c r="Q73" s="26"/>
    </row>
    <row r="74" spans="2:17" x14ac:dyDescent="0.3">
      <c r="B74" s="25"/>
      <c r="C74" s="93"/>
      <c r="D74" s="93"/>
      <c r="E74" s="25"/>
      <c r="F74" s="25"/>
      <c r="G74" s="63"/>
      <c r="H74" s="25"/>
      <c r="I74" s="93"/>
      <c r="J74" s="93"/>
      <c r="K74" s="25"/>
      <c r="L74" s="25"/>
      <c r="M74" s="63"/>
      <c r="N74" s="25"/>
      <c r="O74" s="26"/>
      <c r="P74" s="26"/>
      <c r="Q74" s="26"/>
    </row>
    <row r="75" spans="2:17" x14ac:dyDescent="0.3">
      <c r="B75" s="25"/>
      <c r="C75" s="93"/>
      <c r="D75" s="93"/>
      <c r="E75" s="25"/>
      <c r="F75" s="25"/>
      <c r="G75" s="63"/>
      <c r="H75" s="25"/>
      <c r="I75" s="93"/>
      <c r="J75" s="93"/>
      <c r="K75" s="25"/>
      <c r="L75" s="25"/>
      <c r="M75" s="63"/>
      <c r="N75" s="25"/>
      <c r="O75" s="26"/>
      <c r="P75" s="26"/>
      <c r="Q75" s="26"/>
    </row>
    <row r="76" spans="2:17" x14ac:dyDescent="0.3">
      <c r="B76" s="25"/>
      <c r="C76" s="93"/>
      <c r="D76" s="93"/>
      <c r="E76" s="25"/>
      <c r="F76" s="25"/>
      <c r="G76" s="63"/>
      <c r="H76" s="25"/>
      <c r="I76" s="93"/>
      <c r="J76" s="93"/>
      <c r="K76" s="25"/>
      <c r="L76" s="25"/>
      <c r="M76" s="63"/>
      <c r="N76" s="25"/>
      <c r="O76" s="26"/>
      <c r="P76" s="26"/>
      <c r="Q76" s="26"/>
    </row>
    <row r="77" spans="2:17" x14ac:dyDescent="0.3">
      <c r="B77" s="25"/>
      <c r="C77" s="93"/>
      <c r="D77" s="93"/>
      <c r="E77" s="25"/>
      <c r="F77" s="25"/>
      <c r="G77" s="63"/>
      <c r="H77" s="25"/>
      <c r="I77" s="93"/>
      <c r="J77" s="93"/>
      <c r="K77" s="25"/>
      <c r="L77" s="25"/>
      <c r="M77" s="63"/>
      <c r="N77" s="25"/>
      <c r="O77" s="26"/>
      <c r="P77" s="26"/>
      <c r="Q77" s="26"/>
    </row>
    <row r="78" spans="2:17" x14ac:dyDescent="0.3">
      <c r="B78" s="25"/>
      <c r="C78" s="93"/>
      <c r="D78" s="93"/>
      <c r="E78" s="25"/>
      <c r="F78" s="25"/>
      <c r="G78" s="63"/>
      <c r="H78" s="25"/>
      <c r="I78" s="93"/>
      <c r="J78" s="93"/>
      <c r="K78" s="25"/>
      <c r="L78" s="25"/>
      <c r="M78" s="63"/>
      <c r="N78" s="25"/>
      <c r="O78" s="26"/>
      <c r="P78" s="26"/>
      <c r="Q78" s="26"/>
    </row>
    <row r="79" spans="2:17" x14ac:dyDescent="0.3">
      <c r="B79" s="25"/>
      <c r="C79" s="93"/>
      <c r="D79" s="93"/>
      <c r="E79" s="25"/>
      <c r="F79" s="25"/>
      <c r="G79" s="63"/>
      <c r="H79" s="25"/>
      <c r="I79" s="93"/>
      <c r="J79" s="93"/>
      <c r="K79" s="25"/>
      <c r="L79" s="25"/>
      <c r="M79" s="63"/>
      <c r="N79" s="25"/>
      <c r="O79" s="26"/>
      <c r="P79" s="26"/>
      <c r="Q79" s="26"/>
    </row>
    <row r="80" spans="2:17" x14ac:dyDescent="0.3">
      <c r="B80" s="25"/>
      <c r="C80" s="93"/>
      <c r="D80" s="93"/>
      <c r="E80" s="25"/>
      <c r="F80" s="25"/>
      <c r="G80" s="63"/>
      <c r="H80" s="25"/>
      <c r="I80" s="93"/>
      <c r="J80" s="93"/>
      <c r="K80" s="25"/>
      <c r="L80" s="25"/>
      <c r="M80" s="63"/>
      <c r="N80" s="25"/>
      <c r="O80" s="26"/>
      <c r="P80" s="26"/>
      <c r="Q80" s="26"/>
    </row>
    <row r="81" spans="2:17" x14ac:dyDescent="0.3">
      <c r="B81" s="25"/>
      <c r="C81" s="93"/>
      <c r="D81" s="93"/>
      <c r="E81" s="25"/>
      <c r="F81" s="25"/>
      <c r="G81" s="63"/>
      <c r="H81" s="25"/>
      <c r="I81" s="93"/>
      <c r="J81" s="93"/>
      <c r="K81" s="25"/>
      <c r="L81" s="25"/>
      <c r="M81" s="63"/>
      <c r="N81" s="25"/>
      <c r="O81" s="26"/>
      <c r="P81" s="26"/>
      <c r="Q81" s="26"/>
    </row>
    <row r="82" spans="2:17" x14ac:dyDescent="0.3">
      <c r="B82" s="25"/>
      <c r="C82" s="93"/>
      <c r="D82" s="93"/>
      <c r="E82" s="25"/>
      <c r="F82" s="25"/>
      <c r="G82" s="63"/>
      <c r="H82" s="25"/>
      <c r="I82" s="93"/>
      <c r="J82" s="93"/>
      <c r="K82" s="25"/>
      <c r="L82" s="25"/>
      <c r="M82" s="63"/>
      <c r="N82" s="25"/>
      <c r="O82" s="26"/>
      <c r="P82" s="26"/>
      <c r="Q82" s="26"/>
    </row>
    <row r="83" spans="2:17" x14ac:dyDescent="0.3">
      <c r="B83" s="25"/>
      <c r="C83" s="93"/>
      <c r="D83" s="93"/>
      <c r="E83" s="25"/>
      <c r="F83" s="25"/>
      <c r="G83" s="63"/>
      <c r="H83" s="25"/>
      <c r="I83" s="93"/>
      <c r="J83" s="93"/>
      <c r="K83" s="25"/>
      <c r="L83" s="25"/>
      <c r="M83" s="63"/>
      <c r="N83" s="25"/>
      <c r="O83" s="26"/>
      <c r="P83" s="26"/>
      <c r="Q83" s="26"/>
    </row>
    <row r="84" spans="2:17" x14ac:dyDescent="0.3">
      <c r="B84" s="25"/>
      <c r="C84" s="93"/>
      <c r="D84" s="93"/>
      <c r="E84" s="25"/>
      <c r="F84" s="25"/>
      <c r="G84" s="63"/>
      <c r="H84" s="25"/>
      <c r="I84" s="93"/>
      <c r="J84" s="93"/>
      <c r="K84" s="25"/>
      <c r="L84" s="25"/>
      <c r="M84" s="63"/>
      <c r="N84" s="25"/>
      <c r="O84" s="26"/>
      <c r="P84" s="26"/>
      <c r="Q84" s="26"/>
    </row>
    <row r="85" spans="2:17" x14ac:dyDescent="0.3">
      <c r="B85" s="25"/>
      <c r="C85" s="93"/>
      <c r="D85" s="93"/>
      <c r="E85" s="25"/>
      <c r="F85" s="25"/>
      <c r="G85" s="63"/>
      <c r="H85" s="25"/>
      <c r="I85" s="93"/>
      <c r="J85" s="93"/>
      <c r="K85" s="25"/>
      <c r="L85" s="25"/>
      <c r="M85" s="63"/>
      <c r="N85" s="25"/>
      <c r="O85" s="26"/>
      <c r="P85" s="26"/>
      <c r="Q85" s="26"/>
    </row>
    <row r="86" spans="2:17" x14ac:dyDescent="0.3">
      <c r="B86" s="25"/>
      <c r="C86" s="93"/>
      <c r="D86" s="93"/>
      <c r="E86" s="25"/>
      <c r="F86" s="25"/>
      <c r="G86" s="63"/>
      <c r="H86" s="25"/>
      <c r="I86" s="93"/>
      <c r="J86" s="93"/>
      <c r="K86" s="25"/>
      <c r="L86" s="25"/>
      <c r="M86" s="63"/>
      <c r="N86" s="25"/>
      <c r="O86" s="26"/>
      <c r="P86" s="26"/>
      <c r="Q86" s="26"/>
    </row>
    <row r="87" spans="2:17" x14ac:dyDescent="0.3">
      <c r="B87" s="25"/>
      <c r="C87" s="93"/>
      <c r="D87" s="93"/>
      <c r="E87" s="25"/>
      <c r="F87" s="25"/>
      <c r="G87" s="63"/>
      <c r="H87" s="25"/>
      <c r="I87" s="93"/>
      <c r="J87" s="93"/>
      <c r="K87" s="25"/>
      <c r="L87" s="25"/>
      <c r="M87" s="63"/>
      <c r="N87" s="25"/>
      <c r="O87" s="26"/>
      <c r="P87" s="26"/>
      <c r="Q87" s="26"/>
    </row>
    <row r="88" spans="2:17" x14ac:dyDescent="0.3">
      <c r="B88" s="25"/>
      <c r="C88" s="93"/>
      <c r="D88" s="93"/>
      <c r="E88" s="25"/>
      <c r="F88" s="25"/>
      <c r="G88" s="63"/>
      <c r="H88" s="25"/>
      <c r="I88" s="93"/>
      <c r="J88" s="93"/>
      <c r="K88" s="25"/>
      <c r="L88" s="25"/>
      <c r="M88" s="63"/>
      <c r="N88" s="25"/>
      <c r="O88" s="26"/>
      <c r="P88" s="26"/>
      <c r="Q88" s="26"/>
    </row>
    <row r="89" spans="2:17" x14ac:dyDescent="0.3">
      <c r="B89" s="25"/>
      <c r="C89" s="93"/>
      <c r="D89" s="93"/>
      <c r="E89" s="25"/>
      <c r="F89" s="25"/>
      <c r="G89" s="63"/>
      <c r="H89" s="25"/>
      <c r="I89" s="93"/>
      <c r="J89" s="93"/>
      <c r="K89" s="25"/>
      <c r="L89" s="25"/>
      <c r="M89" s="63"/>
      <c r="N89" s="25"/>
      <c r="O89" s="26"/>
      <c r="P89" s="26"/>
      <c r="Q89" s="26"/>
    </row>
    <row r="90" spans="2:17" x14ac:dyDescent="0.3">
      <c r="B90" s="25"/>
      <c r="C90" s="93"/>
      <c r="D90" s="93"/>
      <c r="E90" s="25"/>
      <c r="F90" s="25"/>
      <c r="G90" s="63"/>
      <c r="H90" s="25"/>
      <c r="I90" s="93"/>
      <c r="J90" s="93"/>
      <c r="K90" s="25"/>
      <c r="L90" s="25"/>
      <c r="M90" s="63"/>
      <c r="N90" s="25"/>
      <c r="O90" s="26"/>
      <c r="P90" s="26"/>
      <c r="Q90" s="26"/>
    </row>
    <row r="91" spans="2:17" x14ac:dyDescent="0.3">
      <c r="B91" s="25"/>
      <c r="C91" s="93"/>
      <c r="D91" s="93"/>
      <c r="E91" s="25"/>
      <c r="F91" s="25"/>
      <c r="G91" s="63"/>
      <c r="H91" s="25"/>
      <c r="I91" s="93"/>
      <c r="J91" s="93"/>
      <c r="K91" s="25"/>
      <c r="L91" s="25"/>
      <c r="M91" s="63"/>
      <c r="N91" s="25"/>
      <c r="O91" s="26"/>
      <c r="P91" s="26"/>
      <c r="Q91" s="26"/>
    </row>
    <row r="92" spans="2:17" x14ac:dyDescent="0.3">
      <c r="B92" s="25"/>
      <c r="C92" s="93"/>
      <c r="D92" s="93"/>
      <c r="E92" s="25"/>
      <c r="F92" s="25"/>
      <c r="G92" s="63"/>
      <c r="H92" s="25"/>
      <c r="I92" s="93"/>
      <c r="J92" s="93"/>
      <c r="K92" s="25"/>
      <c r="L92" s="25"/>
      <c r="M92" s="63"/>
      <c r="N92" s="25"/>
      <c r="O92" s="26"/>
      <c r="P92" s="26"/>
      <c r="Q92" s="26"/>
    </row>
    <row r="93" spans="2:17" x14ac:dyDescent="0.3">
      <c r="B93" s="25"/>
      <c r="C93" s="93"/>
      <c r="D93" s="93"/>
      <c r="E93" s="25"/>
      <c r="F93" s="25"/>
      <c r="G93" s="63"/>
      <c r="H93" s="25"/>
      <c r="I93" s="93"/>
      <c r="J93" s="93"/>
      <c r="K93" s="25"/>
      <c r="L93" s="25"/>
      <c r="M93" s="63"/>
      <c r="N93" s="25"/>
      <c r="O93" s="26"/>
      <c r="P93" s="26"/>
      <c r="Q93" s="26"/>
    </row>
    <row r="94" spans="2:17" x14ac:dyDescent="0.3">
      <c r="B94" s="25"/>
      <c r="C94" s="93"/>
      <c r="D94" s="93"/>
      <c r="E94" s="25"/>
      <c r="F94" s="25"/>
      <c r="G94" s="63"/>
      <c r="H94" s="25"/>
      <c r="I94" s="93"/>
      <c r="J94" s="93"/>
      <c r="K94" s="25"/>
      <c r="L94" s="25"/>
      <c r="M94" s="63"/>
      <c r="N94" s="25"/>
      <c r="O94" s="26"/>
      <c r="P94" s="26"/>
      <c r="Q94" s="26"/>
    </row>
    <row r="95" spans="2:17" x14ac:dyDescent="0.3">
      <c r="B95" s="25"/>
      <c r="C95" s="93"/>
      <c r="D95" s="93"/>
      <c r="E95" s="25"/>
      <c r="F95" s="25"/>
      <c r="G95" s="63"/>
      <c r="H95" s="25"/>
      <c r="I95" s="93"/>
      <c r="J95" s="93"/>
      <c r="K95" s="25"/>
      <c r="L95" s="25"/>
      <c r="M95" s="63"/>
      <c r="N95" s="25"/>
      <c r="O95" s="26"/>
      <c r="P95" s="26"/>
      <c r="Q95" s="26"/>
    </row>
    <row r="96" spans="2:17" x14ac:dyDescent="0.3">
      <c r="B96" s="25"/>
      <c r="C96" s="93"/>
      <c r="D96" s="93"/>
      <c r="E96" s="25"/>
      <c r="F96" s="25"/>
      <c r="G96" s="63"/>
      <c r="H96" s="25"/>
      <c r="I96" s="93"/>
      <c r="J96" s="93"/>
      <c r="K96" s="25"/>
      <c r="L96" s="25"/>
      <c r="M96" s="63"/>
      <c r="N96" s="25"/>
      <c r="O96" s="26"/>
      <c r="P96" s="26"/>
      <c r="Q96" s="26"/>
    </row>
    <row r="97" spans="2:17" x14ac:dyDescent="0.3">
      <c r="B97" s="25"/>
      <c r="C97" s="93"/>
      <c r="D97" s="93"/>
      <c r="E97" s="25"/>
      <c r="F97" s="25"/>
      <c r="G97" s="63"/>
      <c r="H97" s="25"/>
      <c r="I97" s="93"/>
      <c r="J97" s="93"/>
      <c r="K97" s="25"/>
      <c r="L97" s="25"/>
      <c r="M97" s="63"/>
      <c r="N97" s="25"/>
      <c r="O97" s="26"/>
      <c r="P97" s="26"/>
      <c r="Q97" s="26"/>
    </row>
    <row r="98" spans="2:17" x14ac:dyDescent="0.3">
      <c r="B98" s="25"/>
      <c r="C98" s="93"/>
      <c r="D98" s="93"/>
      <c r="E98" s="25"/>
      <c r="F98" s="25"/>
      <c r="G98" s="63"/>
      <c r="H98" s="25"/>
      <c r="I98" s="93"/>
      <c r="J98" s="93"/>
      <c r="K98" s="25"/>
      <c r="L98" s="25"/>
      <c r="M98" s="63"/>
      <c r="N98" s="25"/>
      <c r="O98" s="26"/>
      <c r="P98" s="26"/>
      <c r="Q98" s="26"/>
    </row>
    <row r="99" spans="2:17" x14ac:dyDescent="0.3">
      <c r="B99" s="25"/>
      <c r="C99" s="93"/>
      <c r="D99" s="93"/>
      <c r="E99" s="25"/>
      <c r="F99" s="25"/>
      <c r="G99" s="63"/>
      <c r="H99" s="25"/>
      <c r="I99" s="93"/>
      <c r="J99" s="93"/>
      <c r="K99" s="25"/>
      <c r="L99" s="25"/>
      <c r="M99" s="63"/>
      <c r="N99" s="25"/>
      <c r="O99" s="26"/>
      <c r="P99" s="26"/>
      <c r="Q99" s="26"/>
    </row>
    <row r="100" spans="2:17" x14ac:dyDescent="0.3">
      <c r="B100" s="25"/>
      <c r="C100" s="93"/>
      <c r="D100" s="93"/>
      <c r="E100" s="25"/>
      <c r="F100" s="25"/>
      <c r="G100" s="63"/>
      <c r="H100" s="25"/>
      <c r="I100" s="93"/>
      <c r="J100" s="93"/>
      <c r="K100" s="25"/>
      <c r="L100" s="25"/>
      <c r="M100" s="63"/>
      <c r="N100" s="25"/>
      <c r="O100" s="26"/>
      <c r="P100" s="26"/>
      <c r="Q100" s="26"/>
    </row>
    <row r="101" spans="2:17" x14ac:dyDescent="0.3">
      <c r="B101" s="25"/>
      <c r="C101" s="93"/>
      <c r="D101" s="93"/>
      <c r="E101" s="25"/>
      <c r="F101" s="25"/>
      <c r="G101" s="63"/>
      <c r="H101" s="25"/>
      <c r="I101" s="93"/>
      <c r="J101" s="93"/>
      <c r="K101" s="25"/>
      <c r="L101" s="25"/>
      <c r="M101" s="63"/>
      <c r="N101" s="25"/>
      <c r="O101" s="26"/>
      <c r="P101" s="26"/>
      <c r="Q101" s="26"/>
    </row>
    <row r="102" spans="2:17" x14ac:dyDescent="0.3">
      <c r="B102" s="25"/>
      <c r="C102" s="93"/>
      <c r="D102" s="93"/>
      <c r="E102" s="25"/>
      <c r="F102" s="25"/>
      <c r="G102" s="63"/>
      <c r="H102" s="25"/>
      <c r="I102" s="93"/>
      <c r="J102" s="93"/>
      <c r="K102" s="25"/>
      <c r="L102" s="25"/>
      <c r="M102" s="63"/>
      <c r="N102" s="25"/>
      <c r="O102" s="26"/>
      <c r="P102" s="26"/>
      <c r="Q102" s="26"/>
    </row>
    <row r="103" spans="2:17" x14ac:dyDescent="0.3">
      <c r="B103" s="25"/>
      <c r="C103" s="93"/>
      <c r="D103" s="93"/>
      <c r="E103" s="25"/>
      <c r="F103" s="25"/>
      <c r="G103" s="63"/>
      <c r="H103" s="25"/>
      <c r="I103" s="93"/>
      <c r="J103" s="93"/>
      <c r="K103" s="25"/>
      <c r="L103" s="25"/>
      <c r="M103" s="63"/>
      <c r="N103" s="25"/>
      <c r="O103" s="26"/>
      <c r="P103" s="26"/>
      <c r="Q103" s="26"/>
    </row>
    <row r="104" spans="2:17" x14ac:dyDescent="0.3">
      <c r="B104" s="25"/>
      <c r="C104" s="93"/>
      <c r="D104" s="93"/>
      <c r="E104" s="25"/>
      <c r="F104" s="25"/>
      <c r="G104" s="63"/>
      <c r="H104" s="25"/>
      <c r="I104" s="93"/>
      <c r="J104" s="93"/>
      <c r="K104" s="25"/>
      <c r="L104" s="25"/>
      <c r="M104" s="63"/>
      <c r="N104" s="25"/>
      <c r="O104" s="26"/>
      <c r="P104" s="26"/>
      <c r="Q104" s="26"/>
    </row>
    <row r="105" spans="2:17" x14ac:dyDescent="0.3">
      <c r="B105" s="25"/>
      <c r="C105" s="93"/>
      <c r="D105" s="93"/>
      <c r="E105" s="25"/>
      <c r="F105" s="25"/>
      <c r="G105" s="63"/>
      <c r="H105" s="25"/>
      <c r="I105" s="93"/>
      <c r="J105" s="93"/>
      <c r="K105" s="25"/>
      <c r="L105" s="25"/>
      <c r="M105" s="63"/>
      <c r="N105" s="25"/>
      <c r="O105" s="26"/>
      <c r="P105" s="26"/>
      <c r="Q105" s="26"/>
    </row>
    <row r="106" spans="2:17" x14ac:dyDescent="0.3">
      <c r="B106" s="25"/>
      <c r="C106" s="93"/>
      <c r="D106" s="93"/>
      <c r="E106" s="25"/>
      <c r="F106" s="25"/>
      <c r="G106" s="63"/>
      <c r="H106" s="25"/>
      <c r="I106" s="93"/>
      <c r="J106" s="93"/>
      <c r="K106" s="25"/>
      <c r="L106" s="25"/>
      <c r="M106" s="63"/>
      <c r="N106" s="25"/>
      <c r="O106" s="26"/>
      <c r="P106" s="26"/>
      <c r="Q106" s="26"/>
    </row>
    <row r="107" spans="2:17" x14ac:dyDescent="0.3">
      <c r="B107" s="25"/>
      <c r="C107" s="93"/>
      <c r="D107" s="93"/>
      <c r="E107" s="25"/>
      <c r="F107" s="25"/>
      <c r="G107" s="63"/>
      <c r="H107" s="25"/>
      <c r="I107" s="93"/>
      <c r="J107" s="93"/>
      <c r="K107" s="25"/>
      <c r="L107" s="25"/>
      <c r="M107" s="63"/>
      <c r="N107" s="25"/>
      <c r="O107" s="26"/>
      <c r="P107" s="26"/>
      <c r="Q107" s="26"/>
    </row>
    <row r="108" spans="2:17" x14ac:dyDescent="0.3">
      <c r="B108" s="25"/>
      <c r="C108" s="93"/>
      <c r="D108" s="93"/>
      <c r="E108" s="25"/>
      <c r="F108" s="25"/>
      <c r="G108" s="63"/>
      <c r="H108" s="25"/>
      <c r="I108" s="93"/>
      <c r="J108" s="93"/>
      <c r="K108" s="25"/>
      <c r="L108" s="25"/>
      <c r="M108" s="63"/>
      <c r="N108" s="25"/>
      <c r="O108" s="26"/>
      <c r="P108" s="26"/>
      <c r="Q108" s="26"/>
    </row>
    <row r="109" spans="2:17" x14ac:dyDescent="0.3">
      <c r="B109" s="25"/>
      <c r="C109" s="93"/>
      <c r="D109" s="93"/>
      <c r="E109" s="25"/>
      <c r="F109" s="25"/>
      <c r="G109" s="63"/>
      <c r="H109" s="25"/>
      <c r="I109" s="93"/>
      <c r="J109" s="93"/>
      <c r="K109" s="25"/>
      <c r="L109" s="25"/>
      <c r="M109" s="63"/>
      <c r="N109" s="25"/>
      <c r="O109" s="26"/>
      <c r="P109" s="26"/>
      <c r="Q109" s="26"/>
    </row>
    <row r="110" spans="2:17" x14ac:dyDescent="0.3">
      <c r="B110" s="25"/>
      <c r="C110" s="93"/>
      <c r="D110" s="93"/>
      <c r="E110" s="25"/>
      <c r="F110" s="25"/>
      <c r="G110" s="63"/>
      <c r="H110" s="25"/>
      <c r="I110" s="93"/>
      <c r="J110" s="93"/>
      <c r="K110" s="25"/>
      <c r="L110" s="25"/>
      <c r="M110" s="63"/>
      <c r="N110" s="25"/>
      <c r="O110" s="26"/>
      <c r="P110" s="26"/>
      <c r="Q110" s="26"/>
    </row>
    <row r="111" spans="2:17" x14ac:dyDescent="0.3">
      <c r="B111" s="25"/>
      <c r="C111" s="93"/>
      <c r="D111" s="93"/>
      <c r="E111" s="25"/>
      <c r="F111" s="25"/>
      <c r="G111" s="63"/>
      <c r="H111" s="25"/>
      <c r="I111" s="93"/>
      <c r="J111" s="93"/>
      <c r="K111" s="25"/>
      <c r="L111" s="25"/>
      <c r="M111" s="63"/>
      <c r="N111" s="25"/>
      <c r="O111" s="26"/>
      <c r="P111" s="26"/>
      <c r="Q111" s="26"/>
    </row>
    <row r="112" spans="2:17" x14ac:dyDescent="0.3">
      <c r="B112" s="25"/>
      <c r="C112" s="93"/>
      <c r="D112" s="93"/>
      <c r="E112" s="25"/>
      <c r="F112" s="25"/>
      <c r="G112" s="63"/>
      <c r="H112" s="25"/>
      <c r="I112" s="93"/>
      <c r="J112" s="93"/>
      <c r="K112" s="25"/>
      <c r="L112" s="25"/>
      <c r="M112" s="63"/>
      <c r="N112" s="25"/>
      <c r="O112" s="26"/>
      <c r="P112" s="26"/>
      <c r="Q112" s="26"/>
    </row>
    <row r="113" spans="2:17" x14ac:dyDescent="0.3">
      <c r="B113" s="25"/>
      <c r="C113" s="93"/>
      <c r="D113" s="93"/>
      <c r="E113" s="25"/>
      <c r="F113" s="25"/>
      <c r="G113" s="63"/>
      <c r="H113" s="25"/>
      <c r="I113" s="93"/>
      <c r="J113" s="93"/>
      <c r="K113" s="25"/>
      <c r="L113" s="25"/>
      <c r="M113" s="63"/>
      <c r="N113" s="25"/>
      <c r="O113" s="26"/>
      <c r="P113" s="26"/>
      <c r="Q113" s="26"/>
    </row>
    <row r="114" spans="2:17" x14ac:dyDescent="0.3">
      <c r="B114" s="25"/>
      <c r="C114" s="93"/>
      <c r="D114" s="93"/>
      <c r="E114" s="25"/>
      <c r="F114" s="25"/>
      <c r="G114" s="63"/>
      <c r="H114" s="25"/>
      <c r="I114" s="93"/>
      <c r="J114" s="93"/>
      <c r="K114" s="25"/>
      <c r="L114" s="25"/>
      <c r="M114" s="63"/>
      <c r="N114" s="25"/>
      <c r="O114" s="26"/>
      <c r="P114" s="26"/>
      <c r="Q114" s="26"/>
    </row>
    <row r="115" spans="2:17" x14ac:dyDescent="0.3">
      <c r="B115" s="25"/>
      <c r="C115" s="93"/>
      <c r="D115" s="93"/>
      <c r="E115" s="25"/>
      <c r="F115" s="25"/>
      <c r="G115" s="63"/>
      <c r="H115" s="25"/>
      <c r="I115" s="93"/>
      <c r="J115" s="93"/>
      <c r="K115" s="25"/>
      <c r="L115" s="25"/>
      <c r="M115" s="63"/>
      <c r="N115" s="25"/>
      <c r="O115" s="26"/>
      <c r="P115" s="26"/>
      <c r="Q115" s="26"/>
    </row>
    <row r="116" spans="2:17" x14ac:dyDescent="0.3">
      <c r="B116" s="25"/>
      <c r="C116" s="93"/>
      <c r="D116" s="93"/>
      <c r="E116" s="25"/>
      <c r="F116" s="25"/>
      <c r="G116" s="63"/>
      <c r="H116" s="25"/>
      <c r="I116" s="93"/>
      <c r="J116" s="93"/>
      <c r="K116" s="25"/>
      <c r="L116" s="25"/>
      <c r="M116" s="63"/>
      <c r="N116" s="25"/>
      <c r="O116" s="26"/>
      <c r="P116" s="26"/>
      <c r="Q116" s="26"/>
    </row>
    <row r="117" spans="2:17" x14ac:dyDescent="0.3">
      <c r="B117" s="25"/>
      <c r="C117" s="93"/>
      <c r="D117" s="93"/>
      <c r="E117" s="25"/>
      <c r="F117" s="25"/>
      <c r="G117" s="63"/>
      <c r="H117" s="25"/>
      <c r="I117" s="93"/>
      <c r="J117" s="93"/>
      <c r="K117" s="25"/>
      <c r="L117" s="25"/>
      <c r="M117" s="63"/>
      <c r="N117" s="25"/>
      <c r="O117" s="26"/>
      <c r="P117" s="26"/>
      <c r="Q117" s="26"/>
    </row>
    <row r="118" spans="2:17" x14ac:dyDescent="0.3">
      <c r="B118" s="25"/>
      <c r="C118" s="93"/>
      <c r="D118" s="93"/>
      <c r="E118" s="25"/>
      <c r="F118" s="25"/>
      <c r="G118" s="63"/>
      <c r="H118" s="25"/>
      <c r="I118" s="93"/>
      <c r="J118" s="93"/>
      <c r="K118" s="25"/>
      <c r="L118" s="25"/>
      <c r="M118" s="63"/>
      <c r="N118" s="25"/>
      <c r="O118" s="26"/>
      <c r="P118" s="26"/>
      <c r="Q118" s="26"/>
    </row>
    <row r="119" spans="2:17" x14ac:dyDescent="0.3">
      <c r="B119" s="25"/>
      <c r="C119" s="93"/>
      <c r="D119" s="93"/>
      <c r="E119" s="25"/>
      <c r="F119" s="25"/>
      <c r="G119" s="63"/>
      <c r="H119" s="25"/>
      <c r="I119" s="93"/>
      <c r="J119" s="93"/>
      <c r="K119" s="25"/>
      <c r="L119" s="25"/>
      <c r="M119" s="63"/>
      <c r="N119" s="25"/>
      <c r="O119" s="26"/>
      <c r="P119" s="26"/>
      <c r="Q119" s="26"/>
    </row>
    <row r="120" spans="2:17" x14ac:dyDescent="0.3">
      <c r="B120" s="25"/>
      <c r="C120" s="93"/>
      <c r="D120" s="93"/>
      <c r="E120" s="25"/>
      <c r="F120" s="25"/>
      <c r="G120" s="63"/>
      <c r="H120" s="25"/>
      <c r="I120" s="93"/>
      <c r="J120" s="93"/>
      <c r="K120" s="25"/>
      <c r="L120" s="25"/>
      <c r="M120" s="63"/>
      <c r="N120" s="25"/>
      <c r="O120" s="26"/>
      <c r="P120" s="26"/>
      <c r="Q120" s="26"/>
    </row>
    <row r="121" spans="2:17" x14ac:dyDescent="0.3">
      <c r="B121" s="25"/>
      <c r="C121" s="93"/>
      <c r="D121" s="93"/>
      <c r="E121" s="25"/>
      <c r="F121" s="25"/>
      <c r="G121" s="63"/>
      <c r="H121" s="25"/>
      <c r="I121" s="93"/>
      <c r="J121" s="93"/>
      <c r="K121" s="25"/>
      <c r="L121" s="25"/>
      <c r="M121" s="63"/>
      <c r="N121" s="25"/>
      <c r="O121" s="26"/>
      <c r="P121" s="26"/>
      <c r="Q121" s="26"/>
    </row>
    <row r="122" spans="2:17" x14ac:dyDescent="0.3">
      <c r="B122" s="25"/>
      <c r="C122" s="93"/>
      <c r="D122" s="93"/>
      <c r="E122" s="25"/>
      <c r="F122" s="25"/>
      <c r="G122" s="63"/>
      <c r="H122" s="25"/>
      <c r="I122" s="93"/>
      <c r="J122" s="93"/>
      <c r="K122" s="25"/>
      <c r="L122" s="25"/>
      <c r="M122" s="63"/>
      <c r="N122" s="25"/>
      <c r="O122" s="26"/>
      <c r="P122" s="26"/>
      <c r="Q122" s="26"/>
    </row>
    <row r="123" spans="2:17" x14ac:dyDescent="0.3">
      <c r="B123" s="25"/>
      <c r="C123" s="93"/>
      <c r="D123" s="93"/>
      <c r="E123" s="25"/>
      <c r="F123" s="25"/>
      <c r="G123" s="63"/>
      <c r="H123" s="25"/>
      <c r="I123" s="93"/>
      <c r="J123" s="93"/>
      <c r="K123" s="25"/>
      <c r="L123" s="25"/>
      <c r="M123" s="63"/>
      <c r="N123" s="25"/>
      <c r="O123" s="26"/>
      <c r="P123" s="26"/>
      <c r="Q123" s="26"/>
    </row>
    <row r="124" spans="2:17" x14ac:dyDescent="0.3">
      <c r="B124" s="25"/>
      <c r="C124" s="93"/>
      <c r="D124" s="93"/>
      <c r="E124" s="25"/>
      <c r="F124" s="25"/>
      <c r="G124" s="63"/>
      <c r="H124" s="25"/>
      <c r="I124" s="93"/>
      <c r="J124" s="93"/>
      <c r="K124" s="25"/>
      <c r="L124" s="25"/>
      <c r="M124" s="63"/>
      <c r="N124" s="25"/>
      <c r="O124" s="26"/>
      <c r="P124" s="26"/>
      <c r="Q124" s="26"/>
    </row>
    <row r="125" spans="2:17" x14ac:dyDescent="0.3">
      <c r="B125" s="25"/>
      <c r="C125" s="93"/>
      <c r="D125" s="93"/>
      <c r="E125" s="25"/>
      <c r="F125" s="25"/>
      <c r="G125" s="63"/>
      <c r="H125" s="25"/>
      <c r="I125" s="93"/>
      <c r="J125" s="93"/>
      <c r="K125" s="25"/>
      <c r="L125" s="25"/>
      <c r="M125" s="63"/>
      <c r="N125" s="25"/>
      <c r="O125" s="26"/>
      <c r="P125" s="26"/>
      <c r="Q125" s="26"/>
    </row>
    <row r="126" spans="2:17" x14ac:dyDescent="0.3">
      <c r="B126" s="25"/>
      <c r="C126" s="93"/>
      <c r="D126" s="93"/>
      <c r="E126" s="25"/>
      <c r="F126" s="25"/>
      <c r="G126" s="63"/>
      <c r="H126" s="25"/>
      <c r="I126" s="93"/>
      <c r="J126" s="93"/>
      <c r="K126" s="25"/>
      <c r="L126" s="25"/>
      <c r="M126" s="63"/>
      <c r="N126" s="25"/>
      <c r="O126" s="26"/>
      <c r="P126" s="26"/>
      <c r="Q126" s="26"/>
    </row>
    <row r="127" spans="2:17" x14ac:dyDescent="0.3">
      <c r="B127" s="25"/>
      <c r="C127" s="93"/>
      <c r="D127" s="93"/>
      <c r="E127" s="25"/>
      <c r="F127" s="25"/>
      <c r="G127" s="63"/>
      <c r="H127" s="25"/>
      <c r="I127" s="93"/>
      <c r="J127" s="93"/>
      <c r="K127" s="25"/>
      <c r="L127" s="25"/>
      <c r="M127" s="63"/>
      <c r="N127" s="25"/>
      <c r="O127" s="26"/>
      <c r="P127" s="26"/>
      <c r="Q127" s="26"/>
    </row>
    <row r="128" spans="2:17" x14ac:dyDescent="0.3">
      <c r="B128" s="25"/>
      <c r="C128" s="93"/>
      <c r="D128" s="93"/>
      <c r="E128" s="25"/>
      <c r="F128" s="25"/>
      <c r="G128" s="63"/>
      <c r="H128" s="25"/>
      <c r="I128" s="93"/>
      <c r="J128" s="93"/>
      <c r="K128" s="25"/>
      <c r="L128" s="25"/>
      <c r="M128" s="63"/>
      <c r="N128" s="25"/>
      <c r="O128" s="26"/>
      <c r="P128" s="26"/>
      <c r="Q128" s="26"/>
    </row>
    <row r="129" spans="2:17" x14ac:dyDescent="0.3">
      <c r="B129" s="25"/>
      <c r="C129" s="93"/>
      <c r="D129" s="93"/>
      <c r="E129" s="25"/>
      <c r="F129" s="25"/>
      <c r="G129" s="63"/>
      <c r="H129" s="25"/>
      <c r="I129" s="93"/>
      <c r="J129" s="93"/>
      <c r="K129" s="25"/>
      <c r="L129" s="25"/>
      <c r="M129" s="63"/>
      <c r="N129" s="25"/>
      <c r="O129" s="26"/>
      <c r="P129" s="26"/>
      <c r="Q129" s="26"/>
    </row>
    <row r="130" spans="2:17" x14ac:dyDescent="0.3">
      <c r="B130" s="25"/>
      <c r="C130" s="93"/>
      <c r="D130" s="93"/>
      <c r="E130" s="25"/>
      <c r="F130" s="25"/>
      <c r="G130" s="63"/>
      <c r="H130" s="25"/>
      <c r="I130" s="93"/>
      <c r="J130" s="93"/>
      <c r="K130" s="25"/>
      <c r="L130" s="25"/>
      <c r="M130" s="63"/>
      <c r="N130" s="25"/>
      <c r="O130" s="26"/>
      <c r="P130" s="26"/>
      <c r="Q130" s="26"/>
    </row>
    <row r="131" spans="2:17" x14ac:dyDescent="0.3">
      <c r="B131" s="25"/>
      <c r="C131" s="93"/>
      <c r="D131" s="93"/>
      <c r="E131" s="25"/>
      <c r="F131" s="25"/>
      <c r="G131" s="63"/>
      <c r="H131" s="25"/>
      <c r="I131" s="93"/>
      <c r="J131" s="93"/>
      <c r="K131" s="25"/>
      <c r="L131" s="25"/>
      <c r="M131" s="63"/>
      <c r="N131" s="25"/>
      <c r="O131" s="26"/>
      <c r="P131" s="26"/>
      <c r="Q131" s="26"/>
    </row>
    <row r="132" spans="2:17" x14ac:dyDescent="0.3">
      <c r="B132" s="25"/>
      <c r="C132" s="93"/>
      <c r="D132" s="93"/>
      <c r="E132" s="25"/>
      <c r="F132" s="25"/>
      <c r="G132" s="63"/>
      <c r="H132" s="25"/>
      <c r="I132" s="93"/>
      <c r="J132" s="93"/>
      <c r="K132" s="25"/>
      <c r="L132" s="25"/>
      <c r="M132" s="63"/>
      <c r="N132" s="25"/>
      <c r="O132" s="26"/>
      <c r="P132" s="26"/>
      <c r="Q132" s="26"/>
    </row>
    <row r="133" spans="2:17" x14ac:dyDescent="0.3">
      <c r="B133" s="25"/>
      <c r="C133" s="93"/>
      <c r="D133" s="93"/>
      <c r="E133" s="25"/>
      <c r="F133" s="25"/>
      <c r="G133" s="63"/>
      <c r="H133" s="25"/>
      <c r="I133" s="93"/>
      <c r="J133" s="93"/>
      <c r="K133" s="25"/>
      <c r="L133" s="25"/>
      <c r="M133" s="63"/>
      <c r="N133" s="25"/>
      <c r="O133" s="26"/>
      <c r="P133" s="26"/>
      <c r="Q133" s="26"/>
    </row>
    <row r="134" spans="2:17" x14ac:dyDescent="0.3">
      <c r="B134" s="25"/>
      <c r="C134" s="93"/>
      <c r="D134" s="93"/>
      <c r="E134" s="25"/>
      <c r="F134" s="25"/>
      <c r="G134" s="63"/>
      <c r="H134" s="25"/>
      <c r="I134" s="93"/>
      <c r="J134" s="93"/>
      <c r="K134" s="25"/>
      <c r="L134" s="25"/>
      <c r="M134" s="63"/>
      <c r="N134" s="25"/>
      <c r="O134" s="26"/>
      <c r="P134" s="26"/>
      <c r="Q134" s="26"/>
    </row>
    <row r="135" spans="2:17" x14ac:dyDescent="0.3">
      <c r="B135" s="25"/>
      <c r="C135" s="93"/>
      <c r="D135" s="93"/>
      <c r="E135" s="25"/>
      <c r="F135" s="25"/>
      <c r="G135" s="63"/>
      <c r="H135" s="25"/>
      <c r="I135" s="93"/>
      <c r="J135" s="93"/>
      <c r="K135" s="25"/>
      <c r="L135" s="25"/>
      <c r="M135" s="63"/>
      <c r="N135" s="25"/>
      <c r="O135" s="26"/>
      <c r="P135" s="26"/>
      <c r="Q135" s="26"/>
    </row>
    <row r="136" spans="2:17" x14ac:dyDescent="0.3">
      <c r="B136" s="25"/>
      <c r="C136" s="93"/>
      <c r="D136" s="93"/>
      <c r="E136" s="25"/>
      <c r="F136" s="25"/>
      <c r="G136" s="63"/>
      <c r="H136" s="25"/>
      <c r="I136" s="93"/>
      <c r="J136" s="93"/>
      <c r="K136" s="25"/>
      <c r="L136" s="25"/>
      <c r="M136" s="63"/>
      <c r="N136" s="25"/>
      <c r="O136" s="26"/>
      <c r="P136" s="26"/>
      <c r="Q136" s="26"/>
    </row>
    <row r="137" spans="2:17" x14ac:dyDescent="0.3">
      <c r="B137" s="25"/>
      <c r="C137" s="93"/>
      <c r="D137" s="93"/>
      <c r="E137" s="25"/>
      <c r="F137" s="25"/>
      <c r="G137" s="63"/>
      <c r="H137" s="25"/>
      <c r="I137" s="93"/>
      <c r="J137" s="93"/>
      <c r="K137" s="25"/>
      <c r="L137" s="25"/>
      <c r="M137" s="63"/>
      <c r="N137" s="25"/>
      <c r="O137" s="26"/>
      <c r="P137" s="26"/>
      <c r="Q137" s="26"/>
    </row>
    <row r="138" spans="2:17" x14ac:dyDescent="0.3">
      <c r="B138" s="25"/>
      <c r="C138" s="93"/>
      <c r="D138" s="93"/>
      <c r="E138" s="25"/>
      <c r="F138" s="25"/>
      <c r="G138" s="63"/>
      <c r="H138" s="25"/>
      <c r="I138" s="93"/>
      <c r="J138" s="93"/>
      <c r="K138" s="25"/>
      <c r="L138" s="25"/>
      <c r="M138" s="63"/>
      <c r="N138" s="25"/>
      <c r="O138" s="26"/>
      <c r="P138" s="26"/>
      <c r="Q138" s="26"/>
    </row>
    <row r="139" spans="2:17" x14ac:dyDescent="0.3">
      <c r="B139" s="25"/>
      <c r="C139" s="93"/>
      <c r="D139" s="93"/>
      <c r="E139" s="25"/>
      <c r="F139" s="25"/>
      <c r="G139" s="63"/>
      <c r="H139" s="25"/>
      <c r="I139" s="93"/>
      <c r="J139" s="93"/>
      <c r="K139" s="25"/>
      <c r="L139" s="25"/>
      <c r="M139" s="63"/>
      <c r="N139" s="25"/>
      <c r="O139" s="26"/>
      <c r="P139" s="26"/>
      <c r="Q139" s="26"/>
    </row>
    <row r="140" spans="2:17" x14ac:dyDescent="0.3">
      <c r="B140" s="25"/>
      <c r="C140" s="93"/>
      <c r="D140" s="93"/>
      <c r="E140" s="25"/>
      <c r="F140" s="25"/>
      <c r="G140" s="63"/>
      <c r="H140" s="25"/>
      <c r="I140" s="93"/>
      <c r="J140" s="93"/>
      <c r="K140" s="25"/>
      <c r="L140" s="25"/>
      <c r="M140" s="63"/>
      <c r="N140" s="25"/>
      <c r="O140" s="26"/>
      <c r="P140" s="26"/>
      <c r="Q140" s="26"/>
    </row>
    <row r="141" spans="2:17" x14ac:dyDescent="0.3">
      <c r="B141" s="25"/>
      <c r="C141" s="93"/>
      <c r="D141" s="93"/>
      <c r="E141" s="25"/>
      <c r="F141" s="25"/>
      <c r="G141" s="63"/>
      <c r="H141" s="25"/>
      <c r="I141" s="93"/>
      <c r="J141" s="93"/>
      <c r="K141" s="25"/>
      <c r="L141" s="25"/>
      <c r="M141" s="63"/>
      <c r="N141" s="25"/>
      <c r="O141" s="26"/>
      <c r="P141" s="26"/>
      <c r="Q141" s="26"/>
    </row>
    <row r="142" spans="2:17" x14ac:dyDescent="0.3">
      <c r="B142" s="25"/>
      <c r="C142" s="93"/>
      <c r="D142" s="93"/>
      <c r="E142" s="25"/>
      <c r="F142" s="25"/>
      <c r="G142" s="63"/>
      <c r="H142" s="25"/>
      <c r="I142" s="93"/>
      <c r="J142" s="93"/>
      <c r="K142" s="25"/>
      <c r="L142" s="25"/>
      <c r="M142" s="63"/>
      <c r="N142" s="25"/>
      <c r="O142" s="26"/>
      <c r="P142" s="26"/>
      <c r="Q142" s="26"/>
    </row>
    <row r="143" spans="2:17" x14ac:dyDescent="0.3">
      <c r="B143" s="25"/>
      <c r="C143" s="93"/>
      <c r="D143" s="93"/>
      <c r="E143" s="25"/>
      <c r="F143" s="25"/>
      <c r="G143" s="63"/>
      <c r="H143" s="25"/>
      <c r="I143" s="93"/>
      <c r="J143" s="93"/>
      <c r="K143" s="25"/>
      <c r="L143" s="25"/>
      <c r="M143" s="63"/>
      <c r="N143" s="25"/>
      <c r="O143" s="26"/>
      <c r="P143" s="26"/>
      <c r="Q143" s="26"/>
    </row>
    <row r="144" spans="2:17" x14ac:dyDescent="0.3">
      <c r="B144" s="25"/>
      <c r="C144" s="93"/>
      <c r="D144" s="93"/>
      <c r="E144" s="25"/>
      <c r="F144" s="25"/>
      <c r="G144" s="63"/>
      <c r="H144" s="25"/>
      <c r="I144" s="93"/>
      <c r="J144" s="93"/>
      <c r="K144" s="25"/>
      <c r="L144" s="25"/>
      <c r="M144" s="63"/>
      <c r="N144" s="25"/>
      <c r="O144" s="26"/>
      <c r="P144" s="26"/>
      <c r="Q144" s="26"/>
    </row>
    <row r="145" spans="2:17" x14ac:dyDescent="0.3">
      <c r="B145" s="25"/>
      <c r="C145" s="93"/>
      <c r="D145" s="93"/>
      <c r="E145" s="25"/>
      <c r="F145" s="25"/>
      <c r="G145" s="63"/>
      <c r="H145" s="25"/>
      <c r="I145" s="93"/>
      <c r="J145" s="93"/>
      <c r="K145" s="25"/>
      <c r="L145" s="25"/>
      <c r="M145" s="63"/>
      <c r="N145" s="25"/>
      <c r="O145" s="26"/>
      <c r="P145" s="26"/>
      <c r="Q145" s="26"/>
    </row>
    <row r="146" spans="2:17" x14ac:dyDescent="0.3">
      <c r="B146" s="25"/>
      <c r="C146" s="93"/>
      <c r="D146" s="93"/>
      <c r="E146" s="25"/>
      <c r="F146" s="25"/>
      <c r="G146" s="63"/>
      <c r="H146" s="25"/>
      <c r="I146" s="93"/>
      <c r="J146" s="93"/>
      <c r="K146" s="25"/>
      <c r="L146" s="25"/>
      <c r="M146" s="63"/>
      <c r="N146" s="25"/>
      <c r="O146" s="26"/>
      <c r="P146" s="26"/>
      <c r="Q146" s="26"/>
    </row>
    <row r="147" spans="2:17" x14ac:dyDescent="0.3">
      <c r="B147" s="25"/>
      <c r="C147" s="93"/>
      <c r="D147" s="93"/>
      <c r="E147" s="25"/>
      <c r="F147" s="25"/>
      <c r="G147" s="63"/>
      <c r="H147" s="25"/>
      <c r="I147" s="93"/>
      <c r="J147" s="93"/>
      <c r="K147" s="25"/>
      <c r="L147" s="25"/>
      <c r="M147" s="63"/>
      <c r="N147" s="25"/>
      <c r="O147" s="26"/>
      <c r="P147" s="26"/>
      <c r="Q147" s="26"/>
    </row>
    <row r="148" spans="2:17" x14ac:dyDescent="0.3">
      <c r="B148" s="25"/>
      <c r="C148" s="93"/>
      <c r="D148" s="93"/>
      <c r="E148" s="25"/>
      <c r="F148" s="25"/>
      <c r="G148" s="63"/>
      <c r="H148" s="25"/>
      <c r="I148" s="93"/>
      <c r="J148" s="93"/>
      <c r="K148" s="25"/>
      <c r="L148" s="25"/>
      <c r="M148" s="63"/>
      <c r="N148" s="25"/>
      <c r="O148" s="26"/>
      <c r="P148" s="26"/>
      <c r="Q148" s="26"/>
    </row>
    <row r="149" spans="2:17" x14ac:dyDescent="0.3">
      <c r="B149" s="25"/>
      <c r="C149" s="93"/>
      <c r="D149" s="93"/>
      <c r="E149" s="25"/>
      <c r="F149" s="25"/>
      <c r="G149" s="63"/>
      <c r="H149" s="25"/>
      <c r="I149" s="93"/>
      <c r="J149" s="93"/>
      <c r="K149" s="25"/>
      <c r="L149" s="25"/>
      <c r="M149" s="63"/>
      <c r="N149" s="25"/>
      <c r="O149" s="26"/>
      <c r="P149" s="26"/>
      <c r="Q149" s="26"/>
    </row>
    <row r="150" spans="2:17" x14ac:dyDescent="0.3">
      <c r="B150" s="25"/>
      <c r="C150" s="93"/>
      <c r="D150" s="93"/>
      <c r="E150" s="25"/>
      <c r="F150" s="25"/>
      <c r="G150" s="63"/>
      <c r="H150" s="25"/>
      <c r="I150" s="93"/>
      <c r="J150" s="93"/>
      <c r="K150" s="25"/>
      <c r="L150" s="25"/>
      <c r="M150" s="63"/>
      <c r="N150" s="25"/>
      <c r="O150" s="26"/>
      <c r="P150" s="26"/>
      <c r="Q150" s="26"/>
    </row>
    <row r="151" spans="2:17" x14ac:dyDescent="0.3">
      <c r="B151" s="25"/>
      <c r="C151" s="93"/>
      <c r="D151" s="93"/>
      <c r="E151" s="25"/>
      <c r="F151" s="25"/>
      <c r="G151" s="63"/>
      <c r="H151" s="25"/>
      <c r="I151" s="93"/>
      <c r="J151" s="93"/>
      <c r="K151" s="25"/>
      <c r="L151" s="25"/>
      <c r="M151" s="63"/>
      <c r="N151" s="25"/>
      <c r="O151" s="26"/>
      <c r="P151" s="26"/>
      <c r="Q151" s="26"/>
    </row>
    <row r="152" spans="2:17" x14ac:dyDescent="0.3">
      <c r="B152" s="25"/>
      <c r="C152" s="93"/>
      <c r="D152" s="93"/>
      <c r="E152" s="25"/>
      <c r="F152" s="25"/>
      <c r="G152" s="63"/>
      <c r="H152" s="25"/>
      <c r="I152" s="93"/>
      <c r="J152" s="93"/>
      <c r="K152" s="25"/>
      <c r="L152" s="25"/>
      <c r="M152" s="63"/>
      <c r="N152" s="25"/>
      <c r="O152" s="26"/>
      <c r="P152" s="26"/>
      <c r="Q152" s="26"/>
    </row>
    <row r="153" spans="2:17" x14ac:dyDescent="0.3">
      <c r="B153" s="25"/>
      <c r="C153" s="93"/>
      <c r="D153" s="93"/>
      <c r="E153" s="25"/>
      <c r="F153" s="25"/>
      <c r="G153" s="63"/>
      <c r="H153" s="25"/>
      <c r="I153" s="93"/>
      <c r="J153" s="93"/>
      <c r="K153" s="25"/>
      <c r="L153" s="25"/>
      <c r="M153" s="63"/>
      <c r="N153" s="25"/>
      <c r="O153" s="26"/>
      <c r="P153" s="26"/>
      <c r="Q153" s="26"/>
    </row>
    <row r="154" spans="2:17" x14ac:dyDescent="0.3">
      <c r="B154" s="25"/>
      <c r="C154" s="93"/>
      <c r="D154" s="93"/>
      <c r="E154" s="25"/>
      <c r="F154" s="25"/>
      <c r="G154" s="63"/>
      <c r="H154" s="25"/>
      <c r="I154" s="93"/>
      <c r="J154" s="93"/>
      <c r="K154" s="25"/>
      <c r="L154" s="25"/>
      <c r="M154" s="63"/>
      <c r="N154" s="25"/>
      <c r="O154" s="26"/>
      <c r="P154" s="26"/>
      <c r="Q154" s="26"/>
    </row>
    <row r="155" spans="2:17" x14ac:dyDescent="0.3">
      <c r="B155" s="25"/>
      <c r="C155" s="93"/>
      <c r="D155" s="93"/>
      <c r="E155" s="25"/>
      <c r="F155" s="25"/>
      <c r="G155" s="63"/>
      <c r="H155" s="25"/>
      <c r="I155" s="93"/>
      <c r="J155" s="93"/>
      <c r="K155" s="25"/>
      <c r="L155" s="25"/>
      <c r="M155" s="63"/>
      <c r="N155" s="25"/>
      <c r="O155" s="26"/>
      <c r="P155" s="26"/>
      <c r="Q155" s="26"/>
    </row>
    <row r="156" spans="2:17" x14ac:dyDescent="0.3">
      <c r="B156" s="25"/>
      <c r="C156" s="93"/>
      <c r="D156" s="93"/>
      <c r="E156" s="25"/>
      <c r="F156" s="25"/>
      <c r="G156" s="63"/>
      <c r="H156" s="25"/>
      <c r="I156" s="93"/>
      <c r="J156" s="93"/>
      <c r="K156" s="25"/>
      <c r="L156" s="25"/>
      <c r="M156" s="63"/>
      <c r="N156" s="25"/>
      <c r="O156" s="26"/>
      <c r="P156" s="26"/>
      <c r="Q156" s="26"/>
    </row>
    <row r="157" spans="2:17" x14ac:dyDescent="0.3">
      <c r="B157" s="25"/>
      <c r="C157" s="93"/>
      <c r="D157" s="93"/>
      <c r="E157" s="25"/>
      <c r="F157" s="25"/>
      <c r="G157" s="63"/>
      <c r="H157" s="25"/>
      <c r="I157" s="93"/>
      <c r="J157" s="93"/>
      <c r="K157" s="25"/>
      <c r="L157" s="25"/>
      <c r="M157" s="63"/>
      <c r="N157" s="25"/>
      <c r="O157" s="26"/>
      <c r="P157" s="26"/>
      <c r="Q157" s="26"/>
    </row>
    <row r="158" spans="2:17" x14ac:dyDescent="0.3">
      <c r="B158" s="25"/>
      <c r="C158" s="93"/>
      <c r="D158" s="93"/>
      <c r="E158" s="25"/>
      <c r="F158" s="25"/>
      <c r="G158" s="63"/>
      <c r="H158" s="25"/>
      <c r="I158" s="93"/>
      <c r="J158" s="93"/>
      <c r="K158" s="25"/>
      <c r="L158" s="25"/>
      <c r="M158" s="63"/>
      <c r="N158" s="25"/>
      <c r="O158" s="26"/>
      <c r="P158" s="26"/>
      <c r="Q158" s="26"/>
    </row>
    <row r="159" spans="2:17" x14ac:dyDescent="0.3">
      <c r="B159" s="25"/>
      <c r="C159" s="93"/>
      <c r="D159" s="93"/>
      <c r="E159" s="25"/>
      <c r="F159" s="25"/>
      <c r="G159" s="63"/>
      <c r="H159" s="25"/>
      <c r="I159" s="93"/>
      <c r="J159" s="93"/>
      <c r="K159" s="25"/>
      <c r="L159" s="25"/>
      <c r="M159" s="63"/>
      <c r="N159" s="25"/>
      <c r="O159" s="26"/>
      <c r="P159" s="26"/>
      <c r="Q159" s="26"/>
    </row>
    <row r="160" spans="2:17" x14ac:dyDescent="0.3">
      <c r="B160" s="25"/>
      <c r="C160" s="93"/>
      <c r="D160" s="93"/>
      <c r="E160" s="25"/>
      <c r="F160" s="25"/>
      <c r="G160" s="63"/>
      <c r="H160" s="25"/>
      <c r="I160" s="93"/>
      <c r="J160" s="93"/>
      <c r="K160" s="25"/>
      <c r="L160" s="25"/>
      <c r="M160" s="63"/>
      <c r="N160" s="25"/>
      <c r="O160" s="26"/>
      <c r="P160" s="26"/>
      <c r="Q160" s="26"/>
    </row>
    <row r="161" spans="2:17" x14ac:dyDescent="0.3">
      <c r="B161" s="25"/>
      <c r="C161" s="93"/>
      <c r="D161" s="93"/>
      <c r="E161" s="25"/>
      <c r="F161" s="25"/>
      <c r="G161" s="63"/>
      <c r="H161" s="25"/>
      <c r="I161" s="93"/>
      <c r="J161" s="93"/>
      <c r="K161" s="25"/>
      <c r="L161" s="25"/>
      <c r="M161" s="63"/>
      <c r="N161" s="25"/>
      <c r="O161" s="26"/>
      <c r="P161" s="26"/>
      <c r="Q161" s="26"/>
    </row>
    <row r="162" spans="2:17" x14ac:dyDescent="0.3">
      <c r="B162" s="25"/>
      <c r="C162" s="93"/>
      <c r="D162" s="93"/>
      <c r="E162" s="25"/>
      <c r="F162" s="25"/>
      <c r="G162" s="63"/>
      <c r="H162" s="25"/>
      <c r="I162" s="93"/>
      <c r="J162" s="93"/>
      <c r="K162" s="25"/>
      <c r="L162" s="25"/>
      <c r="M162" s="63"/>
      <c r="N162" s="25"/>
      <c r="O162" s="26"/>
      <c r="P162" s="26"/>
      <c r="Q162" s="26"/>
    </row>
    <row r="163" spans="2:17" x14ac:dyDescent="0.3">
      <c r="B163" s="25"/>
      <c r="C163" s="93"/>
      <c r="D163" s="93"/>
      <c r="E163" s="25"/>
      <c r="F163" s="25"/>
      <c r="G163" s="63"/>
      <c r="H163" s="25"/>
      <c r="I163" s="93"/>
      <c r="J163" s="93"/>
      <c r="K163" s="25"/>
      <c r="L163" s="25"/>
      <c r="M163" s="63"/>
      <c r="N163" s="25"/>
      <c r="O163" s="26"/>
      <c r="P163" s="26"/>
      <c r="Q163" s="26"/>
    </row>
    <row r="164" spans="2:17" x14ac:dyDescent="0.3">
      <c r="B164" s="25"/>
      <c r="C164" s="93"/>
      <c r="D164" s="93"/>
      <c r="E164" s="25"/>
      <c r="F164" s="25"/>
      <c r="G164" s="63"/>
      <c r="H164" s="25"/>
      <c r="I164" s="93"/>
      <c r="J164" s="93"/>
      <c r="K164" s="25"/>
      <c r="L164" s="25"/>
      <c r="M164" s="63"/>
      <c r="N164" s="25"/>
      <c r="O164" s="26"/>
      <c r="P164" s="26"/>
      <c r="Q164" s="26"/>
    </row>
    <row r="165" spans="2:17" x14ac:dyDescent="0.3">
      <c r="B165" s="25"/>
      <c r="C165" s="93"/>
      <c r="D165" s="93"/>
      <c r="E165" s="25"/>
      <c r="F165" s="25"/>
      <c r="G165" s="63"/>
      <c r="H165" s="25"/>
      <c r="I165" s="93"/>
      <c r="J165" s="93"/>
      <c r="K165" s="25"/>
      <c r="L165" s="25"/>
      <c r="M165" s="63"/>
      <c r="N165" s="25"/>
      <c r="O165" s="26"/>
      <c r="P165" s="26"/>
      <c r="Q165" s="26"/>
    </row>
    <row r="166" spans="2:17" x14ac:dyDescent="0.3">
      <c r="B166" s="25"/>
      <c r="C166" s="93"/>
      <c r="D166" s="93"/>
      <c r="E166" s="25"/>
      <c r="F166" s="25"/>
      <c r="G166" s="63"/>
      <c r="H166" s="25"/>
      <c r="I166" s="93"/>
      <c r="J166" s="93"/>
      <c r="K166" s="25"/>
      <c r="L166" s="25"/>
      <c r="M166" s="63"/>
      <c r="N166" s="25"/>
      <c r="O166" s="26"/>
      <c r="P166" s="26"/>
      <c r="Q166" s="26"/>
    </row>
    <row r="167" spans="2:17" x14ac:dyDescent="0.3">
      <c r="B167" s="25"/>
      <c r="C167" s="93"/>
      <c r="D167" s="93"/>
      <c r="E167" s="25"/>
      <c r="F167" s="25"/>
      <c r="G167" s="63"/>
      <c r="H167" s="25"/>
      <c r="I167" s="93"/>
      <c r="J167" s="93"/>
      <c r="K167" s="25"/>
      <c r="L167" s="25"/>
      <c r="M167" s="63"/>
      <c r="N167" s="25"/>
      <c r="O167" s="26"/>
      <c r="P167" s="26"/>
      <c r="Q167" s="26"/>
    </row>
    <row r="168" spans="2:17" x14ac:dyDescent="0.3">
      <c r="B168" s="25"/>
      <c r="C168" s="93"/>
      <c r="D168" s="93"/>
      <c r="E168" s="25"/>
      <c r="F168" s="25"/>
      <c r="G168" s="63"/>
      <c r="H168" s="25"/>
      <c r="I168" s="93"/>
      <c r="J168" s="93"/>
      <c r="K168" s="25"/>
      <c r="L168" s="25"/>
      <c r="M168" s="63"/>
      <c r="N168" s="25"/>
      <c r="O168" s="26"/>
      <c r="P168" s="26"/>
      <c r="Q168" s="26"/>
    </row>
    <row r="169" spans="2:17" x14ac:dyDescent="0.3">
      <c r="B169" s="25"/>
      <c r="C169" s="93"/>
      <c r="D169" s="93"/>
      <c r="E169" s="25"/>
      <c r="F169" s="25"/>
      <c r="G169" s="63"/>
      <c r="H169" s="25"/>
      <c r="I169" s="93"/>
      <c r="J169" s="93"/>
      <c r="K169" s="25"/>
      <c r="L169" s="25"/>
      <c r="M169" s="63"/>
      <c r="N169" s="25"/>
      <c r="O169" s="26"/>
      <c r="P169" s="26"/>
      <c r="Q169" s="26"/>
    </row>
    <row r="170" spans="2:17" x14ac:dyDescent="0.3">
      <c r="B170" s="25"/>
      <c r="C170" s="93"/>
      <c r="D170" s="93"/>
      <c r="E170" s="25"/>
      <c r="F170" s="25"/>
      <c r="G170" s="63"/>
      <c r="H170" s="25"/>
      <c r="I170" s="93"/>
      <c r="J170" s="93"/>
      <c r="K170" s="25"/>
      <c r="L170" s="25"/>
      <c r="M170" s="63"/>
      <c r="N170" s="25"/>
      <c r="O170" s="26"/>
      <c r="P170" s="26"/>
      <c r="Q170" s="26"/>
    </row>
    <row r="171" spans="2:17" x14ac:dyDescent="0.3">
      <c r="B171" s="25"/>
      <c r="C171" s="93"/>
      <c r="D171" s="93"/>
      <c r="E171" s="25"/>
      <c r="F171" s="25"/>
      <c r="G171" s="63"/>
      <c r="H171" s="25"/>
      <c r="I171" s="93"/>
      <c r="J171" s="93"/>
      <c r="K171" s="25"/>
      <c r="L171" s="25"/>
      <c r="M171" s="63"/>
      <c r="N171" s="25"/>
      <c r="O171" s="26"/>
      <c r="P171" s="26"/>
      <c r="Q171" s="26"/>
    </row>
    <row r="172" spans="2:17" x14ac:dyDescent="0.3">
      <c r="B172" s="25"/>
      <c r="C172" s="93"/>
      <c r="D172" s="93"/>
      <c r="E172" s="25"/>
      <c r="F172" s="25"/>
      <c r="G172" s="63"/>
      <c r="H172" s="25"/>
      <c r="I172" s="93"/>
      <c r="J172" s="93"/>
      <c r="K172" s="25"/>
      <c r="L172" s="25"/>
      <c r="M172" s="63"/>
      <c r="N172" s="25"/>
      <c r="O172" s="26"/>
      <c r="P172" s="26"/>
      <c r="Q172" s="26"/>
    </row>
    <row r="173" spans="2:17" x14ac:dyDescent="0.3">
      <c r="B173" s="25"/>
      <c r="C173" s="93"/>
      <c r="D173" s="93"/>
      <c r="E173" s="25"/>
      <c r="F173" s="25"/>
      <c r="G173" s="63"/>
      <c r="H173" s="25"/>
      <c r="I173" s="93"/>
      <c r="J173" s="93"/>
      <c r="K173" s="25"/>
      <c r="L173" s="25"/>
      <c r="M173" s="63"/>
      <c r="N173" s="25"/>
      <c r="O173" s="26"/>
      <c r="P173" s="26"/>
      <c r="Q173" s="26"/>
    </row>
    <row r="174" spans="2:17" x14ac:dyDescent="0.3">
      <c r="B174" s="25"/>
      <c r="C174" s="93"/>
      <c r="D174" s="93"/>
      <c r="E174" s="25"/>
      <c r="F174" s="25"/>
      <c r="G174" s="63"/>
      <c r="H174" s="25"/>
      <c r="I174" s="93"/>
      <c r="J174" s="93"/>
      <c r="K174" s="25"/>
      <c r="L174" s="25"/>
      <c r="M174" s="63"/>
      <c r="N174" s="25"/>
      <c r="O174" s="26"/>
      <c r="P174" s="26"/>
      <c r="Q174" s="26"/>
    </row>
    <row r="175" spans="2:17" x14ac:dyDescent="0.3">
      <c r="B175" s="25"/>
      <c r="C175" s="93"/>
      <c r="D175" s="93"/>
      <c r="E175" s="25"/>
      <c r="F175" s="25"/>
      <c r="G175" s="63"/>
      <c r="H175" s="25"/>
      <c r="I175" s="93"/>
      <c r="J175" s="93"/>
      <c r="K175" s="25"/>
      <c r="L175" s="25"/>
      <c r="M175" s="63"/>
      <c r="N175" s="25"/>
      <c r="O175" s="26"/>
      <c r="P175" s="26"/>
      <c r="Q175" s="26"/>
    </row>
    <row r="176" spans="2:17" x14ac:dyDescent="0.3">
      <c r="B176" s="25"/>
      <c r="C176" s="93"/>
      <c r="D176" s="93"/>
      <c r="E176" s="25"/>
      <c r="F176" s="25"/>
      <c r="G176" s="63"/>
      <c r="H176" s="25"/>
      <c r="I176" s="93"/>
      <c r="J176" s="93"/>
      <c r="K176" s="25"/>
      <c r="L176" s="25"/>
      <c r="M176" s="63"/>
      <c r="N176" s="25"/>
      <c r="O176" s="26"/>
      <c r="P176" s="26"/>
      <c r="Q176" s="26"/>
    </row>
    <row r="177" spans="2:17" x14ac:dyDescent="0.3">
      <c r="B177" s="25"/>
      <c r="C177" s="93"/>
      <c r="D177" s="93"/>
      <c r="E177" s="25"/>
      <c r="F177" s="25"/>
      <c r="G177" s="63"/>
      <c r="H177" s="25"/>
      <c r="I177" s="93"/>
      <c r="J177" s="93"/>
      <c r="K177" s="25"/>
      <c r="L177" s="25"/>
      <c r="M177" s="63"/>
      <c r="N177" s="25"/>
      <c r="O177" s="26"/>
      <c r="P177" s="26"/>
      <c r="Q177" s="26"/>
    </row>
    <row r="178" spans="2:17" x14ac:dyDescent="0.3">
      <c r="B178" s="25"/>
      <c r="C178" s="93"/>
      <c r="D178" s="93"/>
      <c r="E178" s="25"/>
      <c r="F178" s="25"/>
      <c r="G178" s="63"/>
      <c r="H178" s="25"/>
      <c r="I178" s="93"/>
      <c r="J178" s="93"/>
      <c r="K178" s="25"/>
      <c r="L178" s="25"/>
      <c r="M178" s="63"/>
      <c r="N178" s="25"/>
      <c r="O178" s="26"/>
      <c r="P178" s="26"/>
      <c r="Q178" s="26"/>
    </row>
    <row r="179" spans="2:17" x14ac:dyDescent="0.3">
      <c r="B179" s="25"/>
      <c r="C179" s="93"/>
      <c r="D179" s="93"/>
      <c r="E179" s="25"/>
      <c r="F179" s="25"/>
      <c r="G179" s="63"/>
      <c r="H179" s="25"/>
      <c r="I179" s="93"/>
      <c r="J179" s="93"/>
      <c r="K179" s="25"/>
      <c r="L179" s="25"/>
      <c r="M179" s="63"/>
      <c r="N179" s="25"/>
      <c r="O179" s="26"/>
      <c r="P179" s="26"/>
      <c r="Q179" s="26"/>
    </row>
    <row r="180" spans="2:17" x14ac:dyDescent="0.3">
      <c r="B180" s="25"/>
      <c r="C180" s="93"/>
      <c r="D180" s="93"/>
      <c r="E180" s="25"/>
      <c r="F180" s="25"/>
      <c r="G180" s="63"/>
      <c r="H180" s="25"/>
      <c r="I180" s="93"/>
      <c r="J180" s="93"/>
      <c r="K180" s="25"/>
      <c r="L180" s="25"/>
      <c r="M180" s="63"/>
      <c r="N180" s="25"/>
      <c r="O180" s="26"/>
      <c r="P180" s="26"/>
      <c r="Q180" s="26"/>
    </row>
    <row r="181" spans="2:17" x14ac:dyDescent="0.3">
      <c r="B181" s="25"/>
      <c r="C181" s="93"/>
      <c r="D181" s="93"/>
      <c r="E181" s="25"/>
      <c r="F181" s="25"/>
      <c r="G181" s="63"/>
      <c r="H181" s="25"/>
      <c r="I181" s="93"/>
      <c r="J181" s="93"/>
      <c r="K181" s="25"/>
      <c r="L181" s="25"/>
      <c r="M181" s="63"/>
      <c r="N181" s="25"/>
      <c r="O181" s="26"/>
      <c r="P181" s="26"/>
      <c r="Q181" s="26"/>
    </row>
    <row r="182" spans="2:17" x14ac:dyDescent="0.3">
      <c r="B182" s="25"/>
      <c r="C182" s="93"/>
      <c r="D182" s="93"/>
      <c r="E182" s="25"/>
      <c r="F182" s="25"/>
      <c r="G182" s="63"/>
      <c r="H182" s="25"/>
      <c r="I182" s="93"/>
      <c r="J182" s="93"/>
      <c r="K182" s="25"/>
      <c r="L182" s="25"/>
      <c r="M182" s="63"/>
      <c r="N182" s="25"/>
      <c r="O182" s="26"/>
      <c r="P182" s="26"/>
      <c r="Q182" s="26"/>
    </row>
    <row r="183" spans="2:17" x14ac:dyDescent="0.3">
      <c r="B183" s="25"/>
      <c r="C183" s="93"/>
      <c r="D183" s="93"/>
      <c r="E183" s="25"/>
      <c r="F183" s="25"/>
      <c r="G183" s="63"/>
      <c r="H183" s="25"/>
      <c r="I183" s="93"/>
      <c r="J183" s="93"/>
      <c r="K183" s="25"/>
      <c r="L183" s="25"/>
      <c r="M183" s="63"/>
      <c r="N183" s="25"/>
      <c r="O183" s="26"/>
      <c r="P183" s="26"/>
      <c r="Q183" s="26"/>
    </row>
    <row r="184" spans="2:17" x14ac:dyDescent="0.3">
      <c r="B184" s="25"/>
      <c r="C184" s="93"/>
      <c r="D184" s="93"/>
      <c r="E184" s="25"/>
      <c r="F184" s="25"/>
      <c r="G184" s="63"/>
      <c r="H184" s="25"/>
      <c r="I184" s="93"/>
      <c r="J184" s="93"/>
      <c r="K184" s="25"/>
      <c r="L184" s="25"/>
      <c r="M184" s="63"/>
      <c r="N184" s="25"/>
      <c r="O184" s="26"/>
      <c r="P184" s="26"/>
      <c r="Q184" s="26"/>
    </row>
    <row r="185" spans="2:17" x14ac:dyDescent="0.3">
      <c r="B185" s="25"/>
      <c r="C185" s="93"/>
      <c r="D185" s="93"/>
      <c r="E185" s="25"/>
      <c r="F185" s="25"/>
      <c r="G185" s="63"/>
      <c r="H185" s="25"/>
      <c r="I185" s="93"/>
      <c r="J185" s="93"/>
      <c r="K185" s="25"/>
      <c r="L185" s="25"/>
      <c r="M185" s="63"/>
      <c r="N185" s="25"/>
      <c r="O185" s="26"/>
      <c r="P185" s="26"/>
      <c r="Q185" s="26"/>
    </row>
    <row r="186" spans="2:17" x14ac:dyDescent="0.3">
      <c r="B186" s="25"/>
      <c r="C186" s="93"/>
      <c r="D186" s="93"/>
      <c r="E186" s="25"/>
      <c r="F186" s="25"/>
      <c r="G186" s="63"/>
      <c r="H186" s="25"/>
      <c r="I186" s="93"/>
      <c r="J186" s="93"/>
      <c r="K186" s="25"/>
      <c r="L186" s="25"/>
      <c r="M186" s="63"/>
      <c r="N186" s="25"/>
      <c r="O186" s="26"/>
      <c r="P186" s="26"/>
      <c r="Q186" s="26"/>
    </row>
    <row r="187" spans="2:17" x14ac:dyDescent="0.3">
      <c r="B187" s="25"/>
      <c r="C187" s="93"/>
      <c r="D187" s="93"/>
      <c r="E187" s="25"/>
      <c r="F187" s="25"/>
      <c r="G187" s="63"/>
      <c r="H187" s="25"/>
      <c r="I187" s="93"/>
      <c r="J187" s="93"/>
      <c r="K187" s="25"/>
      <c r="L187" s="25"/>
      <c r="M187" s="63"/>
      <c r="N187" s="25"/>
      <c r="O187" s="26"/>
      <c r="P187" s="26"/>
      <c r="Q187" s="26"/>
    </row>
    <row r="188" spans="2:17" x14ac:dyDescent="0.3">
      <c r="B188" s="25"/>
      <c r="C188" s="93"/>
      <c r="D188" s="93"/>
      <c r="E188" s="25"/>
      <c r="F188" s="25"/>
      <c r="G188" s="63"/>
      <c r="H188" s="25"/>
      <c r="I188" s="93"/>
      <c r="J188" s="93"/>
      <c r="K188" s="25"/>
      <c r="L188" s="25"/>
      <c r="M188" s="63"/>
      <c r="N188" s="25"/>
      <c r="O188" s="26"/>
      <c r="P188" s="26"/>
      <c r="Q188" s="26"/>
    </row>
    <row r="189" spans="2:17" x14ac:dyDescent="0.3">
      <c r="B189" s="25"/>
      <c r="C189" s="93"/>
      <c r="D189" s="93"/>
      <c r="E189" s="25"/>
      <c r="F189" s="25"/>
      <c r="G189" s="63"/>
      <c r="H189" s="25"/>
      <c r="I189" s="93"/>
      <c r="J189" s="93"/>
      <c r="K189" s="25"/>
      <c r="L189" s="25"/>
      <c r="M189" s="63"/>
      <c r="N189" s="25"/>
      <c r="O189" s="26"/>
      <c r="P189" s="26"/>
      <c r="Q189" s="26"/>
    </row>
    <row r="190" spans="2:17" x14ac:dyDescent="0.3">
      <c r="B190" s="25"/>
      <c r="C190" s="93"/>
      <c r="D190" s="93"/>
      <c r="E190" s="25"/>
      <c r="F190" s="25"/>
      <c r="G190" s="63"/>
      <c r="H190" s="25"/>
      <c r="I190" s="93"/>
      <c r="J190" s="93"/>
      <c r="K190" s="25"/>
      <c r="L190" s="25"/>
      <c r="M190" s="63"/>
      <c r="N190" s="25"/>
      <c r="O190" s="26"/>
      <c r="P190" s="26"/>
      <c r="Q190" s="26"/>
    </row>
    <row r="191" spans="2:17" x14ac:dyDescent="0.3">
      <c r="B191" s="25"/>
      <c r="C191" s="93"/>
      <c r="D191" s="93"/>
      <c r="E191" s="25"/>
      <c r="F191" s="25"/>
      <c r="G191" s="63"/>
      <c r="H191" s="25"/>
      <c r="I191" s="93"/>
      <c r="J191" s="93"/>
      <c r="K191" s="25"/>
      <c r="L191" s="25"/>
      <c r="M191" s="63"/>
      <c r="N191" s="25"/>
      <c r="O191" s="26"/>
      <c r="P191" s="26"/>
      <c r="Q191" s="26"/>
    </row>
    <row r="192" spans="2:17" x14ac:dyDescent="0.3">
      <c r="B192" s="25"/>
      <c r="C192" s="93"/>
      <c r="D192" s="93"/>
      <c r="E192" s="25"/>
      <c r="F192" s="25"/>
      <c r="G192" s="63"/>
      <c r="H192" s="25"/>
      <c r="I192" s="93"/>
      <c r="J192" s="93"/>
      <c r="K192" s="25"/>
      <c r="L192" s="25"/>
      <c r="M192" s="63"/>
      <c r="N192" s="25"/>
      <c r="O192" s="26"/>
      <c r="P192" s="26"/>
      <c r="Q192" s="26"/>
    </row>
    <row r="193" spans="2:17" x14ac:dyDescent="0.3">
      <c r="B193" s="25"/>
      <c r="C193" s="93"/>
      <c r="D193" s="93"/>
      <c r="E193" s="25"/>
      <c r="F193" s="25"/>
      <c r="G193" s="63"/>
      <c r="H193" s="25"/>
      <c r="I193" s="93"/>
      <c r="J193" s="93"/>
      <c r="K193" s="25"/>
      <c r="L193" s="25"/>
      <c r="M193" s="63"/>
      <c r="N193" s="25"/>
      <c r="O193" s="26"/>
      <c r="P193" s="26"/>
      <c r="Q193" s="26"/>
    </row>
    <row r="194" spans="2:17" x14ac:dyDescent="0.3">
      <c r="B194" s="25"/>
      <c r="C194" s="93"/>
      <c r="D194" s="93"/>
      <c r="E194" s="25"/>
      <c r="F194" s="25"/>
      <c r="G194" s="63"/>
      <c r="H194" s="25"/>
      <c r="I194" s="93"/>
      <c r="J194" s="93"/>
      <c r="K194" s="25"/>
      <c r="L194" s="25"/>
      <c r="M194" s="63"/>
      <c r="N194" s="25"/>
      <c r="O194" s="26"/>
      <c r="P194" s="26"/>
      <c r="Q194" s="26"/>
    </row>
    <row r="195" spans="2:17" x14ac:dyDescent="0.3">
      <c r="B195" s="25"/>
      <c r="C195" s="93"/>
      <c r="D195" s="93"/>
      <c r="E195" s="25"/>
      <c r="F195" s="25"/>
      <c r="G195" s="63"/>
      <c r="H195" s="25"/>
      <c r="I195" s="93"/>
      <c r="J195" s="93"/>
      <c r="K195" s="25"/>
      <c r="L195" s="25"/>
      <c r="M195" s="63"/>
      <c r="N195" s="25"/>
      <c r="O195" s="26"/>
      <c r="P195" s="26"/>
      <c r="Q195" s="26"/>
    </row>
    <row r="196" spans="2:17" x14ac:dyDescent="0.3">
      <c r="B196" s="25"/>
      <c r="C196" s="93"/>
      <c r="D196" s="93"/>
      <c r="E196" s="25"/>
      <c r="F196" s="25"/>
      <c r="G196" s="63"/>
      <c r="H196" s="25"/>
      <c r="I196" s="93"/>
      <c r="J196" s="93"/>
      <c r="K196" s="25"/>
      <c r="L196" s="25"/>
      <c r="M196" s="63"/>
      <c r="N196" s="25"/>
      <c r="O196" s="26"/>
      <c r="P196" s="26"/>
      <c r="Q196" s="26"/>
    </row>
    <row r="197" spans="2:17" x14ac:dyDescent="0.3">
      <c r="B197" s="25"/>
      <c r="C197" s="93"/>
      <c r="D197" s="93"/>
      <c r="E197" s="25"/>
      <c r="F197" s="25"/>
      <c r="G197" s="63"/>
      <c r="H197" s="25"/>
      <c r="I197" s="93"/>
      <c r="J197" s="93"/>
      <c r="K197" s="25"/>
      <c r="L197" s="25"/>
      <c r="M197" s="63"/>
      <c r="N197" s="25"/>
      <c r="O197" s="26"/>
      <c r="P197" s="26"/>
      <c r="Q197" s="26"/>
    </row>
    <row r="198" spans="2:17" x14ac:dyDescent="0.3">
      <c r="B198" s="25"/>
      <c r="C198" s="93"/>
      <c r="D198" s="93"/>
      <c r="E198" s="25"/>
      <c r="F198" s="25"/>
      <c r="G198" s="63"/>
      <c r="H198" s="25"/>
      <c r="I198" s="93"/>
      <c r="J198" s="93"/>
      <c r="K198" s="25"/>
      <c r="L198" s="25"/>
      <c r="M198" s="63"/>
      <c r="N198" s="25"/>
      <c r="O198" s="26"/>
      <c r="P198" s="26"/>
      <c r="Q198" s="26"/>
    </row>
    <row r="199" spans="2:17" x14ac:dyDescent="0.3">
      <c r="B199" s="25"/>
      <c r="C199" s="93"/>
      <c r="D199" s="93"/>
      <c r="E199" s="25"/>
      <c r="F199" s="25"/>
      <c r="G199" s="63"/>
      <c r="H199" s="25"/>
      <c r="I199" s="93"/>
      <c r="J199" s="93"/>
      <c r="K199" s="25"/>
      <c r="L199" s="25"/>
      <c r="M199" s="63"/>
      <c r="N199" s="25"/>
      <c r="O199" s="26"/>
      <c r="P199" s="26"/>
      <c r="Q199" s="26"/>
    </row>
    <row r="200" spans="2:17" x14ac:dyDescent="0.3">
      <c r="B200" s="25"/>
      <c r="C200" s="93"/>
      <c r="D200" s="93"/>
      <c r="E200" s="25"/>
      <c r="F200" s="25"/>
      <c r="G200" s="63"/>
      <c r="H200" s="25"/>
      <c r="I200" s="93"/>
      <c r="J200" s="93"/>
      <c r="K200" s="25"/>
      <c r="L200" s="25"/>
      <c r="M200" s="63"/>
      <c r="N200" s="25"/>
      <c r="O200" s="26"/>
      <c r="P200" s="26"/>
      <c r="Q200" s="26"/>
    </row>
    <row r="201" spans="2:17" x14ac:dyDescent="0.3">
      <c r="B201" s="25"/>
      <c r="C201" s="93"/>
      <c r="D201" s="93"/>
      <c r="E201" s="25"/>
      <c r="F201" s="25"/>
      <c r="G201" s="63"/>
      <c r="H201" s="25"/>
      <c r="I201" s="93"/>
      <c r="J201" s="93"/>
      <c r="K201" s="25"/>
      <c r="L201" s="25"/>
      <c r="M201" s="63"/>
      <c r="N201" s="25"/>
      <c r="O201" s="26"/>
      <c r="P201" s="26"/>
      <c r="Q201" s="26"/>
    </row>
    <row r="202" spans="2:17" x14ac:dyDescent="0.3">
      <c r="B202" s="25"/>
      <c r="C202" s="93"/>
      <c r="D202" s="93"/>
      <c r="E202" s="25"/>
      <c r="F202" s="25"/>
      <c r="G202" s="63"/>
      <c r="H202" s="25"/>
      <c r="I202" s="93"/>
      <c r="J202" s="93"/>
      <c r="K202" s="25"/>
      <c r="L202" s="25"/>
      <c r="M202" s="63"/>
      <c r="N202" s="25"/>
      <c r="O202" s="26"/>
      <c r="P202" s="26"/>
      <c r="Q202" s="26"/>
    </row>
    <row r="203" spans="2:17" x14ac:dyDescent="0.3">
      <c r="B203" s="25"/>
      <c r="C203" s="93"/>
      <c r="D203" s="93"/>
      <c r="E203" s="25"/>
      <c r="F203" s="25"/>
      <c r="G203" s="63"/>
      <c r="H203" s="25"/>
      <c r="I203" s="93"/>
      <c r="J203" s="93"/>
      <c r="K203" s="25"/>
      <c r="L203" s="25"/>
      <c r="M203" s="63"/>
      <c r="N203" s="25"/>
      <c r="O203" s="26"/>
      <c r="P203" s="26"/>
      <c r="Q203" s="26"/>
    </row>
    <row r="204" spans="2:17" x14ac:dyDescent="0.3">
      <c r="B204" s="25"/>
      <c r="C204" s="93"/>
      <c r="D204" s="93"/>
      <c r="E204" s="25"/>
      <c r="F204" s="25"/>
      <c r="G204" s="63"/>
      <c r="H204" s="25"/>
      <c r="I204" s="93"/>
      <c r="J204" s="93"/>
      <c r="K204" s="25"/>
      <c r="L204" s="25"/>
      <c r="M204" s="63"/>
      <c r="N204" s="25"/>
      <c r="O204" s="26"/>
      <c r="P204" s="26"/>
      <c r="Q204" s="26"/>
    </row>
    <row r="205" spans="2:17" x14ac:dyDescent="0.3">
      <c r="B205" s="25"/>
      <c r="C205" s="93"/>
      <c r="D205" s="93"/>
      <c r="E205" s="25"/>
      <c r="F205" s="25"/>
      <c r="G205" s="63"/>
      <c r="H205" s="25"/>
      <c r="I205" s="93"/>
      <c r="J205" s="93"/>
      <c r="K205" s="25"/>
      <c r="L205" s="25"/>
      <c r="M205" s="63"/>
      <c r="N205" s="25"/>
      <c r="O205" s="26"/>
      <c r="P205" s="26"/>
      <c r="Q205" s="26"/>
    </row>
    <row r="206" spans="2:17" x14ac:dyDescent="0.3">
      <c r="B206" s="25"/>
      <c r="C206" s="93"/>
      <c r="D206" s="93"/>
      <c r="E206" s="25"/>
      <c r="F206" s="25"/>
      <c r="G206" s="63"/>
      <c r="H206" s="25"/>
      <c r="I206" s="93"/>
      <c r="J206" s="93"/>
      <c r="K206" s="25"/>
      <c r="L206" s="25"/>
      <c r="M206" s="63"/>
      <c r="N206" s="25"/>
      <c r="O206" s="26"/>
      <c r="P206" s="26"/>
      <c r="Q206" s="26"/>
    </row>
    <row r="207" spans="2:17" x14ac:dyDescent="0.3">
      <c r="B207" s="25"/>
      <c r="C207" s="93"/>
      <c r="D207" s="93"/>
      <c r="E207" s="25"/>
      <c r="F207" s="25"/>
      <c r="G207" s="63"/>
      <c r="H207" s="25"/>
      <c r="I207" s="93"/>
      <c r="J207" s="93"/>
      <c r="K207" s="25"/>
      <c r="L207" s="25"/>
      <c r="M207" s="63"/>
      <c r="N207" s="25"/>
      <c r="O207" s="26"/>
      <c r="P207" s="26"/>
      <c r="Q207" s="26"/>
    </row>
    <row r="208" spans="2:17" x14ac:dyDescent="0.3">
      <c r="B208" s="25"/>
      <c r="C208" s="93"/>
      <c r="D208" s="93"/>
      <c r="E208" s="25"/>
      <c r="F208" s="25"/>
      <c r="G208" s="63"/>
      <c r="H208" s="25"/>
      <c r="I208" s="93"/>
      <c r="J208" s="93"/>
      <c r="K208" s="25"/>
      <c r="L208" s="25"/>
      <c r="M208" s="63"/>
      <c r="N208" s="25"/>
      <c r="O208" s="26"/>
      <c r="P208" s="26"/>
      <c r="Q208" s="26"/>
    </row>
    <row r="209" spans="2:17" x14ac:dyDescent="0.3">
      <c r="B209" s="25"/>
      <c r="C209" s="93"/>
      <c r="D209" s="93"/>
      <c r="E209" s="25"/>
      <c r="F209" s="25"/>
      <c r="G209" s="63"/>
      <c r="H209" s="25"/>
      <c r="I209" s="93"/>
      <c r="J209" s="93"/>
      <c r="K209" s="25"/>
      <c r="L209" s="25"/>
      <c r="M209" s="63"/>
      <c r="N209" s="25"/>
      <c r="O209" s="26"/>
      <c r="P209" s="26"/>
      <c r="Q209" s="26"/>
    </row>
    <row r="210" spans="2:17" x14ac:dyDescent="0.3">
      <c r="B210" s="25"/>
      <c r="C210" s="93"/>
      <c r="D210" s="93"/>
      <c r="E210" s="25"/>
      <c r="F210" s="25"/>
      <c r="G210" s="63"/>
      <c r="H210" s="25"/>
      <c r="I210" s="93"/>
      <c r="J210" s="93"/>
      <c r="K210" s="25"/>
      <c r="L210" s="25"/>
      <c r="M210" s="63"/>
      <c r="N210" s="25"/>
      <c r="O210" s="26"/>
      <c r="P210" s="26"/>
      <c r="Q210" s="26"/>
    </row>
    <row r="211" spans="2:17" x14ac:dyDescent="0.3">
      <c r="B211" s="25"/>
      <c r="C211" s="93"/>
      <c r="D211" s="93"/>
      <c r="E211" s="25"/>
      <c r="F211" s="25"/>
      <c r="G211" s="63"/>
      <c r="H211" s="25"/>
      <c r="I211" s="93"/>
      <c r="J211" s="93"/>
      <c r="K211" s="25"/>
      <c r="L211" s="25"/>
      <c r="M211" s="63"/>
      <c r="N211" s="25"/>
      <c r="O211" s="26"/>
      <c r="P211" s="26"/>
      <c r="Q211" s="26"/>
    </row>
    <row r="212" spans="2:17" x14ac:dyDescent="0.3">
      <c r="B212" s="25"/>
      <c r="C212" s="93"/>
      <c r="D212" s="93"/>
      <c r="E212" s="25"/>
      <c r="F212" s="25"/>
      <c r="G212" s="63"/>
      <c r="H212" s="25"/>
      <c r="I212" s="93"/>
      <c r="J212" s="93"/>
      <c r="K212" s="25"/>
      <c r="L212" s="25"/>
      <c r="M212" s="63"/>
      <c r="N212" s="25"/>
      <c r="O212" s="26"/>
      <c r="P212" s="26"/>
      <c r="Q212" s="26"/>
    </row>
    <row r="213" spans="2:17" x14ac:dyDescent="0.3">
      <c r="B213" s="25"/>
      <c r="C213" s="93"/>
      <c r="D213" s="93"/>
      <c r="E213" s="25"/>
      <c r="F213" s="25"/>
      <c r="G213" s="63"/>
      <c r="H213" s="25"/>
      <c r="I213" s="93"/>
      <c r="J213" s="93"/>
      <c r="K213" s="25"/>
      <c r="L213" s="25"/>
      <c r="M213" s="63"/>
      <c r="N213" s="25"/>
      <c r="O213" s="26"/>
      <c r="P213" s="26"/>
      <c r="Q213" s="26"/>
    </row>
    <row r="214" spans="2:17" x14ac:dyDescent="0.3">
      <c r="B214" s="25"/>
      <c r="C214" s="93"/>
      <c r="D214" s="93"/>
      <c r="E214" s="25"/>
      <c r="F214" s="25"/>
      <c r="G214" s="63"/>
      <c r="H214" s="25"/>
      <c r="I214" s="93"/>
      <c r="J214" s="93"/>
      <c r="K214" s="25"/>
      <c r="L214" s="25"/>
      <c r="M214" s="63"/>
      <c r="N214" s="25"/>
      <c r="O214" s="26"/>
      <c r="P214" s="26"/>
      <c r="Q214" s="26"/>
    </row>
    <row r="215" spans="2:17" x14ac:dyDescent="0.3">
      <c r="B215" s="25"/>
      <c r="C215" s="93"/>
      <c r="D215" s="93"/>
      <c r="E215" s="25"/>
      <c r="F215" s="25"/>
      <c r="G215" s="63"/>
      <c r="H215" s="25"/>
      <c r="I215" s="93"/>
      <c r="J215" s="93"/>
      <c r="K215" s="25"/>
      <c r="L215" s="25"/>
      <c r="M215" s="63"/>
      <c r="N215" s="25"/>
      <c r="O215" s="26"/>
      <c r="P215" s="26"/>
      <c r="Q215" s="26"/>
    </row>
    <row r="216" spans="2:17" x14ac:dyDescent="0.3">
      <c r="B216" s="25"/>
      <c r="C216" s="93"/>
      <c r="D216" s="93"/>
      <c r="E216" s="25"/>
      <c r="F216" s="25"/>
      <c r="G216" s="63"/>
      <c r="H216" s="25"/>
      <c r="I216" s="93"/>
      <c r="J216" s="93"/>
      <c r="K216" s="25"/>
      <c r="L216" s="25"/>
      <c r="M216" s="63"/>
      <c r="N216" s="25"/>
      <c r="O216" s="26"/>
      <c r="P216" s="26"/>
      <c r="Q216" s="26"/>
    </row>
    <row r="217" spans="2:17" x14ac:dyDescent="0.3">
      <c r="B217" s="25"/>
      <c r="C217" s="93"/>
      <c r="D217" s="93"/>
      <c r="E217" s="25"/>
      <c r="F217" s="25"/>
      <c r="G217" s="63"/>
      <c r="H217" s="25"/>
      <c r="I217" s="93"/>
      <c r="J217" s="93"/>
      <c r="K217" s="25"/>
      <c r="L217" s="25"/>
      <c r="M217" s="63"/>
      <c r="N217" s="25"/>
      <c r="O217" s="26"/>
      <c r="P217" s="26"/>
      <c r="Q217" s="26"/>
    </row>
    <row r="218" spans="2:17" x14ac:dyDescent="0.3">
      <c r="B218" s="25"/>
      <c r="C218" s="93"/>
      <c r="D218" s="93"/>
      <c r="E218" s="25"/>
      <c r="F218" s="25"/>
      <c r="G218" s="63"/>
      <c r="H218" s="25"/>
      <c r="I218" s="93"/>
      <c r="J218" s="93"/>
      <c r="K218" s="25"/>
      <c r="L218" s="25"/>
      <c r="M218" s="63"/>
      <c r="N218" s="25"/>
      <c r="O218" s="26"/>
      <c r="P218" s="26"/>
      <c r="Q218" s="26"/>
    </row>
    <row r="219" spans="2:17" x14ac:dyDescent="0.3">
      <c r="B219" s="25"/>
      <c r="C219" s="93"/>
      <c r="D219" s="93"/>
      <c r="E219" s="25"/>
      <c r="F219" s="25"/>
      <c r="G219" s="63"/>
      <c r="H219" s="25"/>
      <c r="I219" s="93"/>
      <c r="J219" s="93"/>
      <c r="K219" s="25"/>
      <c r="L219" s="25"/>
      <c r="M219" s="63"/>
      <c r="N219" s="25"/>
      <c r="O219" s="26"/>
      <c r="P219" s="26"/>
      <c r="Q219" s="26"/>
    </row>
    <row r="220" spans="2:17" x14ac:dyDescent="0.3">
      <c r="B220" s="25"/>
      <c r="C220" s="93"/>
      <c r="D220" s="93"/>
      <c r="E220" s="25"/>
      <c r="F220" s="25"/>
      <c r="G220" s="63"/>
      <c r="H220" s="25"/>
      <c r="I220" s="93"/>
      <c r="J220" s="93"/>
      <c r="K220" s="25"/>
      <c r="L220" s="25"/>
      <c r="M220" s="63"/>
      <c r="N220" s="25"/>
      <c r="O220" s="26"/>
      <c r="P220" s="26"/>
      <c r="Q220" s="26"/>
    </row>
    <row r="221" spans="2:17" x14ac:dyDescent="0.3">
      <c r="B221" s="25"/>
      <c r="C221" s="93"/>
      <c r="D221" s="93"/>
      <c r="E221" s="25"/>
      <c r="F221" s="25"/>
      <c r="G221" s="63"/>
      <c r="H221" s="25"/>
      <c r="I221" s="93"/>
      <c r="J221" s="93"/>
      <c r="K221" s="25"/>
      <c r="L221" s="25"/>
      <c r="M221" s="63"/>
      <c r="N221" s="25"/>
      <c r="O221" s="26"/>
      <c r="P221" s="26"/>
      <c r="Q221" s="26"/>
    </row>
    <row r="222" spans="2:17" x14ac:dyDescent="0.3">
      <c r="B222" s="25"/>
      <c r="C222" s="93"/>
      <c r="D222" s="93"/>
      <c r="E222" s="25"/>
      <c r="F222" s="25"/>
      <c r="G222" s="63"/>
      <c r="H222" s="25"/>
      <c r="I222" s="93"/>
      <c r="J222" s="93"/>
      <c r="K222" s="25"/>
      <c r="L222" s="25"/>
      <c r="M222" s="63"/>
      <c r="N222" s="25"/>
      <c r="O222" s="26"/>
      <c r="P222" s="26"/>
      <c r="Q222" s="26"/>
    </row>
    <row r="223" spans="2:17" x14ac:dyDescent="0.3">
      <c r="B223" s="25"/>
      <c r="C223" s="93"/>
      <c r="D223" s="93"/>
      <c r="E223" s="25"/>
      <c r="F223" s="25"/>
      <c r="G223" s="63"/>
      <c r="H223" s="25"/>
      <c r="I223" s="93"/>
      <c r="J223" s="93"/>
      <c r="K223" s="25"/>
      <c r="L223" s="25"/>
      <c r="M223" s="63"/>
      <c r="N223" s="25"/>
      <c r="O223" s="26"/>
      <c r="P223" s="26"/>
      <c r="Q223" s="26"/>
    </row>
    <row r="224" spans="2:17" x14ac:dyDescent="0.3">
      <c r="B224" s="25"/>
      <c r="C224" s="93"/>
      <c r="D224" s="93"/>
      <c r="E224" s="25"/>
      <c r="F224" s="25"/>
      <c r="G224" s="63"/>
      <c r="H224" s="25"/>
      <c r="I224" s="93"/>
      <c r="J224" s="93"/>
      <c r="K224" s="25"/>
      <c r="L224" s="25"/>
      <c r="M224" s="63"/>
      <c r="N224" s="25"/>
      <c r="O224" s="26"/>
      <c r="P224" s="26"/>
      <c r="Q224" s="26"/>
    </row>
    <row r="225" spans="2:17" x14ac:dyDescent="0.3">
      <c r="B225" s="25"/>
      <c r="C225" s="93"/>
      <c r="D225" s="93"/>
      <c r="E225" s="25"/>
      <c r="F225" s="25"/>
      <c r="G225" s="63"/>
      <c r="H225" s="25"/>
      <c r="I225" s="93"/>
      <c r="J225" s="93"/>
      <c r="K225" s="25"/>
      <c r="L225" s="25"/>
      <c r="M225" s="63"/>
      <c r="N225" s="25"/>
      <c r="O225" s="26"/>
      <c r="P225" s="26"/>
      <c r="Q225" s="26"/>
    </row>
    <row r="226" spans="2:17" x14ac:dyDescent="0.3">
      <c r="B226" s="25"/>
      <c r="C226" s="93"/>
      <c r="D226" s="93"/>
      <c r="E226" s="25"/>
      <c r="F226" s="25"/>
      <c r="G226" s="63"/>
      <c r="H226" s="25"/>
      <c r="I226" s="93"/>
      <c r="J226" s="93"/>
      <c r="K226" s="25"/>
      <c r="L226" s="25"/>
      <c r="M226" s="63"/>
      <c r="N226" s="25"/>
      <c r="O226" s="26"/>
      <c r="P226" s="26"/>
      <c r="Q226" s="26"/>
    </row>
    <row r="227" spans="2:17" x14ac:dyDescent="0.3">
      <c r="B227" s="25"/>
      <c r="C227" s="93"/>
      <c r="D227" s="93"/>
      <c r="E227" s="25"/>
      <c r="F227" s="25"/>
      <c r="G227" s="63"/>
      <c r="H227" s="25"/>
      <c r="I227" s="93"/>
      <c r="J227" s="93"/>
      <c r="K227" s="25"/>
      <c r="L227" s="25"/>
      <c r="M227" s="63"/>
      <c r="N227" s="25"/>
      <c r="O227" s="26"/>
      <c r="P227" s="26"/>
      <c r="Q227" s="26"/>
    </row>
    <row r="228" spans="2:17" x14ac:dyDescent="0.3">
      <c r="B228" s="25"/>
      <c r="C228" s="93"/>
      <c r="D228" s="93"/>
      <c r="E228" s="25"/>
      <c r="F228" s="25"/>
      <c r="G228" s="63"/>
      <c r="H228" s="25"/>
      <c r="I228" s="93"/>
      <c r="J228" s="93"/>
      <c r="K228" s="25"/>
      <c r="L228" s="25"/>
      <c r="M228" s="63"/>
      <c r="N228" s="25"/>
      <c r="O228" s="26"/>
      <c r="P228" s="26"/>
      <c r="Q228" s="26"/>
    </row>
    <row r="229" spans="2:17" x14ac:dyDescent="0.3">
      <c r="B229" s="25"/>
      <c r="C229" s="93"/>
      <c r="D229" s="93"/>
      <c r="E229" s="25"/>
      <c r="F229" s="25"/>
      <c r="G229" s="63"/>
      <c r="H229" s="25"/>
      <c r="I229" s="93"/>
      <c r="J229" s="93"/>
      <c r="K229" s="25"/>
      <c r="L229" s="25"/>
      <c r="M229" s="63"/>
      <c r="N229" s="25"/>
      <c r="O229" s="26"/>
      <c r="P229" s="26"/>
      <c r="Q229" s="26"/>
    </row>
    <row r="230" spans="2:17" x14ac:dyDescent="0.3">
      <c r="B230" s="25"/>
      <c r="C230" s="93"/>
      <c r="D230" s="93"/>
      <c r="E230" s="25"/>
      <c r="F230" s="25"/>
      <c r="G230" s="63"/>
      <c r="H230" s="25"/>
      <c r="I230" s="93"/>
      <c r="J230" s="93"/>
      <c r="K230" s="25"/>
      <c r="L230" s="25"/>
      <c r="M230" s="63"/>
      <c r="N230" s="25"/>
      <c r="O230" s="26"/>
      <c r="P230" s="26"/>
      <c r="Q230" s="26"/>
    </row>
    <row r="231" spans="2:17" x14ac:dyDescent="0.3">
      <c r="B231" s="25"/>
      <c r="C231" s="93"/>
      <c r="D231" s="93"/>
      <c r="E231" s="25"/>
      <c r="F231" s="25"/>
      <c r="G231" s="63"/>
      <c r="H231" s="25"/>
      <c r="I231" s="93"/>
      <c r="J231" s="93"/>
      <c r="K231" s="25"/>
      <c r="L231" s="25"/>
      <c r="M231" s="63"/>
      <c r="N231" s="25"/>
      <c r="O231" s="26"/>
      <c r="P231" s="26"/>
      <c r="Q231" s="26"/>
    </row>
    <row r="232" spans="2:17" x14ac:dyDescent="0.3">
      <c r="B232" s="25"/>
      <c r="C232" s="93"/>
      <c r="D232" s="93"/>
      <c r="E232" s="25"/>
      <c r="F232" s="25"/>
      <c r="G232" s="63"/>
      <c r="H232" s="25"/>
      <c r="I232" s="93"/>
      <c r="J232" s="93"/>
      <c r="K232" s="25"/>
      <c r="L232" s="25"/>
      <c r="M232" s="63"/>
      <c r="N232" s="25"/>
      <c r="O232" s="26"/>
      <c r="P232" s="26"/>
      <c r="Q232" s="26"/>
    </row>
    <row r="233" spans="2:17" x14ac:dyDescent="0.3">
      <c r="B233" s="25"/>
      <c r="C233" s="93"/>
      <c r="D233" s="93"/>
      <c r="E233" s="25"/>
      <c r="F233" s="25"/>
      <c r="G233" s="63"/>
      <c r="H233" s="25"/>
      <c r="I233" s="93"/>
      <c r="J233" s="93"/>
      <c r="K233" s="25"/>
      <c r="L233" s="25"/>
      <c r="M233" s="63"/>
      <c r="N233" s="25"/>
      <c r="O233" s="26"/>
      <c r="P233" s="26"/>
      <c r="Q233" s="26"/>
    </row>
    <row r="234" spans="2:17" x14ac:dyDescent="0.3">
      <c r="B234" s="25"/>
      <c r="C234" s="93"/>
      <c r="D234" s="93"/>
      <c r="E234" s="25"/>
      <c r="F234" s="25"/>
      <c r="G234" s="63"/>
      <c r="H234" s="25"/>
      <c r="I234" s="93"/>
      <c r="J234" s="93"/>
      <c r="K234" s="25"/>
      <c r="L234" s="25"/>
      <c r="M234" s="63"/>
      <c r="N234" s="25"/>
      <c r="O234" s="26"/>
      <c r="P234" s="26"/>
      <c r="Q234" s="26"/>
    </row>
    <row r="235" spans="2:17" x14ac:dyDescent="0.3">
      <c r="B235" s="25"/>
      <c r="C235" s="93"/>
      <c r="D235" s="93"/>
      <c r="E235" s="25"/>
      <c r="F235" s="25"/>
      <c r="G235" s="63"/>
      <c r="H235" s="25"/>
      <c r="I235" s="93"/>
      <c r="J235" s="93"/>
      <c r="K235" s="25"/>
      <c r="L235" s="25"/>
      <c r="M235" s="63"/>
      <c r="N235" s="25"/>
      <c r="O235" s="26"/>
      <c r="P235" s="26"/>
      <c r="Q235" s="26"/>
    </row>
    <row r="236" spans="2:17" x14ac:dyDescent="0.3">
      <c r="B236" s="25"/>
      <c r="C236" s="93"/>
      <c r="D236" s="93"/>
      <c r="E236" s="25"/>
      <c r="F236" s="25"/>
      <c r="G236" s="63"/>
      <c r="H236" s="25"/>
      <c r="I236" s="93"/>
      <c r="J236" s="93"/>
      <c r="K236" s="25"/>
      <c r="L236" s="25"/>
      <c r="M236" s="63"/>
      <c r="N236" s="25"/>
      <c r="O236" s="26"/>
      <c r="P236" s="26"/>
      <c r="Q236" s="26"/>
    </row>
    <row r="237" spans="2:17" x14ac:dyDescent="0.3">
      <c r="B237" s="25"/>
      <c r="C237" s="93"/>
      <c r="D237" s="93"/>
      <c r="E237" s="25"/>
      <c r="F237" s="25"/>
      <c r="G237" s="63"/>
      <c r="H237" s="25"/>
      <c r="I237" s="93"/>
      <c r="J237" s="93"/>
      <c r="K237" s="25"/>
      <c r="L237" s="25"/>
      <c r="M237" s="63"/>
      <c r="N237" s="25"/>
      <c r="O237" s="26"/>
      <c r="P237" s="26"/>
      <c r="Q237" s="26"/>
    </row>
    <row r="238" spans="2:17" x14ac:dyDescent="0.3">
      <c r="B238" s="25"/>
      <c r="C238" s="93"/>
      <c r="D238" s="93"/>
      <c r="E238" s="25"/>
      <c r="F238" s="25"/>
      <c r="G238" s="63"/>
      <c r="H238" s="25"/>
      <c r="I238" s="93"/>
      <c r="J238" s="93"/>
      <c r="K238" s="25"/>
      <c r="L238" s="25"/>
      <c r="M238" s="63"/>
      <c r="N238" s="25"/>
      <c r="O238" s="26"/>
      <c r="P238" s="26"/>
      <c r="Q238" s="26"/>
    </row>
    <row r="239" spans="2:17" x14ac:dyDescent="0.3">
      <c r="B239" s="25"/>
      <c r="C239" s="93"/>
      <c r="D239" s="93"/>
      <c r="E239" s="25"/>
      <c r="F239" s="25"/>
      <c r="G239" s="63"/>
      <c r="H239" s="25"/>
      <c r="I239" s="93"/>
      <c r="J239" s="93"/>
      <c r="K239" s="25"/>
      <c r="L239" s="25"/>
      <c r="M239" s="63"/>
      <c r="N239" s="25"/>
      <c r="O239" s="26"/>
      <c r="P239" s="26"/>
      <c r="Q239" s="26"/>
    </row>
    <row r="240" spans="2:17" x14ac:dyDescent="0.3">
      <c r="B240" s="25"/>
      <c r="C240" s="93"/>
      <c r="D240" s="93"/>
      <c r="E240" s="25"/>
      <c r="F240" s="25"/>
      <c r="G240" s="63"/>
      <c r="H240" s="25"/>
      <c r="I240" s="93"/>
      <c r="J240" s="93"/>
      <c r="K240" s="25"/>
      <c r="L240" s="25"/>
      <c r="M240" s="63"/>
      <c r="N240" s="25"/>
      <c r="O240" s="26"/>
      <c r="P240" s="26"/>
      <c r="Q240" s="26"/>
    </row>
    <row r="241" spans="2:17" x14ac:dyDescent="0.3">
      <c r="B241" s="25"/>
      <c r="C241" s="93"/>
      <c r="D241" s="93"/>
      <c r="E241" s="25"/>
      <c r="F241" s="25"/>
      <c r="G241" s="63"/>
      <c r="H241" s="25"/>
      <c r="I241" s="93"/>
      <c r="J241" s="93"/>
      <c r="K241" s="25"/>
      <c r="L241" s="25"/>
      <c r="M241" s="63"/>
      <c r="N241" s="25"/>
      <c r="O241" s="26"/>
      <c r="P241" s="26"/>
      <c r="Q241" s="26"/>
    </row>
    <row r="242" spans="2:17" x14ac:dyDescent="0.3">
      <c r="B242" s="25"/>
      <c r="C242" s="93"/>
      <c r="D242" s="93"/>
      <c r="E242" s="25"/>
      <c r="F242" s="25"/>
      <c r="G242" s="63"/>
      <c r="H242" s="25"/>
      <c r="I242" s="93"/>
      <c r="J242" s="93"/>
      <c r="K242" s="25"/>
      <c r="L242" s="25"/>
      <c r="M242" s="63"/>
      <c r="N242" s="25"/>
      <c r="O242" s="26"/>
      <c r="P242" s="26"/>
      <c r="Q242" s="26"/>
    </row>
    <row r="243" spans="2:17" x14ac:dyDescent="0.3">
      <c r="B243" s="25"/>
      <c r="C243" s="93"/>
      <c r="D243" s="93"/>
      <c r="E243" s="25"/>
      <c r="F243" s="25"/>
      <c r="G243" s="63"/>
      <c r="H243" s="25"/>
      <c r="I243" s="93"/>
      <c r="J243" s="93"/>
      <c r="K243" s="25"/>
      <c r="L243" s="25"/>
      <c r="M243" s="63"/>
      <c r="N243" s="25"/>
      <c r="O243" s="26"/>
      <c r="P243" s="26"/>
      <c r="Q243" s="26"/>
    </row>
  </sheetData>
  <mergeCells count="3">
    <mergeCell ref="B5:G5"/>
    <mergeCell ref="H5:M5"/>
    <mergeCell ref="A2:N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Лист31">
    <tabColor indexed="52"/>
    <outlinePr applyStyles="1" summaryBelow="0"/>
    <pageSetUpPr fitToPage="1"/>
  </sheetPr>
  <dimension ref="A2:S247"/>
  <sheetViews>
    <sheetView workbookViewId="0">
      <selection activeCell="B36" sqref="B36"/>
    </sheetView>
  </sheetViews>
  <sheetFormatPr defaultColWidth="9.109375" defaultRowHeight="13.8" outlineLevelRow="2" x14ac:dyDescent="0.3"/>
  <cols>
    <col min="1" max="1" width="63.33203125" style="22" bestFit="1" customWidth="1"/>
    <col min="2" max="2" width="12.6640625" style="23" bestFit="1" customWidth="1"/>
    <col min="3" max="3" width="18.33203125" style="92" bestFit="1" customWidth="1"/>
    <col min="4" max="4" width="18.44140625" style="92" bestFit="1" customWidth="1"/>
    <col min="5" max="5" width="13.44140625" style="23" bestFit="1" customWidth="1"/>
    <col min="6" max="6" width="14.44140625" style="23" bestFit="1" customWidth="1"/>
    <col min="7" max="7" width="10.6640625" style="72" bestFit="1" customWidth="1"/>
    <col min="8" max="8" width="12.6640625" style="23" bestFit="1" customWidth="1"/>
    <col min="9" max="9" width="18.33203125" style="92" bestFit="1" customWidth="1"/>
    <col min="10" max="10" width="18.44140625" style="92" bestFit="1" customWidth="1"/>
    <col min="11" max="12" width="14.44140625" style="23" bestFit="1" customWidth="1"/>
    <col min="13" max="13" width="10.6640625" style="72" bestFit="1" customWidth="1"/>
    <col min="14" max="14" width="16.109375" style="23" bestFit="1" customWidth="1"/>
    <col min="15" max="15" width="9.109375" style="22" customWidth="1"/>
    <col min="16" max="16384" width="9.109375" style="22"/>
  </cols>
  <sheetData>
    <row r="2" spans="1:19" ht="18" x14ac:dyDescent="0.35">
      <c r="A2" s="1" t="str">
        <f>DEBT_CURR_STRUCT&amp;" "&amp;EXTENDED</f>
        <v>Валютна структура боргу на кінець попереднього року та на звітну дату (розширений)</v>
      </c>
      <c r="B2" s="283"/>
      <c r="C2" s="283"/>
      <c r="D2" s="283"/>
      <c r="E2" s="283"/>
      <c r="F2" s="283"/>
      <c r="G2" s="283"/>
      <c r="H2" s="283"/>
      <c r="I2" s="283"/>
      <c r="J2" s="283"/>
      <c r="K2" s="283"/>
      <c r="L2" s="283"/>
      <c r="M2" s="283"/>
      <c r="N2" s="283"/>
      <c r="O2" s="26"/>
      <c r="P2" s="26"/>
      <c r="Q2" s="26"/>
      <c r="R2" s="26"/>
      <c r="S2" s="26"/>
    </row>
    <row r="3" spans="1:19" x14ac:dyDescent="0.3">
      <c r="A3" s="24"/>
    </row>
    <row r="4" spans="1:19" s="27" customFormat="1" x14ac:dyDescent="0.3">
      <c r="B4" s="28"/>
      <c r="C4" s="94"/>
      <c r="D4" s="94"/>
      <c r="E4" s="28"/>
      <c r="F4" s="28"/>
      <c r="G4" s="67"/>
      <c r="H4" s="28"/>
      <c r="I4" s="94"/>
      <c r="J4" s="94"/>
      <c r="K4" s="28"/>
      <c r="L4" s="28"/>
      <c r="M4" s="67"/>
      <c r="N4" s="27" t="str">
        <f>VALVAL</f>
        <v>млрд. одиниць</v>
      </c>
    </row>
    <row r="5" spans="1:19" s="53" customFormat="1" x14ac:dyDescent="0.25">
      <c r="A5" s="78"/>
      <c r="B5" s="289">
        <v>46022</v>
      </c>
      <c r="C5" s="290"/>
      <c r="D5" s="290"/>
      <c r="E5" s="290"/>
      <c r="F5" s="290"/>
      <c r="G5" s="291"/>
      <c r="H5" s="289">
        <v>46112</v>
      </c>
      <c r="I5" s="290"/>
      <c r="J5" s="290"/>
      <c r="K5" s="290"/>
      <c r="L5" s="290"/>
      <c r="M5" s="291"/>
      <c r="N5" s="79"/>
    </row>
    <row r="6" spans="1:19" s="80" customFormat="1" x14ac:dyDescent="0.25">
      <c r="A6" s="12"/>
      <c r="B6" s="68" t="str">
        <f>ORIGINAL</f>
        <v>оріг.</v>
      </c>
      <c r="C6" s="95" t="str">
        <f>EXCH_RATE_TO_USD</f>
        <v>курс до USD</v>
      </c>
      <c r="D6" s="95" t="str">
        <f>EXCH_RATE_TO_UAH</f>
        <v>курс до UAH</v>
      </c>
      <c r="E6" s="68" t="str">
        <f>USD</f>
        <v>дол. США</v>
      </c>
      <c r="F6" s="68" t="str">
        <f>UAH</f>
        <v>грн.</v>
      </c>
      <c r="G6" s="69" t="s">
        <v>0</v>
      </c>
      <c r="H6" s="68" t="str">
        <f>ORIGINAL</f>
        <v>оріг.</v>
      </c>
      <c r="I6" s="95" t="str">
        <f>EXCH_RATE_TO_USD</f>
        <v>курс до USD</v>
      </c>
      <c r="J6" s="95" t="str">
        <f>EXCH_RATE_TO_UAH</f>
        <v>курс до UAH</v>
      </c>
      <c r="K6" s="68" t="str">
        <f>USD</f>
        <v>дол. США</v>
      </c>
      <c r="L6" s="68" t="str">
        <f>UAH</f>
        <v>грн.</v>
      </c>
      <c r="M6" s="69" t="s">
        <v>0</v>
      </c>
      <c r="N6" s="68" t="str">
        <f>CHANGE_OF_STRUCTURE</f>
        <v>Зміна структури</v>
      </c>
    </row>
    <row r="7" spans="1:19" s="15" customFormat="1" ht="14.4" x14ac:dyDescent="0.25">
      <c r="A7" s="152" t="str">
        <f>DEBT_TOTAL</f>
        <v>Загальна сума державного та гарантованого державою боргу</v>
      </c>
      <c r="B7" s="43"/>
      <c r="C7" s="97"/>
      <c r="D7" s="97"/>
      <c r="E7" s="43">
        <f>SUM(E8:E24)</f>
        <v>213.33206790503996</v>
      </c>
      <c r="F7" s="43">
        <f>SUM(F8:F24)</f>
        <v>9042.6770279453885</v>
      </c>
      <c r="G7" s="98">
        <f>SUM(G8:G24)</f>
        <v>0.99999999999999989</v>
      </c>
      <c r="H7" s="43"/>
      <c r="I7" s="97"/>
      <c r="J7" s="97"/>
      <c r="K7" s="43">
        <f>SUM(K8:K24)</f>
        <v>210.82138271955998</v>
      </c>
      <c r="L7" s="43">
        <f>SUM(L8:L24)</f>
        <v>9233.02786687765</v>
      </c>
      <c r="M7" s="98">
        <f>SUM(M8:M24)</f>
        <v>0.99999999999999989</v>
      </c>
      <c r="N7" s="43">
        <f>SUM(N8:N24)</f>
        <v>-1.0164395367051604E-18</v>
      </c>
    </row>
    <row r="8" spans="1:19" s="38" customFormat="1" outlineLevel="1" x14ac:dyDescent="0.25">
      <c r="A8" s="160" t="s">
        <v>198</v>
      </c>
      <c r="B8" s="166">
        <v>0.62629079700000001</v>
      </c>
      <c r="C8" s="267">
        <v>1.3496999999999999</v>
      </c>
      <c r="D8" s="267">
        <v>57.210799999999999</v>
      </c>
      <c r="E8" s="166">
        <v>0.84530448688000004</v>
      </c>
      <c r="F8" s="166">
        <v>35.830597529009999</v>
      </c>
      <c r="G8" s="230">
        <v>3.9620000000000002E-3</v>
      </c>
      <c r="H8" s="166">
        <v>0.66467037799999995</v>
      </c>
      <c r="I8" s="267">
        <v>1.3232999999999999</v>
      </c>
      <c r="J8" s="267">
        <v>57.954599999999999</v>
      </c>
      <c r="K8" s="166">
        <v>0.87955853658000005</v>
      </c>
      <c r="L8" s="166">
        <v>38.520705888839998</v>
      </c>
      <c r="M8" s="230">
        <v>4.1720000000000004E-3</v>
      </c>
      <c r="N8" s="166">
        <v>2.1000000000000001E-4</v>
      </c>
    </row>
    <row r="9" spans="1:19" outlineLevel="1" x14ac:dyDescent="0.3">
      <c r="A9" s="231" t="s">
        <v>199</v>
      </c>
      <c r="B9" s="176">
        <v>48.310865544979997</v>
      </c>
      <c r="C9" s="268">
        <v>1</v>
      </c>
      <c r="D9" s="268">
        <v>42.387799999999999</v>
      </c>
      <c r="E9" s="176">
        <v>48.310865544979997</v>
      </c>
      <c r="F9" s="176">
        <v>2047.79130654752</v>
      </c>
      <c r="G9" s="198">
        <v>0.22645899999999999</v>
      </c>
      <c r="H9" s="176">
        <v>47.944295491699997</v>
      </c>
      <c r="I9" s="268">
        <v>1</v>
      </c>
      <c r="J9" s="268">
        <v>43.795499999999997</v>
      </c>
      <c r="K9" s="176">
        <v>47.944295491699997</v>
      </c>
      <c r="L9" s="176">
        <v>2099.7443932067899</v>
      </c>
      <c r="M9" s="198">
        <v>0.22741700000000001</v>
      </c>
      <c r="N9" s="176">
        <v>9.5799999999999998E-4</v>
      </c>
      <c r="O9" s="26"/>
      <c r="P9" s="26"/>
      <c r="Q9" s="26"/>
    </row>
    <row r="10" spans="1:19" outlineLevel="1" x14ac:dyDescent="0.3">
      <c r="A10" s="231" t="s">
        <v>200</v>
      </c>
      <c r="B10" s="176">
        <v>81.185023340469996</v>
      </c>
      <c r="C10" s="268">
        <v>1.176199</v>
      </c>
      <c r="D10" s="268">
        <v>49.856499999999997</v>
      </c>
      <c r="E10" s="176">
        <v>95.4897663048</v>
      </c>
      <c r="F10" s="176">
        <v>4047.6011161741199</v>
      </c>
      <c r="G10" s="198">
        <v>0.44761099999999998</v>
      </c>
      <c r="H10" s="176">
        <v>80.901396783669995</v>
      </c>
      <c r="I10" s="268">
        <v>1.148801</v>
      </c>
      <c r="J10" s="268">
        <v>50.3123</v>
      </c>
      <c r="K10" s="176">
        <v>92.939579303770003</v>
      </c>
      <c r="L10" s="176">
        <v>4070.3353453990599</v>
      </c>
      <c r="M10" s="198">
        <v>0.44084499999999999</v>
      </c>
      <c r="N10" s="176">
        <v>-6.7660000000000003E-3</v>
      </c>
      <c r="O10" s="26"/>
      <c r="P10" s="26"/>
      <c r="Q10" s="26"/>
    </row>
    <row r="11" spans="1:19" outlineLevel="1" x14ac:dyDescent="0.3">
      <c r="A11" s="231" t="s">
        <v>201</v>
      </c>
      <c r="B11" s="176">
        <v>6.75</v>
      </c>
      <c r="C11" s="268">
        <v>0.72965999999999998</v>
      </c>
      <c r="D11" s="268">
        <v>30.928699999999999</v>
      </c>
      <c r="E11" s="176">
        <v>4.9252078428199999</v>
      </c>
      <c r="F11" s="176">
        <v>208.76872499999999</v>
      </c>
      <c r="G11" s="198">
        <v>2.3087E-2</v>
      </c>
      <c r="H11" s="176">
        <v>6.75</v>
      </c>
      <c r="I11" s="268">
        <v>0.71833899999999995</v>
      </c>
      <c r="J11" s="268">
        <v>31.46</v>
      </c>
      <c r="K11" s="176">
        <v>4.8487858341600001</v>
      </c>
      <c r="L11" s="176">
        <v>212.35499999999999</v>
      </c>
      <c r="M11" s="198">
        <v>2.2998999999999999E-2</v>
      </c>
      <c r="N11" s="176">
        <v>-8.7999999999999998E-5</v>
      </c>
      <c r="O11" s="26"/>
      <c r="P11" s="26"/>
      <c r="Q11" s="26"/>
    </row>
    <row r="12" spans="1:19" outlineLevel="1" x14ac:dyDescent="0.3">
      <c r="A12" s="231" t="s">
        <v>202</v>
      </c>
      <c r="B12" s="176">
        <v>13.442224899999999</v>
      </c>
      <c r="C12" s="268">
        <v>1.3695029999999999</v>
      </c>
      <c r="D12" s="268">
        <v>58.050210999999997</v>
      </c>
      <c r="E12" s="176">
        <v>18.40916470666</v>
      </c>
      <c r="F12" s="176">
        <v>780.32399175445005</v>
      </c>
      <c r="G12" s="198">
        <v>8.6292999999999995E-2</v>
      </c>
      <c r="H12" s="176">
        <v>14.175074067000001</v>
      </c>
      <c r="I12" s="268">
        <v>1.35639</v>
      </c>
      <c r="J12" s="268">
        <v>59.403784999999999</v>
      </c>
      <c r="K12" s="176">
        <v>19.226930900079999</v>
      </c>
      <c r="L12" s="176">
        <v>842.05305223514995</v>
      </c>
      <c r="M12" s="198">
        <v>9.1200000000000003E-2</v>
      </c>
      <c r="N12" s="176">
        <v>4.9069999999999999E-3</v>
      </c>
      <c r="O12" s="26"/>
      <c r="P12" s="26"/>
      <c r="Q12" s="26"/>
    </row>
    <row r="13" spans="1:19" outlineLevel="1" x14ac:dyDescent="0.3">
      <c r="A13" s="231" t="s">
        <v>203</v>
      </c>
      <c r="B13" s="176">
        <v>1886.1115521808499</v>
      </c>
      <c r="C13" s="268">
        <v>2.3591999999999998E-2</v>
      </c>
      <c r="D13" s="268">
        <v>1</v>
      </c>
      <c r="E13" s="176">
        <v>44.49656628044</v>
      </c>
      <c r="F13" s="176">
        <v>1886.1115521808499</v>
      </c>
      <c r="G13" s="198">
        <v>0.20857899999999999</v>
      </c>
      <c r="H13" s="176">
        <v>1933.40153249589</v>
      </c>
      <c r="I13" s="268">
        <v>2.2832999999999999E-2</v>
      </c>
      <c r="J13" s="268">
        <v>1</v>
      </c>
      <c r="K13" s="176">
        <v>44.146123060919997</v>
      </c>
      <c r="L13" s="176">
        <v>1933.40153249589</v>
      </c>
      <c r="M13" s="198">
        <v>0.209401</v>
      </c>
      <c r="N13" s="176">
        <v>8.2200000000000003E-4</v>
      </c>
      <c r="O13" s="26"/>
      <c r="P13" s="26"/>
      <c r="Q13" s="26"/>
    </row>
    <row r="14" spans="1:19" outlineLevel="1" x14ac:dyDescent="0.3">
      <c r="A14" s="231" t="s">
        <v>204</v>
      </c>
      <c r="B14" s="176">
        <v>133.369163942</v>
      </c>
      <c r="C14" s="268">
        <v>6.4120000000000002E-3</v>
      </c>
      <c r="D14" s="268">
        <v>0.27179999999999999</v>
      </c>
      <c r="E14" s="176">
        <v>0.85519273845999999</v>
      </c>
      <c r="F14" s="176">
        <v>36.24973875944</v>
      </c>
      <c r="G14" s="198">
        <v>4.0090000000000004E-3</v>
      </c>
      <c r="H14" s="176">
        <v>133.369163942</v>
      </c>
      <c r="I14" s="268">
        <v>6.2690000000000003E-3</v>
      </c>
      <c r="J14" s="268">
        <v>0.27456000000000003</v>
      </c>
      <c r="K14" s="176">
        <v>0.83610959235000004</v>
      </c>
      <c r="L14" s="176">
        <v>36.617837651919999</v>
      </c>
      <c r="M14" s="198">
        <v>3.9659999999999999E-3</v>
      </c>
      <c r="N14" s="176">
        <v>-4.3000000000000002E-5</v>
      </c>
      <c r="O14" s="26"/>
      <c r="P14" s="26"/>
      <c r="Q14" s="26"/>
    </row>
    <row r="15" spans="1:19" x14ac:dyDescent="0.3">
      <c r="B15" s="25"/>
      <c r="C15" s="93"/>
      <c r="D15" s="93"/>
      <c r="E15" s="25"/>
      <c r="F15" s="25"/>
      <c r="G15" s="63"/>
      <c r="H15" s="25"/>
      <c r="I15" s="93"/>
      <c r="J15" s="93"/>
      <c r="K15" s="25"/>
      <c r="L15" s="25"/>
      <c r="M15" s="63"/>
      <c r="N15" s="25"/>
      <c r="O15" s="26"/>
      <c r="P15" s="26"/>
      <c r="Q15" s="26"/>
    </row>
    <row r="16" spans="1:19" x14ac:dyDescent="0.3">
      <c r="B16" s="25"/>
      <c r="C16" s="93"/>
      <c r="D16" s="93"/>
      <c r="E16" s="25"/>
      <c r="F16" s="25"/>
      <c r="G16" s="63"/>
      <c r="H16" s="25"/>
      <c r="I16" s="93"/>
      <c r="J16" s="93"/>
      <c r="K16" s="25"/>
      <c r="L16" s="25"/>
      <c r="M16" s="63"/>
      <c r="N16" s="25"/>
      <c r="O16" s="26"/>
      <c r="P16" s="26"/>
      <c r="Q16" s="26"/>
    </row>
    <row r="17" spans="1:19" x14ac:dyDescent="0.3">
      <c r="B17" s="25"/>
      <c r="C17" s="93"/>
      <c r="D17" s="93"/>
      <c r="E17" s="25"/>
      <c r="F17" s="25"/>
      <c r="G17" s="63"/>
      <c r="H17" s="25"/>
      <c r="I17" s="93"/>
      <c r="J17" s="93"/>
      <c r="K17" s="25"/>
      <c r="L17" s="25"/>
      <c r="M17" s="63"/>
      <c r="N17" s="25"/>
      <c r="O17" s="26"/>
      <c r="P17" s="26"/>
      <c r="Q17" s="26"/>
    </row>
    <row r="18" spans="1:19" x14ac:dyDescent="0.3">
      <c r="B18" s="25"/>
      <c r="C18" s="93"/>
      <c r="D18" s="93"/>
      <c r="E18" s="25"/>
      <c r="F18" s="25"/>
      <c r="G18" s="63"/>
      <c r="H18" s="25"/>
      <c r="I18" s="93"/>
      <c r="J18" s="93"/>
      <c r="K18" s="25"/>
      <c r="L18" s="25"/>
      <c r="M18" s="63"/>
      <c r="N18" s="25"/>
      <c r="O18" s="26"/>
      <c r="P18" s="26"/>
      <c r="Q18" s="26"/>
    </row>
    <row r="19" spans="1:19" x14ac:dyDescent="0.3">
      <c r="B19" s="25"/>
      <c r="C19" s="93"/>
      <c r="D19" s="93"/>
      <c r="E19" s="25"/>
      <c r="F19" s="25"/>
      <c r="G19" s="63"/>
      <c r="H19" s="25"/>
      <c r="I19" s="93"/>
      <c r="J19" s="93"/>
      <c r="K19" s="25"/>
      <c r="L19" s="25"/>
      <c r="M19" s="63"/>
      <c r="N19" s="25"/>
      <c r="O19" s="26"/>
      <c r="P19" s="26"/>
      <c r="Q19" s="26"/>
    </row>
    <row r="20" spans="1:19" x14ac:dyDescent="0.3">
      <c r="B20" s="25"/>
      <c r="C20" s="93"/>
      <c r="D20" s="93"/>
      <c r="E20" s="25"/>
      <c r="F20" s="25"/>
      <c r="G20" s="63"/>
      <c r="H20" s="25"/>
      <c r="I20" s="93"/>
      <c r="J20" s="93"/>
      <c r="K20" s="25"/>
      <c r="L20" s="25"/>
      <c r="M20" s="63"/>
      <c r="N20" s="25"/>
      <c r="O20" s="26"/>
      <c r="P20" s="26"/>
      <c r="Q20" s="26"/>
    </row>
    <row r="21" spans="1:19" x14ac:dyDescent="0.3">
      <c r="B21" s="25"/>
      <c r="C21" s="93"/>
      <c r="D21" s="93"/>
      <c r="E21" s="25"/>
      <c r="F21" s="25"/>
      <c r="G21" s="63"/>
      <c r="H21" s="25"/>
      <c r="I21" s="93"/>
      <c r="J21" s="93"/>
      <c r="K21" s="25"/>
      <c r="L21" s="25"/>
      <c r="M21" s="63"/>
      <c r="N21" s="25"/>
      <c r="O21" s="26"/>
      <c r="P21" s="26"/>
      <c r="Q21" s="26"/>
    </row>
    <row r="22" spans="1:19" x14ac:dyDescent="0.3">
      <c r="B22" s="25"/>
      <c r="C22" s="93"/>
      <c r="D22" s="93"/>
      <c r="E22" s="25"/>
      <c r="F22" s="25"/>
      <c r="G22" s="63"/>
      <c r="H22" s="25"/>
      <c r="I22" s="93"/>
      <c r="J22" s="93"/>
      <c r="K22" s="25"/>
      <c r="L22" s="25"/>
      <c r="M22" s="63"/>
      <c r="N22" s="25"/>
      <c r="O22" s="26"/>
      <c r="P22" s="26"/>
      <c r="Q22" s="26"/>
    </row>
    <row r="23" spans="1:19" x14ac:dyDescent="0.3">
      <c r="B23" s="25"/>
      <c r="C23" s="93"/>
      <c r="D23" s="93"/>
      <c r="E23" s="25"/>
      <c r="F23" s="25"/>
      <c r="G23" s="63"/>
      <c r="H23" s="25"/>
      <c r="I23" s="93"/>
      <c r="J23" s="93"/>
      <c r="K23" s="25"/>
      <c r="L23" s="25"/>
      <c r="M23" s="63"/>
      <c r="N23" s="27" t="str">
        <f>VALVAL</f>
        <v>млрд. одиниць</v>
      </c>
      <c r="O23" s="26"/>
      <c r="P23" s="26"/>
      <c r="Q23" s="26"/>
    </row>
    <row r="24" spans="1:19" x14ac:dyDescent="0.3">
      <c r="A24" s="78"/>
      <c r="B24" s="286">
        <v>46022</v>
      </c>
      <c r="C24" s="287"/>
      <c r="D24" s="287"/>
      <c r="E24" s="287"/>
      <c r="F24" s="287"/>
      <c r="G24" s="288"/>
      <c r="H24" s="286">
        <v>46112</v>
      </c>
      <c r="I24" s="287"/>
      <c r="J24" s="287"/>
      <c r="K24" s="287"/>
      <c r="L24" s="287"/>
      <c r="M24" s="288"/>
      <c r="N24" s="79"/>
      <c r="O24" s="53"/>
      <c r="P24" s="53"/>
      <c r="Q24" s="53"/>
      <c r="R24" s="53"/>
      <c r="S24" s="53"/>
    </row>
    <row r="25" spans="1:19" s="83" customFormat="1" x14ac:dyDescent="0.3">
      <c r="A25" s="81"/>
      <c r="B25" s="68" t="str">
        <f>ORIGINAL</f>
        <v>оріг.</v>
      </c>
      <c r="C25" s="95" t="str">
        <f>EXCH_RATE_TO_USD</f>
        <v>курс до USD</v>
      </c>
      <c r="D25" s="95" t="str">
        <f>EXCH_RATE_TO_UAH</f>
        <v>курс до UAH</v>
      </c>
      <c r="E25" s="68" t="str">
        <f>USD</f>
        <v>дол. США</v>
      </c>
      <c r="F25" s="68" t="str">
        <f>UAH</f>
        <v>грн.</v>
      </c>
      <c r="G25" s="69" t="s">
        <v>0</v>
      </c>
      <c r="H25" s="68" t="str">
        <f>ORIGINAL</f>
        <v>оріг.</v>
      </c>
      <c r="I25" s="95" t="str">
        <f>EXCH_RATE_TO_USD</f>
        <v>курс до USD</v>
      </c>
      <c r="J25" s="95" t="str">
        <f>EXCH_RATE_TO_UAH</f>
        <v>курс до UAH</v>
      </c>
      <c r="K25" s="68" t="str">
        <f>USD</f>
        <v>дол. США</v>
      </c>
      <c r="L25" s="68" t="str">
        <f>UAH</f>
        <v>грн.</v>
      </c>
      <c r="M25" s="69" t="s">
        <v>0</v>
      </c>
      <c r="N25" s="68" t="str">
        <f>CHANGE_OF_STRUCTURE</f>
        <v>Зміна структури</v>
      </c>
      <c r="O25" s="82"/>
      <c r="P25" s="82"/>
      <c r="Q25" s="82"/>
    </row>
    <row r="26" spans="1:19" s="36" customFormat="1" ht="14.4" x14ac:dyDescent="0.3">
      <c r="A26" s="154" t="str">
        <f>DEBT_TOTAL</f>
        <v>Загальна сума державного та гарантованого державою боргу</v>
      </c>
      <c r="B26" s="91">
        <f t="shared" ref="B26:N26" si="0">B$27+B$35</f>
        <v>2169.7951207053002</v>
      </c>
      <c r="C26" s="99">
        <f t="shared" si="0"/>
        <v>9.224359999999999</v>
      </c>
      <c r="D26" s="99">
        <f t="shared" si="0"/>
        <v>391.00032199999998</v>
      </c>
      <c r="E26" s="91">
        <f t="shared" si="0"/>
        <v>213.33206790503999</v>
      </c>
      <c r="F26" s="91">
        <f t="shared" si="0"/>
        <v>9042.6770279453904</v>
      </c>
      <c r="G26" s="100">
        <f t="shared" si="0"/>
        <v>0.99999999999999989</v>
      </c>
      <c r="H26" s="91">
        <f t="shared" si="0"/>
        <v>2217.2061331582599</v>
      </c>
      <c r="I26" s="99">
        <f t="shared" si="0"/>
        <v>9.1039560000000002</v>
      </c>
      <c r="J26" s="99">
        <f t="shared" si="0"/>
        <v>398.71233000000001</v>
      </c>
      <c r="K26" s="91">
        <f t="shared" si="0"/>
        <v>210.82138271956001</v>
      </c>
      <c r="L26" s="91">
        <f t="shared" si="0"/>
        <v>9233.02786687765</v>
      </c>
      <c r="M26" s="100">
        <f t="shared" si="0"/>
        <v>0.99999999999999989</v>
      </c>
      <c r="N26" s="91">
        <f t="shared" si="0"/>
        <v>-1.0000000000001327E-6</v>
      </c>
      <c r="O26" s="35"/>
      <c r="P26" s="35"/>
      <c r="Q26" s="35"/>
    </row>
    <row r="27" spans="1:19" s="62" customFormat="1" ht="14.4" outlineLevel="1" x14ac:dyDescent="0.3">
      <c r="A27" s="257" t="s">
        <v>1</v>
      </c>
      <c r="B27" s="263">
        <f t="shared" ref="B27:N27" si="1">SUM(B$28:B$34)</f>
        <v>2105.06302433887</v>
      </c>
      <c r="C27" s="269">
        <f t="shared" si="1"/>
        <v>5.6550659999999997</v>
      </c>
      <c r="D27" s="269">
        <f t="shared" si="1"/>
        <v>239.70581100000001</v>
      </c>
      <c r="E27" s="263">
        <f t="shared" si="1"/>
        <v>206.80464722398</v>
      </c>
      <c r="F27" s="263">
        <f t="shared" si="1"/>
        <v>8765.9940256002701</v>
      </c>
      <c r="G27" s="270">
        <f t="shared" si="1"/>
        <v>0.9694029999999999</v>
      </c>
      <c r="H27" s="263">
        <f t="shared" si="1"/>
        <v>2152.7093498367299</v>
      </c>
      <c r="I27" s="269">
        <f t="shared" si="1"/>
        <v>5.5759319999999999</v>
      </c>
      <c r="J27" s="269">
        <f t="shared" si="1"/>
        <v>244.20074500000001</v>
      </c>
      <c r="K27" s="263">
        <f t="shared" si="1"/>
        <v>204.88557869714001</v>
      </c>
      <c r="L27" s="263">
        <f t="shared" si="1"/>
        <v>8973.06636181258</v>
      </c>
      <c r="M27" s="270">
        <f t="shared" si="1"/>
        <v>0.9718429999999999</v>
      </c>
      <c r="N27" s="263">
        <f t="shared" si="1"/>
        <v>2.4409999999999996E-3</v>
      </c>
      <c r="O27" s="61"/>
      <c r="P27" s="61"/>
      <c r="Q27" s="61"/>
    </row>
    <row r="28" spans="1:19" s="40" customFormat="1" outlineLevel="2" x14ac:dyDescent="0.3">
      <c r="A28" s="246" t="s">
        <v>198</v>
      </c>
      <c r="B28" s="161">
        <v>0.62629079700000001</v>
      </c>
      <c r="C28" s="271">
        <v>1.3496999999999999</v>
      </c>
      <c r="D28" s="271">
        <v>57.210799999999999</v>
      </c>
      <c r="E28" s="161">
        <v>0.84530448688000004</v>
      </c>
      <c r="F28" s="161">
        <v>35.830597529009999</v>
      </c>
      <c r="G28" s="164">
        <v>3.9620000000000002E-3</v>
      </c>
      <c r="H28" s="161">
        <v>0.66467037799999995</v>
      </c>
      <c r="I28" s="271">
        <v>1.3232999999999999</v>
      </c>
      <c r="J28" s="271">
        <v>57.954599999999999</v>
      </c>
      <c r="K28" s="161">
        <v>0.87955853658000005</v>
      </c>
      <c r="L28" s="161">
        <v>38.520705888839998</v>
      </c>
      <c r="M28" s="164">
        <v>4.1720000000000004E-3</v>
      </c>
      <c r="N28" s="161">
        <v>2.1000000000000001E-4</v>
      </c>
      <c r="O28" s="39"/>
      <c r="P28" s="39"/>
      <c r="Q28" s="39"/>
    </row>
    <row r="29" spans="1:19" outlineLevel="2" x14ac:dyDescent="0.3">
      <c r="A29" s="256" t="s">
        <v>199</v>
      </c>
      <c r="B29" s="176">
        <v>45.906000765889999</v>
      </c>
      <c r="C29" s="268">
        <v>1</v>
      </c>
      <c r="D29" s="268">
        <v>42.387799999999999</v>
      </c>
      <c r="E29" s="176">
        <v>45.906000765889999</v>
      </c>
      <c r="F29" s="176">
        <v>1945.85437926442</v>
      </c>
      <c r="G29" s="198">
        <v>0.21518599999999999</v>
      </c>
      <c r="H29" s="176">
        <v>45.570111286360003</v>
      </c>
      <c r="I29" s="268">
        <v>1</v>
      </c>
      <c r="J29" s="268">
        <v>43.795499999999997</v>
      </c>
      <c r="K29" s="176">
        <v>45.570111286360003</v>
      </c>
      <c r="L29" s="176">
        <v>1995.76580884181</v>
      </c>
      <c r="M29" s="198">
        <v>0.21615500000000001</v>
      </c>
      <c r="N29" s="176">
        <v>9.6900000000000003E-4</v>
      </c>
      <c r="O29" s="26"/>
      <c r="P29" s="26"/>
      <c r="Q29" s="26"/>
    </row>
    <row r="30" spans="1:19" outlineLevel="2" x14ac:dyDescent="0.3">
      <c r="A30" s="256" t="s">
        <v>200</v>
      </c>
      <c r="B30" s="176">
        <v>79.332782288679994</v>
      </c>
      <c r="C30" s="268">
        <v>1.176199</v>
      </c>
      <c r="D30" s="268">
        <v>49.856499999999997</v>
      </c>
      <c r="E30" s="176">
        <v>93.311161706350006</v>
      </c>
      <c r="F30" s="176">
        <v>3955.2548601755502</v>
      </c>
      <c r="G30" s="198">
        <v>0.43739899999999998</v>
      </c>
      <c r="H30" s="176">
        <v>79.382493815689998</v>
      </c>
      <c r="I30" s="268">
        <v>1.148801</v>
      </c>
      <c r="J30" s="268">
        <v>50.3123</v>
      </c>
      <c r="K30" s="176">
        <v>91.194662547579995</v>
      </c>
      <c r="L30" s="176">
        <v>3993.9158436031498</v>
      </c>
      <c r="M30" s="198">
        <v>0.43256800000000001</v>
      </c>
      <c r="N30" s="176">
        <v>-4.8300000000000001E-3</v>
      </c>
      <c r="O30" s="26"/>
      <c r="P30" s="26"/>
      <c r="Q30" s="26"/>
    </row>
    <row r="31" spans="1:19" outlineLevel="2" x14ac:dyDescent="0.3">
      <c r="A31" s="256" t="s">
        <v>201</v>
      </c>
      <c r="B31" s="176">
        <v>6.75</v>
      </c>
      <c r="C31" s="268">
        <v>0.72965999999999998</v>
      </c>
      <c r="D31" s="268">
        <v>30.928699999999999</v>
      </c>
      <c r="E31" s="176">
        <v>4.9252078428199999</v>
      </c>
      <c r="F31" s="176">
        <v>208.76872499999999</v>
      </c>
      <c r="G31" s="198">
        <v>2.3087E-2</v>
      </c>
      <c r="H31" s="176">
        <v>6.75</v>
      </c>
      <c r="I31" s="268">
        <v>0.71833899999999995</v>
      </c>
      <c r="J31" s="268">
        <v>31.46</v>
      </c>
      <c r="K31" s="176">
        <v>4.8487858341600001</v>
      </c>
      <c r="L31" s="176">
        <v>212.35499999999999</v>
      </c>
      <c r="M31" s="198">
        <v>2.2998999999999999E-2</v>
      </c>
      <c r="N31" s="176">
        <v>-8.7999999999999998E-5</v>
      </c>
      <c r="O31" s="26"/>
      <c r="P31" s="26"/>
      <c r="Q31" s="26"/>
    </row>
    <row r="32" spans="1:19" outlineLevel="2" x14ac:dyDescent="0.3">
      <c r="A32" s="256" t="s">
        <v>202</v>
      </c>
      <c r="B32" s="176">
        <v>13.05791732</v>
      </c>
      <c r="C32" s="268">
        <v>1.3695029999999999</v>
      </c>
      <c r="D32" s="268">
        <v>58.050210999999997</v>
      </c>
      <c r="E32" s="176">
        <v>17.88285439785</v>
      </c>
      <c r="F32" s="176">
        <v>758.01485564655002</v>
      </c>
      <c r="G32" s="198">
        <v>8.3825999999999998E-2</v>
      </c>
      <c r="H32" s="176">
        <v>13.850442320000001</v>
      </c>
      <c r="I32" s="268">
        <v>1.35639</v>
      </c>
      <c r="J32" s="268">
        <v>59.403784999999999</v>
      </c>
      <c r="K32" s="176">
        <v>18.786603594700001</v>
      </c>
      <c r="L32" s="176">
        <v>822.76869773218004</v>
      </c>
      <c r="M32" s="198">
        <v>8.9110999999999996E-2</v>
      </c>
      <c r="N32" s="176">
        <v>5.2849999999999998E-3</v>
      </c>
      <c r="O32" s="26"/>
      <c r="P32" s="26"/>
      <c r="Q32" s="26"/>
    </row>
    <row r="33" spans="1:17" outlineLevel="2" x14ac:dyDescent="0.3">
      <c r="A33" s="256" t="s">
        <v>203</v>
      </c>
      <c r="B33" s="176">
        <v>1826.0208692253</v>
      </c>
      <c r="C33" s="268">
        <v>2.3591999999999998E-2</v>
      </c>
      <c r="D33" s="268">
        <v>1</v>
      </c>
      <c r="E33" s="176">
        <v>43.078925285730001</v>
      </c>
      <c r="F33" s="176">
        <v>1826.0208692253</v>
      </c>
      <c r="G33" s="198">
        <v>0.201934</v>
      </c>
      <c r="H33" s="176">
        <v>1873.12246809468</v>
      </c>
      <c r="I33" s="268">
        <v>2.2832999999999999E-2</v>
      </c>
      <c r="J33" s="268">
        <v>1</v>
      </c>
      <c r="K33" s="176">
        <v>42.76974730541</v>
      </c>
      <c r="L33" s="176">
        <v>1873.12246809468</v>
      </c>
      <c r="M33" s="198">
        <v>0.202872</v>
      </c>
      <c r="N33" s="176">
        <v>9.3800000000000003E-4</v>
      </c>
      <c r="O33" s="26"/>
      <c r="P33" s="26"/>
      <c r="Q33" s="26"/>
    </row>
    <row r="34" spans="1:17" outlineLevel="2" x14ac:dyDescent="0.3">
      <c r="A34" s="256" t="s">
        <v>204</v>
      </c>
      <c r="B34" s="176">
        <v>133.369163942</v>
      </c>
      <c r="C34" s="268">
        <v>6.4120000000000002E-3</v>
      </c>
      <c r="D34" s="268">
        <v>0.27179999999999999</v>
      </c>
      <c r="E34" s="176">
        <v>0.85519273845999999</v>
      </c>
      <c r="F34" s="176">
        <v>36.24973875944</v>
      </c>
      <c r="G34" s="198">
        <v>4.0090000000000004E-3</v>
      </c>
      <c r="H34" s="176">
        <v>133.369163942</v>
      </c>
      <c r="I34" s="268">
        <v>6.2690000000000003E-3</v>
      </c>
      <c r="J34" s="268">
        <v>0.27456000000000003</v>
      </c>
      <c r="K34" s="176">
        <v>0.83610959235000004</v>
      </c>
      <c r="L34" s="176">
        <v>36.617837651919999</v>
      </c>
      <c r="M34" s="198">
        <v>3.9659999999999999E-3</v>
      </c>
      <c r="N34" s="176">
        <v>-4.3000000000000002E-5</v>
      </c>
      <c r="O34" s="26"/>
      <c r="P34" s="26"/>
      <c r="Q34" s="26"/>
    </row>
    <row r="35" spans="1:17" ht="14.4" outlineLevel="1" x14ac:dyDescent="0.3">
      <c r="A35" s="260" t="s">
        <v>2</v>
      </c>
      <c r="B35" s="261">
        <f t="shared" ref="B35:N35" si="2">SUM(B$36:B$39)</f>
        <v>64.73209636643</v>
      </c>
      <c r="C35" s="272">
        <f t="shared" si="2"/>
        <v>3.5692939999999997</v>
      </c>
      <c r="D35" s="272">
        <f t="shared" si="2"/>
        <v>151.294511</v>
      </c>
      <c r="E35" s="261">
        <f t="shared" si="2"/>
        <v>6.5274206810600006</v>
      </c>
      <c r="F35" s="261">
        <f t="shared" si="2"/>
        <v>276.68300234512003</v>
      </c>
      <c r="G35" s="262">
        <f t="shared" si="2"/>
        <v>3.0596999999999999E-2</v>
      </c>
      <c r="H35" s="261">
        <f t="shared" si="2"/>
        <v>64.496783321530003</v>
      </c>
      <c r="I35" s="272">
        <f t="shared" si="2"/>
        <v>3.5280239999999998</v>
      </c>
      <c r="J35" s="272">
        <f t="shared" si="2"/>
        <v>154.511585</v>
      </c>
      <c r="K35" s="261">
        <f t="shared" si="2"/>
        <v>5.9358040224200002</v>
      </c>
      <c r="L35" s="261">
        <f t="shared" si="2"/>
        <v>259.96150506506996</v>
      </c>
      <c r="M35" s="262">
        <f t="shared" si="2"/>
        <v>2.8157000000000001E-2</v>
      </c>
      <c r="N35" s="261">
        <f t="shared" si="2"/>
        <v>-2.4419999999999997E-3</v>
      </c>
      <c r="O35" s="26"/>
      <c r="P35" s="26"/>
      <c r="Q35" s="26"/>
    </row>
    <row r="36" spans="1:17" outlineLevel="2" x14ac:dyDescent="0.3">
      <c r="A36" s="256" t="s">
        <v>199</v>
      </c>
      <c r="B36" s="176">
        <v>2.40486477909</v>
      </c>
      <c r="C36" s="268">
        <v>1</v>
      </c>
      <c r="D36" s="268">
        <v>42.387799999999999</v>
      </c>
      <c r="E36" s="176">
        <v>2.40486477909</v>
      </c>
      <c r="F36" s="176">
        <v>101.9369272831</v>
      </c>
      <c r="G36" s="198">
        <v>1.1273E-2</v>
      </c>
      <c r="H36" s="176">
        <v>2.3741842053400002</v>
      </c>
      <c r="I36" s="268">
        <v>1</v>
      </c>
      <c r="J36" s="268">
        <v>43.795499999999997</v>
      </c>
      <c r="K36" s="176">
        <v>2.3741842053400002</v>
      </c>
      <c r="L36" s="176">
        <v>103.97858436497999</v>
      </c>
      <c r="M36" s="198">
        <v>1.1261999999999999E-2</v>
      </c>
      <c r="N36" s="176">
        <v>-1.1E-5</v>
      </c>
      <c r="O36" s="26"/>
      <c r="P36" s="26"/>
      <c r="Q36" s="26"/>
    </row>
    <row r="37" spans="1:17" outlineLevel="2" x14ac:dyDescent="0.3">
      <c r="A37" s="256" t="s">
        <v>200</v>
      </c>
      <c r="B37" s="176">
        <v>1.8522410517900001</v>
      </c>
      <c r="C37" s="268">
        <v>1.176199</v>
      </c>
      <c r="D37" s="268">
        <v>49.856499999999997</v>
      </c>
      <c r="E37" s="176">
        <v>2.1786045984500002</v>
      </c>
      <c r="F37" s="176">
        <v>92.346255998570001</v>
      </c>
      <c r="G37" s="198">
        <v>1.0212000000000001E-2</v>
      </c>
      <c r="H37" s="176">
        <v>1.5189029679799999</v>
      </c>
      <c r="I37" s="268">
        <v>1.148801</v>
      </c>
      <c r="J37" s="268">
        <v>50.3123</v>
      </c>
      <c r="K37" s="176">
        <v>1.7449167561900001</v>
      </c>
      <c r="L37" s="176">
        <v>76.419501795909994</v>
      </c>
      <c r="M37" s="198">
        <v>8.2769999999999996E-3</v>
      </c>
      <c r="N37" s="176">
        <v>-1.936E-3</v>
      </c>
      <c r="O37" s="26"/>
      <c r="P37" s="26"/>
      <c r="Q37" s="26"/>
    </row>
    <row r="38" spans="1:17" outlineLevel="2" x14ac:dyDescent="0.3">
      <c r="A38" s="256" t="s">
        <v>202</v>
      </c>
      <c r="B38" s="176">
        <v>0.38430757999999998</v>
      </c>
      <c r="C38" s="268">
        <v>1.3695029999999999</v>
      </c>
      <c r="D38" s="268">
        <v>58.050210999999997</v>
      </c>
      <c r="E38" s="176">
        <v>0.52631030880999996</v>
      </c>
      <c r="F38" s="176">
        <v>22.309136107899999</v>
      </c>
      <c r="G38" s="198">
        <v>2.467E-3</v>
      </c>
      <c r="H38" s="176">
        <v>0.32463174700000003</v>
      </c>
      <c r="I38" s="268">
        <v>1.35639</v>
      </c>
      <c r="J38" s="268">
        <v>59.403784999999999</v>
      </c>
      <c r="K38" s="176">
        <v>0.44032730537999998</v>
      </c>
      <c r="L38" s="176">
        <v>19.28435450297</v>
      </c>
      <c r="M38" s="198">
        <v>2.0890000000000001E-3</v>
      </c>
      <c r="N38" s="176">
        <v>-3.7800000000000003E-4</v>
      </c>
      <c r="O38" s="26"/>
      <c r="P38" s="26"/>
      <c r="Q38" s="26"/>
    </row>
    <row r="39" spans="1:17" outlineLevel="2" x14ac:dyDescent="0.3">
      <c r="A39" s="256" t="s">
        <v>203</v>
      </c>
      <c r="B39" s="176">
        <v>60.090682955550001</v>
      </c>
      <c r="C39" s="268">
        <v>2.3591999999999998E-2</v>
      </c>
      <c r="D39" s="268">
        <v>1</v>
      </c>
      <c r="E39" s="176">
        <v>1.4176409947099999</v>
      </c>
      <c r="F39" s="176">
        <v>60.090682955550001</v>
      </c>
      <c r="G39" s="198">
        <v>6.6449999999999999E-3</v>
      </c>
      <c r="H39" s="176">
        <v>60.27906440121</v>
      </c>
      <c r="I39" s="268">
        <v>2.2832999999999999E-2</v>
      </c>
      <c r="J39" s="268">
        <v>1</v>
      </c>
      <c r="K39" s="176">
        <v>1.37637575551</v>
      </c>
      <c r="L39" s="176">
        <v>60.27906440121</v>
      </c>
      <c r="M39" s="198">
        <v>6.5290000000000001E-3</v>
      </c>
      <c r="N39" s="176">
        <v>-1.17E-4</v>
      </c>
      <c r="O39" s="26"/>
      <c r="P39" s="26"/>
      <c r="Q39" s="26"/>
    </row>
    <row r="40" spans="1:17" x14ac:dyDescent="0.3">
      <c r="B40" s="25"/>
      <c r="C40" s="93"/>
      <c r="D40" s="93"/>
      <c r="E40" s="25"/>
      <c r="F40" s="25"/>
      <c r="G40" s="63"/>
      <c r="H40" s="25"/>
      <c r="I40" s="93"/>
      <c r="J40" s="93"/>
      <c r="K40" s="25"/>
      <c r="L40" s="25"/>
      <c r="M40" s="63"/>
      <c r="N40" s="25"/>
      <c r="O40" s="26"/>
      <c r="P40" s="26"/>
      <c r="Q40" s="26"/>
    </row>
    <row r="41" spans="1:17" x14ac:dyDescent="0.3">
      <c r="B41" s="25"/>
      <c r="C41" s="93"/>
      <c r="D41" s="93"/>
      <c r="E41" s="25"/>
      <c r="F41" s="25"/>
      <c r="G41" s="63"/>
      <c r="H41" s="25"/>
      <c r="I41" s="93"/>
      <c r="J41" s="93"/>
      <c r="K41" s="25"/>
      <c r="L41" s="25"/>
      <c r="M41" s="63"/>
      <c r="N41" s="25"/>
      <c r="O41" s="26"/>
      <c r="P41" s="26"/>
      <c r="Q41" s="26"/>
    </row>
    <row r="42" spans="1:17" x14ac:dyDescent="0.3">
      <c r="B42" s="25"/>
      <c r="C42" s="93"/>
      <c r="D42" s="93"/>
      <c r="E42" s="25"/>
      <c r="F42" s="25"/>
      <c r="G42" s="63"/>
      <c r="H42" s="25"/>
      <c r="I42" s="93"/>
      <c r="J42" s="93"/>
      <c r="K42" s="25"/>
      <c r="L42" s="25"/>
      <c r="M42" s="63"/>
      <c r="N42" s="25"/>
      <c r="O42" s="26"/>
      <c r="P42" s="26"/>
      <c r="Q42" s="26"/>
    </row>
    <row r="43" spans="1:17" x14ac:dyDescent="0.3">
      <c r="B43" s="25"/>
      <c r="C43" s="93"/>
      <c r="D43" s="93"/>
      <c r="E43" s="25"/>
      <c r="F43" s="25"/>
      <c r="G43" s="63"/>
      <c r="H43" s="25"/>
      <c r="I43" s="93"/>
      <c r="J43" s="93"/>
      <c r="K43" s="25"/>
      <c r="L43" s="25"/>
      <c r="M43" s="63"/>
      <c r="N43" s="25"/>
      <c r="O43" s="26"/>
      <c r="P43" s="26"/>
      <c r="Q43" s="26"/>
    </row>
    <row r="44" spans="1:17" x14ac:dyDescent="0.3">
      <c r="B44" s="25"/>
      <c r="C44" s="93"/>
      <c r="D44" s="93"/>
      <c r="E44" s="25"/>
      <c r="F44" s="25"/>
      <c r="G44" s="63"/>
      <c r="H44" s="25"/>
      <c r="I44" s="93"/>
      <c r="J44" s="93"/>
      <c r="K44" s="25"/>
      <c r="L44" s="25"/>
      <c r="M44" s="63"/>
      <c r="N44" s="25"/>
      <c r="O44" s="26"/>
      <c r="P44" s="26"/>
      <c r="Q44" s="26"/>
    </row>
    <row r="45" spans="1:17" x14ac:dyDescent="0.3">
      <c r="B45" s="25"/>
      <c r="C45" s="93"/>
      <c r="D45" s="93"/>
      <c r="E45" s="25"/>
      <c r="F45" s="25"/>
      <c r="G45" s="63"/>
      <c r="H45" s="25"/>
      <c r="I45" s="93"/>
      <c r="J45" s="93"/>
      <c r="K45" s="25"/>
      <c r="L45" s="25"/>
      <c r="M45" s="63"/>
      <c r="N45" s="25"/>
      <c r="O45" s="26"/>
      <c r="P45" s="26"/>
      <c r="Q45" s="26"/>
    </row>
    <row r="46" spans="1:17" x14ac:dyDescent="0.3">
      <c r="B46" s="25"/>
      <c r="C46" s="93"/>
      <c r="D46" s="93"/>
      <c r="E46" s="25"/>
      <c r="F46" s="25"/>
      <c r="G46" s="63"/>
      <c r="H46" s="25"/>
      <c r="I46" s="93"/>
      <c r="J46" s="93"/>
      <c r="K46" s="25"/>
      <c r="L46" s="25"/>
      <c r="M46" s="63"/>
      <c r="N46" s="25"/>
      <c r="O46" s="26"/>
      <c r="P46" s="26"/>
      <c r="Q46" s="26"/>
    </row>
    <row r="47" spans="1:17" x14ac:dyDescent="0.3">
      <c r="B47" s="25"/>
      <c r="C47" s="93"/>
      <c r="D47" s="93"/>
      <c r="E47" s="25"/>
      <c r="F47" s="25"/>
      <c r="G47" s="63"/>
      <c r="H47" s="25"/>
      <c r="I47" s="93"/>
      <c r="J47" s="93"/>
      <c r="K47" s="25"/>
      <c r="L47" s="25"/>
      <c r="M47" s="63"/>
      <c r="N47" s="25"/>
      <c r="O47" s="26"/>
      <c r="P47" s="26"/>
      <c r="Q47" s="26"/>
    </row>
    <row r="48" spans="1:17" x14ac:dyDescent="0.3">
      <c r="B48" s="25"/>
      <c r="C48" s="93"/>
      <c r="D48" s="93"/>
      <c r="E48" s="25"/>
      <c r="F48" s="25"/>
      <c r="G48" s="63"/>
      <c r="H48" s="25"/>
      <c r="I48" s="93"/>
      <c r="J48" s="93"/>
      <c r="K48" s="25"/>
      <c r="L48" s="25"/>
      <c r="M48" s="63"/>
      <c r="N48" s="25"/>
      <c r="O48" s="26"/>
      <c r="P48" s="26"/>
      <c r="Q48" s="26"/>
    </row>
    <row r="49" spans="2:17" x14ac:dyDescent="0.3">
      <c r="B49" s="25"/>
      <c r="C49" s="93"/>
      <c r="D49" s="93"/>
      <c r="E49" s="25"/>
      <c r="F49" s="25"/>
      <c r="G49" s="63"/>
      <c r="H49" s="25"/>
      <c r="I49" s="93"/>
      <c r="J49" s="93"/>
      <c r="K49" s="25"/>
      <c r="L49" s="25"/>
      <c r="M49" s="63"/>
      <c r="N49" s="25"/>
      <c r="O49" s="26"/>
      <c r="P49" s="26"/>
      <c r="Q49" s="26"/>
    </row>
    <row r="50" spans="2:17" x14ac:dyDescent="0.3">
      <c r="B50" s="25"/>
      <c r="C50" s="93"/>
      <c r="D50" s="93"/>
      <c r="E50" s="25"/>
      <c r="F50" s="25"/>
      <c r="G50" s="63"/>
      <c r="H50" s="25"/>
      <c r="I50" s="93"/>
      <c r="J50" s="93"/>
      <c r="K50" s="25"/>
      <c r="L50" s="25"/>
      <c r="M50" s="63"/>
      <c r="N50" s="25"/>
      <c r="O50" s="26"/>
      <c r="P50" s="26"/>
      <c r="Q50" s="26"/>
    </row>
    <row r="51" spans="2:17" x14ac:dyDescent="0.3">
      <c r="B51" s="25"/>
      <c r="C51" s="93"/>
      <c r="D51" s="93"/>
      <c r="E51" s="25"/>
      <c r="F51" s="25"/>
      <c r="G51" s="63"/>
      <c r="H51" s="25"/>
      <c r="I51" s="93"/>
      <c r="J51" s="93"/>
      <c r="K51" s="25"/>
      <c r="L51" s="25"/>
      <c r="M51" s="63"/>
      <c r="N51" s="25"/>
      <c r="O51" s="26"/>
      <c r="P51" s="26"/>
      <c r="Q51" s="26"/>
    </row>
    <row r="52" spans="2:17" x14ac:dyDescent="0.3">
      <c r="B52" s="25"/>
      <c r="C52" s="93"/>
      <c r="D52" s="93"/>
      <c r="E52" s="25"/>
      <c r="F52" s="25"/>
      <c r="G52" s="63"/>
      <c r="H52" s="25"/>
      <c r="I52" s="93"/>
      <c r="J52" s="93"/>
      <c r="K52" s="25"/>
      <c r="L52" s="25"/>
      <c r="M52" s="63"/>
      <c r="N52" s="25"/>
      <c r="O52" s="26"/>
      <c r="P52" s="26"/>
      <c r="Q52" s="26"/>
    </row>
    <row r="53" spans="2:17" x14ac:dyDescent="0.3">
      <c r="B53" s="25"/>
      <c r="C53" s="93"/>
      <c r="D53" s="93"/>
      <c r="E53" s="25"/>
      <c r="F53" s="25"/>
      <c r="G53" s="63"/>
      <c r="H53" s="25"/>
      <c r="I53" s="93"/>
      <c r="J53" s="93"/>
      <c r="K53" s="25"/>
      <c r="L53" s="25"/>
      <c r="M53" s="63"/>
      <c r="N53" s="25"/>
      <c r="O53" s="26"/>
      <c r="P53" s="26"/>
      <c r="Q53" s="26"/>
    </row>
    <row r="54" spans="2:17" x14ac:dyDescent="0.3">
      <c r="B54" s="25"/>
      <c r="C54" s="93"/>
      <c r="D54" s="93"/>
      <c r="E54" s="25"/>
      <c r="F54" s="25"/>
      <c r="G54" s="63"/>
      <c r="H54" s="25"/>
      <c r="I54" s="93"/>
      <c r="J54" s="93"/>
      <c r="K54" s="25"/>
      <c r="L54" s="25"/>
      <c r="M54" s="63"/>
      <c r="N54" s="25"/>
      <c r="O54" s="26"/>
      <c r="P54" s="26"/>
      <c r="Q54" s="26"/>
    </row>
    <row r="55" spans="2:17" x14ac:dyDescent="0.3">
      <c r="B55" s="25"/>
      <c r="C55" s="93"/>
      <c r="D55" s="93"/>
      <c r="E55" s="25"/>
      <c r="F55" s="25"/>
      <c r="G55" s="63"/>
      <c r="H55" s="25"/>
      <c r="I55" s="93"/>
      <c r="J55" s="93"/>
      <c r="K55" s="25"/>
      <c r="L55" s="25"/>
      <c r="M55" s="63"/>
      <c r="N55" s="25"/>
      <c r="O55" s="26"/>
      <c r="P55" s="26"/>
      <c r="Q55" s="26"/>
    </row>
    <row r="56" spans="2:17" x14ac:dyDescent="0.3">
      <c r="B56" s="25"/>
      <c r="C56" s="93"/>
      <c r="D56" s="93"/>
      <c r="E56" s="25"/>
      <c r="F56" s="25"/>
      <c r="G56" s="63"/>
      <c r="H56" s="25"/>
      <c r="I56" s="93"/>
      <c r="J56" s="93"/>
      <c r="K56" s="25"/>
      <c r="L56" s="25"/>
      <c r="M56" s="63"/>
      <c r="N56" s="25"/>
      <c r="O56" s="26"/>
      <c r="P56" s="26"/>
      <c r="Q56" s="26"/>
    </row>
    <row r="57" spans="2:17" x14ac:dyDescent="0.3">
      <c r="B57" s="25"/>
      <c r="C57" s="93"/>
      <c r="D57" s="93"/>
      <c r="E57" s="25"/>
      <c r="F57" s="25"/>
      <c r="G57" s="63"/>
      <c r="H57" s="25"/>
      <c r="I57" s="93"/>
      <c r="J57" s="93"/>
      <c r="K57" s="25"/>
      <c r="L57" s="25"/>
      <c r="M57" s="63"/>
      <c r="N57" s="25"/>
      <c r="O57" s="26"/>
      <c r="P57" s="26"/>
      <c r="Q57" s="26"/>
    </row>
    <row r="58" spans="2:17" x14ac:dyDescent="0.3">
      <c r="B58" s="25"/>
      <c r="C58" s="93"/>
      <c r="D58" s="93"/>
      <c r="E58" s="25"/>
      <c r="F58" s="25"/>
      <c r="G58" s="63"/>
      <c r="H58" s="25"/>
      <c r="I58" s="93"/>
      <c r="J58" s="93"/>
      <c r="K58" s="25"/>
      <c r="L58" s="25"/>
      <c r="M58" s="63"/>
      <c r="N58" s="25"/>
      <c r="O58" s="26"/>
      <c r="P58" s="26"/>
      <c r="Q58" s="26"/>
    </row>
    <row r="59" spans="2:17" x14ac:dyDescent="0.3">
      <c r="B59" s="25"/>
      <c r="C59" s="93"/>
      <c r="D59" s="93"/>
      <c r="E59" s="25"/>
      <c r="F59" s="25"/>
      <c r="G59" s="63"/>
      <c r="H59" s="25"/>
      <c r="I59" s="93"/>
      <c r="J59" s="93"/>
      <c r="K59" s="25"/>
      <c r="L59" s="25"/>
      <c r="M59" s="63"/>
      <c r="N59" s="25"/>
      <c r="O59" s="26"/>
      <c r="P59" s="26"/>
      <c r="Q59" s="26"/>
    </row>
    <row r="60" spans="2:17" x14ac:dyDescent="0.3">
      <c r="B60" s="25"/>
      <c r="C60" s="93"/>
      <c r="D60" s="93"/>
      <c r="E60" s="25"/>
      <c r="F60" s="25"/>
      <c r="G60" s="63"/>
      <c r="H60" s="25"/>
      <c r="I60" s="93"/>
      <c r="J60" s="93"/>
      <c r="K60" s="25"/>
      <c r="L60" s="25"/>
      <c r="M60" s="63"/>
      <c r="N60" s="25"/>
      <c r="O60" s="26"/>
      <c r="P60" s="26"/>
      <c r="Q60" s="26"/>
    </row>
    <row r="61" spans="2:17" x14ac:dyDescent="0.3">
      <c r="B61" s="25"/>
      <c r="C61" s="93"/>
      <c r="D61" s="93"/>
      <c r="E61" s="25"/>
      <c r="F61" s="25"/>
      <c r="G61" s="63"/>
      <c r="H61" s="25"/>
      <c r="I61" s="93"/>
      <c r="J61" s="93"/>
      <c r="K61" s="25"/>
      <c r="L61" s="25"/>
      <c r="M61" s="63"/>
      <c r="N61" s="25"/>
      <c r="O61" s="26"/>
      <c r="P61" s="26"/>
      <c r="Q61" s="26"/>
    </row>
    <row r="62" spans="2:17" x14ac:dyDescent="0.3">
      <c r="B62" s="25"/>
      <c r="C62" s="93"/>
      <c r="D62" s="93"/>
      <c r="E62" s="25"/>
      <c r="F62" s="25"/>
      <c r="G62" s="63"/>
      <c r="H62" s="25"/>
      <c r="I62" s="93"/>
      <c r="J62" s="93"/>
      <c r="K62" s="25"/>
      <c r="L62" s="25"/>
      <c r="M62" s="63"/>
      <c r="N62" s="25"/>
      <c r="O62" s="26"/>
      <c r="P62" s="26"/>
      <c r="Q62" s="26"/>
    </row>
    <row r="63" spans="2:17" x14ac:dyDescent="0.3">
      <c r="B63" s="25"/>
      <c r="C63" s="93"/>
      <c r="D63" s="93"/>
      <c r="E63" s="25"/>
      <c r="F63" s="25"/>
      <c r="G63" s="63"/>
      <c r="H63" s="25"/>
      <c r="I63" s="93"/>
      <c r="J63" s="93"/>
      <c r="K63" s="25"/>
      <c r="L63" s="25"/>
      <c r="M63" s="63"/>
      <c r="N63" s="25"/>
      <c r="O63" s="26"/>
      <c r="P63" s="26"/>
      <c r="Q63" s="26"/>
    </row>
    <row r="64" spans="2:17" x14ac:dyDescent="0.3">
      <c r="B64" s="25"/>
      <c r="C64" s="93"/>
      <c r="D64" s="93"/>
      <c r="E64" s="25"/>
      <c r="F64" s="25"/>
      <c r="G64" s="63"/>
      <c r="H64" s="25"/>
      <c r="I64" s="93"/>
      <c r="J64" s="93"/>
      <c r="K64" s="25"/>
      <c r="L64" s="25"/>
      <c r="M64" s="63"/>
      <c r="N64" s="25"/>
      <c r="O64" s="26"/>
      <c r="P64" s="26"/>
      <c r="Q64" s="26"/>
    </row>
    <row r="65" spans="2:17" x14ac:dyDescent="0.3">
      <c r="B65" s="25"/>
      <c r="C65" s="93"/>
      <c r="D65" s="93"/>
      <c r="E65" s="25"/>
      <c r="F65" s="25"/>
      <c r="G65" s="63"/>
      <c r="H65" s="25"/>
      <c r="I65" s="93"/>
      <c r="J65" s="93"/>
      <c r="K65" s="25"/>
      <c r="L65" s="25"/>
      <c r="M65" s="63"/>
      <c r="N65" s="25"/>
      <c r="O65" s="26"/>
      <c r="P65" s="26"/>
      <c r="Q65" s="26"/>
    </row>
    <row r="66" spans="2:17" x14ac:dyDescent="0.3">
      <c r="B66" s="25"/>
      <c r="C66" s="93"/>
      <c r="D66" s="93"/>
      <c r="E66" s="25"/>
      <c r="F66" s="25"/>
      <c r="G66" s="63"/>
      <c r="H66" s="25"/>
      <c r="I66" s="93"/>
      <c r="J66" s="93"/>
      <c r="K66" s="25"/>
      <c r="L66" s="25"/>
      <c r="M66" s="63"/>
      <c r="N66" s="25"/>
      <c r="O66" s="26"/>
      <c r="P66" s="26"/>
      <c r="Q66" s="26"/>
    </row>
    <row r="67" spans="2:17" x14ac:dyDescent="0.3">
      <c r="B67" s="25"/>
      <c r="C67" s="93"/>
      <c r="D67" s="93"/>
      <c r="E67" s="25"/>
      <c r="F67" s="25"/>
      <c r="G67" s="63"/>
      <c r="H67" s="25"/>
      <c r="I67" s="93"/>
      <c r="J67" s="93"/>
      <c r="K67" s="25"/>
      <c r="L67" s="25"/>
      <c r="M67" s="63"/>
      <c r="N67" s="25"/>
      <c r="O67" s="26"/>
      <c r="P67" s="26"/>
      <c r="Q67" s="26"/>
    </row>
    <row r="68" spans="2:17" x14ac:dyDescent="0.3">
      <c r="B68" s="25"/>
      <c r="C68" s="93"/>
      <c r="D68" s="93"/>
      <c r="E68" s="25"/>
      <c r="F68" s="25"/>
      <c r="G68" s="63"/>
      <c r="H68" s="25"/>
      <c r="I68" s="93"/>
      <c r="J68" s="93"/>
      <c r="K68" s="25"/>
      <c r="L68" s="25"/>
      <c r="M68" s="63"/>
      <c r="N68" s="25"/>
      <c r="O68" s="26"/>
      <c r="P68" s="26"/>
      <c r="Q68" s="26"/>
    </row>
    <row r="69" spans="2:17" x14ac:dyDescent="0.3">
      <c r="B69" s="25"/>
      <c r="C69" s="93"/>
      <c r="D69" s="93"/>
      <c r="E69" s="25"/>
      <c r="F69" s="25"/>
      <c r="G69" s="63"/>
      <c r="H69" s="25"/>
      <c r="I69" s="93"/>
      <c r="J69" s="93"/>
      <c r="K69" s="25"/>
      <c r="L69" s="25"/>
      <c r="M69" s="63"/>
      <c r="N69" s="25"/>
      <c r="O69" s="26"/>
      <c r="P69" s="26"/>
      <c r="Q69" s="26"/>
    </row>
    <row r="70" spans="2:17" x14ac:dyDescent="0.3">
      <c r="B70" s="25"/>
      <c r="C70" s="93"/>
      <c r="D70" s="93"/>
      <c r="E70" s="25"/>
      <c r="F70" s="25"/>
      <c r="G70" s="63"/>
      <c r="H70" s="25"/>
      <c r="I70" s="93"/>
      <c r="J70" s="93"/>
      <c r="K70" s="25"/>
      <c r="L70" s="25"/>
      <c r="M70" s="63"/>
      <c r="N70" s="25"/>
      <c r="O70" s="26"/>
      <c r="P70" s="26"/>
      <c r="Q70" s="26"/>
    </row>
    <row r="71" spans="2:17" x14ac:dyDescent="0.3">
      <c r="B71" s="25"/>
      <c r="C71" s="93"/>
      <c r="D71" s="93"/>
      <c r="E71" s="25"/>
      <c r="F71" s="25"/>
      <c r="G71" s="63"/>
      <c r="H71" s="25"/>
      <c r="I71" s="93"/>
      <c r="J71" s="93"/>
      <c r="K71" s="25"/>
      <c r="L71" s="25"/>
      <c r="M71" s="63"/>
      <c r="N71" s="25"/>
      <c r="O71" s="26"/>
      <c r="P71" s="26"/>
      <c r="Q71" s="26"/>
    </row>
    <row r="72" spans="2:17" x14ac:dyDescent="0.3">
      <c r="B72" s="25"/>
      <c r="C72" s="93"/>
      <c r="D72" s="93"/>
      <c r="E72" s="25"/>
      <c r="F72" s="25"/>
      <c r="G72" s="63"/>
      <c r="H72" s="25"/>
      <c r="I72" s="93"/>
      <c r="J72" s="93"/>
      <c r="K72" s="25"/>
      <c r="L72" s="25"/>
      <c r="M72" s="63"/>
      <c r="N72" s="25"/>
      <c r="O72" s="26"/>
      <c r="P72" s="26"/>
      <c r="Q72" s="26"/>
    </row>
    <row r="73" spans="2:17" x14ac:dyDescent="0.3">
      <c r="B73" s="25"/>
      <c r="C73" s="93"/>
      <c r="D73" s="93"/>
      <c r="E73" s="25"/>
      <c r="F73" s="25"/>
      <c r="G73" s="63"/>
      <c r="H73" s="25"/>
      <c r="I73" s="93"/>
      <c r="J73" s="93"/>
      <c r="K73" s="25"/>
      <c r="L73" s="25"/>
      <c r="M73" s="63"/>
      <c r="N73" s="25"/>
      <c r="O73" s="26"/>
      <c r="P73" s="26"/>
      <c r="Q73" s="26"/>
    </row>
    <row r="74" spans="2:17" x14ac:dyDescent="0.3">
      <c r="B74" s="25"/>
      <c r="C74" s="93"/>
      <c r="D74" s="93"/>
      <c r="E74" s="25"/>
      <c r="F74" s="25"/>
      <c r="G74" s="63"/>
      <c r="H74" s="25"/>
      <c r="I74" s="93"/>
      <c r="J74" s="93"/>
      <c r="K74" s="25"/>
      <c r="L74" s="25"/>
      <c r="M74" s="63"/>
      <c r="N74" s="25"/>
      <c r="O74" s="26"/>
      <c r="P74" s="26"/>
      <c r="Q74" s="26"/>
    </row>
    <row r="75" spans="2:17" x14ac:dyDescent="0.3">
      <c r="B75" s="25"/>
      <c r="C75" s="93"/>
      <c r="D75" s="93"/>
      <c r="E75" s="25"/>
      <c r="F75" s="25"/>
      <c r="G75" s="63"/>
      <c r="H75" s="25"/>
      <c r="I75" s="93"/>
      <c r="J75" s="93"/>
      <c r="K75" s="25"/>
      <c r="L75" s="25"/>
      <c r="M75" s="63"/>
      <c r="N75" s="25"/>
      <c r="O75" s="26"/>
      <c r="P75" s="26"/>
      <c r="Q75" s="26"/>
    </row>
    <row r="76" spans="2:17" x14ac:dyDescent="0.3">
      <c r="B76" s="25"/>
      <c r="C76" s="93"/>
      <c r="D76" s="93"/>
      <c r="E76" s="25"/>
      <c r="F76" s="25"/>
      <c r="G76" s="63"/>
      <c r="H76" s="25"/>
      <c r="I76" s="93"/>
      <c r="J76" s="93"/>
      <c r="K76" s="25"/>
      <c r="L76" s="25"/>
      <c r="M76" s="63"/>
      <c r="N76" s="25"/>
      <c r="O76" s="26"/>
      <c r="P76" s="26"/>
      <c r="Q76" s="26"/>
    </row>
    <row r="77" spans="2:17" x14ac:dyDescent="0.3">
      <c r="B77" s="25"/>
      <c r="C77" s="93"/>
      <c r="D77" s="93"/>
      <c r="E77" s="25"/>
      <c r="F77" s="25"/>
      <c r="G77" s="63"/>
      <c r="H77" s="25"/>
      <c r="I77" s="93"/>
      <c r="J77" s="93"/>
      <c r="K77" s="25"/>
      <c r="L77" s="25"/>
      <c r="M77" s="63"/>
      <c r="N77" s="25"/>
      <c r="O77" s="26"/>
      <c r="P77" s="26"/>
      <c r="Q77" s="26"/>
    </row>
    <row r="78" spans="2:17" x14ac:dyDescent="0.3">
      <c r="B78" s="25"/>
      <c r="C78" s="93"/>
      <c r="D78" s="93"/>
      <c r="E78" s="25"/>
      <c r="F78" s="25"/>
      <c r="G78" s="63"/>
      <c r="H78" s="25"/>
      <c r="I78" s="93"/>
      <c r="J78" s="93"/>
      <c r="K78" s="25"/>
      <c r="L78" s="25"/>
      <c r="M78" s="63"/>
      <c r="N78" s="25"/>
      <c r="O78" s="26"/>
      <c r="P78" s="26"/>
      <c r="Q78" s="26"/>
    </row>
    <row r="79" spans="2:17" x14ac:dyDescent="0.3">
      <c r="B79" s="25"/>
      <c r="C79" s="93"/>
      <c r="D79" s="93"/>
      <c r="E79" s="25"/>
      <c r="F79" s="25"/>
      <c r="G79" s="63"/>
      <c r="H79" s="25"/>
      <c r="I79" s="93"/>
      <c r="J79" s="93"/>
      <c r="K79" s="25"/>
      <c r="L79" s="25"/>
      <c r="M79" s="63"/>
      <c r="N79" s="25"/>
      <c r="O79" s="26"/>
      <c r="P79" s="26"/>
      <c r="Q79" s="26"/>
    </row>
    <row r="80" spans="2:17" x14ac:dyDescent="0.3">
      <c r="B80" s="25"/>
      <c r="C80" s="93"/>
      <c r="D80" s="93"/>
      <c r="E80" s="25"/>
      <c r="F80" s="25"/>
      <c r="G80" s="63"/>
      <c r="H80" s="25"/>
      <c r="I80" s="93"/>
      <c r="J80" s="93"/>
      <c r="K80" s="25"/>
      <c r="L80" s="25"/>
      <c r="M80" s="63"/>
      <c r="N80" s="25"/>
      <c r="O80" s="26"/>
      <c r="P80" s="26"/>
      <c r="Q80" s="26"/>
    </row>
    <row r="81" spans="2:17" x14ac:dyDescent="0.3">
      <c r="B81" s="25"/>
      <c r="C81" s="93"/>
      <c r="D81" s="93"/>
      <c r="E81" s="25"/>
      <c r="F81" s="25"/>
      <c r="G81" s="63"/>
      <c r="H81" s="25"/>
      <c r="I81" s="93"/>
      <c r="J81" s="93"/>
      <c r="K81" s="25"/>
      <c r="L81" s="25"/>
      <c r="M81" s="63"/>
      <c r="N81" s="25"/>
      <c r="O81" s="26"/>
      <c r="P81" s="26"/>
      <c r="Q81" s="26"/>
    </row>
    <row r="82" spans="2:17" x14ac:dyDescent="0.3">
      <c r="B82" s="25"/>
      <c r="C82" s="93"/>
      <c r="D82" s="93"/>
      <c r="E82" s="25"/>
      <c r="F82" s="25"/>
      <c r="G82" s="63"/>
      <c r="H82" s="25"/>
      <c r="I82" s="93"/>
      <c r="J82" s="93"/>
      <c r="K82" s="25"/>
      <c r="L82" s="25"/>
      <c r="M82" s="63"/>
      <c r="N82" s="25"/>
      <c r="O82" s="26"/>
      <c r="P82" s="26"/>
      <c r="Q82" s="26"/>
    </row>
    <row r="83" spans="2:17" x14ac:dyDescent="0.3">
      <c r="B83" s="25"/>
      <c r="C83" s="93"/>
      <c r="D83" s="93"/>
      <c r="E83" s="25"/>
      <c r="F83" s="25"/>
      <c r="G83" s="63"/>
      <c r="H83" s="25"/>
      <c r="I83" s="93"/>
      <c r="J83" s="93"/>
      <c r="K83" s="25"/>
      <c r="L83" s="25"/>
      <c r="M83" s="63"/>
      <c r="N83" s="25"/>
      <c r="O83" s="26"/>
      <c r="P83" s="26"/>
      <c r="Q83" s="26"/>
    </row>
    <row r="84" spans="2:17" x14ac:dyDescent="0.3">
      <c r="B84" s="25"/>
      <c r="C84" s="93"/>
      <c r="D84" s="93"/>
      <c r="E84" s="25"/>
      <c r="F84" s="25"/>
      <c r="G84" s="63"/>
      <c r="H84" s="25"/>
      <c r="I84" s="93"/>
      <c r="J84" s="93"/>
      <c r="K84" s="25"/>
      <c r="L84" s="25"/>
      <c r="M84" s="63"/>
      <c r="N84" s="25"/>
      <c r="O84" s="26"/>
      <c r="P84" s="26"/>
      <c r="Q84" s="26"/>
    </row>
    <row r="85" spans="2:17" x14ac:dyDescent="0.3">
      <c r="B85" s="25"/>
      <c r="C85" s="93"/>
      <c r="D85" s="93"/>
      <c r="E85" s="25"/>
      <c r="F85" s="25"/>
      <c r="G85" s="63"/>
      <c r="H85" s="25"/>
      <c r="I85" s="93"/>
      <c r="J85" s="93"/>
      <c r="K85" s="25"/>
      <c r="L85" s="25"/>
      <c r="M85" s="63"/>
      <c r="N85" s="25"/>
      <c r="O85" s="26"/>
      <c r="P85" s="26"/>
      <c r="Q85" s="26"/>
    </row>
    <row r="86" spans="2:17" x14ac:dyDescent="0.3">
      <c r="B86" s="25"/>
      <c r="C86" s="93"/>
      <c r="D86" s="93"/>
      <c r="E86" s="25"/>
      <c r="F86" s="25"/>
      <c r="G86" s="63"/>
      <c r="H86" s="25"/>
      <c r="I86" s="93"/>
      <c r="J86" s="93"/>
      <c r="K86" s="25"/>
      <c r="L86" s="25"/>
      <c r="M86" s="63"/>
      <c r="N86" s="25"/>
      <c r="O86" s="26"/>
      <c r="P86" s="26"/>
      <c r="Q86" s="26"/>
    </row>
    <row r="87" spans="2:17" x14ac:dyDescent="0.3">
      <c r="B87" s="25"/>
      <c r="C87" s="93"/>
      <c r="D87" s="93"/>
      <c r="E87" s="25"/>
      <c r="F87" s="25"/>
      <c r="G87" s="63"/>
      <c r="H87" s="25"/>
      <c r="I87" s="93"/>
      <c r="J87" s="93"/>
      <c r="K87" s="25"/>
      <c r="L87" s="25"/>
      <c r="M87" s="63"/>
      <c r="N87" s="25"/>
      <c r="O87" s="26"/>
      <c r="P87" s="26"/>
      <c r="Q87" s="26"/>
    </row>
    <row r="88" spans="2:17" x14ac:dyDescent="0.3">
      <c r="B88" s="25"/>
      <c r="C88" s="93"/>
      <c r="D88" s="93"/>
      <c r="E88" s="25"/>
      <c r="F88" s="25"/>
      <c r="G88" s="63"/>
      <c r="H88" s="25"/>
      <c r="I88" s="93"/>
      <c r="J88" s="93"/>
      <c r="K88" s="25"/>
      <c r="L88" s="25"/>
      <c r="M88" s="63"/>
      <c r="N88" s="25"/>
      <c r="O88" s="26"/>
      <c r="P88" s="26"/>
      <c r="Q88" s="26"/>
    </row>
    <row r="89" spans="2:17" x14ac:dyDescent="0.3">
      <c r="B89" s="25"/>
      <c r="C89" s="93"/>
      <c r="D89" s="93"/>
      <c r="E89" s="25"/>
      <c r="F89" s="25"/>
      <c r="G89" s="63"/>
      <c r="H89" s="25"/>
      <c r="I89" s="93"/>
      <c r="J89" s="93"/>
      <c r="K89" s="25"/>
      <c r="L89" s="25"/>
      <c r="M89" s="63"/>
      <c r="N89" s="25"/>
      <c r="O89" s="26"/>
      <c r="P89" s="26"/>
      <c r="Q89" s="26"/>
    </row>
    <row r="90" spans="2:17" x14ac:dyDescent="0.3">
      <c r="B90" s="25"/>
      <c r="C90" s="93"/>
      <c r="D90" s="93"/>
      <c r="E90" s="25"/>
      <c r="F90" s="25"/>
      <c r="G90" s="63"/>
      <c r="H90" s="25"/>
      <c r="I90" s="93"/>
      <c r="J90" s="93"/>
      <c r="K90" s="25"/>
      <c r="L90" s="25"/>
      <c r="M90" s="63"/>
      <c r="N90" s="25"/>
      <c r="O90" s="26"/>
      <c r="P90" s="26"/>
      <c r="Q90" s="26"/>
    </row>
    <row r="91" spans="2:17" x14ac:dyDescent="0.3">
      <c r="B91" s="25"/>
      <c r="C91" s="93"/>
      <c r="D91" s="93"/>
      <c r="E91" s="25"/>
      <c r="F91" s="25"/>
      <c r="G91" s="63"/>
      <c r="H91" s="25"/>
      <c r="I91" s="93"/>
      <c r="J91" s="93"/>
      <c r="K91" s="25"/>
      <c r="L91" s="25"/>
      <c r="M91" s="63"/>
      <c r="N91" s="25"/>
      <c r="O91" s="26"/>
      <c r="P91" s="26"/>
      <c r="Q91" s="26"/>
    </row>
    <row r="92" spans="2:17" x14ac:dyDescent="0.3">
      <c r="B92" s="25"/>
      <c r="C92" s="93"/>
      <c r="D92" s="93"/>
      <c r="E92" s="25"/>
      <c r="F92" s="25"/>
      <c r="G92" s="63"/>
      <c r="H92" s="25"/>
      <c r="I92" s="93"/>
      <c r="J92" s="93"/>
      <c r="K92" s="25"/>
      <c r="L92" s="25"/>
      <c r="M92" s="63"/>
      <c r="N92" s="25"/>
      <c r="O92" s="26"/>
      <c r="P92" s="26"/>
      <c r="Q92" s="26"/>
    </row>
    <row r="93" spans="2:17" x14ac:dyDescent="0.3">
      <c r="B93" s="25"/>
      <c r="C93" s="93"/>
      <c r="D93" s="93"/>
      <c r="E93" s="25"/>
      <c r="F93" s="25"/>
      <c r="G93" s="63"/>
      <c r="H93" s="25"/>
      <c r="I93" s="93"/>
      <c r="J93" s="93"/>
      <c r="K93" s="25"/>
      <c r="L93" s="25"/>
      <c r="M93" s="63"/>
      <c r="N93" s="25"/>
      <c r="O93" s="26"/>
      <c r="P93" s="26"/>
      <c r="Q93" s="26"/>
    </row>
    <row r="94" spans="2:17" x14ac:dyDescent="0.3">
      <c r="B94" s="25"/>
      <c r="C94" s="93"/>
      <c r="D94" s="93"/>
      <c r="E94" s="25"/>
      <c r="F94" s="25"/>
      <c r="G94" s="63"/>
      <c r="H94" s="25"/>
      <c r="I94" s="93"/>
      <c r="J94" s="93"/>
      <c r="K94" s="25"/>
      <c r="L94" s="25"/>
      <c r="M94" s="63"/>
      <c r="N94" s="25"/>
      <c r="O94" s="26"/>
      <c r="P94" s="26"/>
      <c r="Q94" s="26"/>
    </row>
    <row r="95" spans="2:17" x14ac:dyDescent="0.3">
      <c r="B95" s="25"/>
      <c r="C95" s="93"/>
      <c r="D95" s="93"/>
      <c r="E95" s="25"/>
      <c r="F95" s="25"/>
      <c r="G95" s="63"/>
      <c r="H95" s="25"/>
      <c r="I95" s="93"/>
      <c r="J95" s="93"/>
      <c r="K95" s="25"/>
      <c r="L95" s="25"/>
      <c r="M95" s="63"/>
      <c r="N95" s="25"/>
      <c r="O95" s="26"/>
      <c r="P95" s="26"/>
      <c r="Q95" s="26"/>
    </row>
    <row r="96" spans="2:17" x14ac:dyDescent="0.3">
      <c r="B96" s="25"/>
      <c r="C96" s="93"/>
      <c r="D96" s="93"/>
      <c r="E96" s="25"/>
      <c r="F96" s="25"/>
      <c r="G96" s="63"/>
      <c r="H96" s="25"/>
      <c r="I96" s="93"/>
      <c r="J96" s="93"/>
      <c r="K96" s="25"/>
      <c r="L96" s="25"/>
      <c r="M96" s="63"/>
      <c r="N96" s="25"/>
      <c r="O96" s="26"/>
      <c r="P96" s="26"/>
      <c r="Q96" s="26"/>
    </row>
    <row r="97" spans="2:17" x14ac:dyDescent="0.3">
      <c r="B97" s="25"/>
      <c r="C97" s="93"/>
      <c r="D97" s="93"/>
      <c r="E97" s="25"/>
      <c r="F97" s="25"/>
      <c r="G97" s="63"/>
      <c r="H97" s="25"/>
      <c r="I97" s="93"/>
      <c r="J97" s="93"/>
      <c r="K97" s="25"/>
      <c r="L97" s="25"/>
      <c r="M97" s="63"/>
      <c r="N97" s="25"/>
      <c r="O97" s="26"/>
      <c r="P97" s="26"/>
      <c r="Q97" s="26"/>
    </row>
    <row r="98" spans="2:17" x14ac:dyDescent="0.3">
      <c r="B98" s="25"/>
      <c r="C98" s="93"/>
      <c r="D98" s="93"/>
      <c r="E98" s="25"/>
      <c r="F98" s="25"/>
      <c r="G98" s="63"/>
      <c r="H98" s="25"/>
      <c r="I98" s="93"/>
      <c r="J98" s="93"/>
      <c r="K98" s="25"/>
      <c r="L98" s="25"/>
      <c r="M98" s="63"/>
      <c r="N98" s="25"/>
      <c r="O98" s="26"/>
      <c r="P98" s="26"/>
      <c r="Q98" s="26"/>
    </row>
    <row r="99" spans="2:17" x14ac:dyDescent="0.3">
      <c r="B99" s="25"/>
      <c r="C99" s="93"/>
      <c r="D99" s="93"/>
      <c r="E99" s="25"/>
      <c r="F99" s="25"/>
      <c r="G99" s="63"/>
      <c r="H99" s="25"/>
      <c r="I99" s="93"/>
      <c r="J99" s="93"/>
      <c r="K99" s="25"/>
      <c r="L99" s="25"/>
      <c r="M99" s="63"/>
      <c r="N99" s="25"/>
      <c r="O99" s="26"/>
      <c r="P99" s="26"/>
      <c r="Q99" s="26"/>
    </row>
    <row r="100" spans="2:17" x14ac:dyDescent="0.3">
      <c r="B100" s="25"/>
      <c r="C100" s="93"/>
      <c r="D100" s="93"/>
      <c r="E100" s="25"/>
      <c r="F100" s="25"/>
      <c r="G100" s="63"/>
      <c r="H100" s="25"/>
      <c r="I100" s="93"/>
      <c r="J100" s="93"/>
      <c r="K100" s="25"/>
      <c r="L100" s="25"/>
      <c r="M100" s="63"/>
      <c r="N100" s="25"/>
      <c r="O100" s="26"/>
      <c r="P100" s="26"/>
      <c r="Q100" s="26"/>
    </row>
    <row r="101" spans="2:17" x14ac:dyDescent="0.3">
      <c r="B101" s="25"/>
      <c r="C101" s="93"/>
      <c r="D101" s="93"/>
      <c r="E101" s="25"/>
      <c r="F101" s="25"/>
      <c r="G101" s="63"/>
      <c r="H101" s="25"/>
      <c r="I101" s="93"/>
      <c r="J101" s="93"/>
      <c r="K101" s="25"/>
      <c r="L101" s="25"/>
      <c r="M101" s="63"/>
      <c r="N101" s="25"/>
      <c r="O101" s="26"/>
      <c r="P101" s="26"/>
      <c r="Q101" s="26"/>
    </row>
    <row r="102" spans="2:17" x14ac:dyDescent="0.3">
      <c r="B102" s="25"/>
      <c r="C102" s="93"/>
      <c r="D102" s="93"/>
      <c r="E102" s="25"/>
      <c r="F102" s="25"/>
      <c r="G102" s="63"/>
      <c r="H102" s="25"/>
      <c r="I102" s="93"/>
      <c r="J102" s="93"/>
      <c r="K102" s="25"/>
      <c r="L102" s="25"/>
      <c r="M102" s="63"/>
      <c r="N102" s="25"/>
      <c r="O102" s="26"/>
      <c r="P102" s="26"/>
      <c r="Q102" s="26"/>
    </row>
    <row r="103" spans="2:17" x14ac:dyDescent="0.3">
      <c r="B103" s="25"/>
      <c r="C103" s="93"/>
      <c r="D103" s="93"/>
      <c r="E103" s="25"/>
      <c r="F103" s="25"/>
      <c r="G103" s="63"/>
      <c r="H103" s="25"/>
      <c r="I103" s="93"/>
      <c r="J103" s="93"/>
      <c r="K103" s="25"/>
      <c r="L103" s="25"/>
      <c r="M103" s="63"/>
      <c r="N103" s="25"/>
      <c r="O103" s="26"/>
      <c r="P103" s="26"/>
      <c r="Q103" s="26"/>
    </row>
    <row r="104" spans="2:17" x14ac:dyDescent="0.3">
      <c r="B104" s="25"/>
      <c r="C104" s="93"/>
      <c r="D104" s="93"/>
      <c r="E104" s="25"/>
      <c r="F104" s="25"/>
      <c r="G104" s="63"/>
      <c r="H104" s="25"/>
      <c r="I104" s="93"/>
      <c r="J104" s="93"/>
      <c r="K104" s="25"/>
      <c r="L104" s="25"/>
      <c r="M104" s="63"/>
      <c r="N104" s="25"/>
      <c r="O104" s="26"/>
      <c r="P104" s="26"/>
      <c r="Q104" s="26"/>
    </row>
    <row r="105" spans="2:17" x14ac:dyDescent="0.3">
      <c r="B105" s="25"/>
      <c r="C105" s="93"/>
      <c r="D105" s="93"/>
      <c r="E105" s="25"/>
      <c r="F105" s="25"/>
      <c r="G105" s="63"/>
      <c r="H105" s="25"/>
      <c r="I105" s="93"/>
      <c r="J105" s="93"/>
      <c r="K105" s="25"/>
      <c r="L105" s="25"/>
      <c r="M105" s="63"/>
      <c r="N105" s="25"/>
      <c r="O105" s="26"/>
      <c r="P105" s="26"/>
      <c r="Q105" s="26"/>
    </row>
    <row r="106" spans="2:17" x14ac:dyDescent="0.3">
      <c r="B106" s="25"/>
      <c r="C106" s="93"/>
      <c r="D106" s="93"/>
      <c r="E106" s="25"/>
      <c r="F106" s="25"/>
      <c r="G106" s="63"/>
      <c r="H106" s="25"/>
      <c r="I106" s="93"/>
      <c r="J106" s="93"/>
      <c r="K106" s="25"/>
      <c r="L106" s="25"/>
      <c r="M106" s="63"/>
      <c r="N106" s="25"/>
      <c r="O106" s="26"/>
      <c r="P106" s="26"/>
      <c r="Q106" s="26"/>
    </row>
    <row r="107" spans="2:17" x14ac:dyDescent="0.3">
      <c r="B107" s="25"/>
      <c r="C107" s="93"/>
      <c r="D107" s="93"/>
      <c r="E107" s="25"/>
      <c r="F107" s="25"/>
      <c r="G107" s="63"/>
      <c r="H107" s="25"/>
      <c r="I107" s="93"/>
      <c r="J107" s="93"/>
      <c r="K107" s="25"/>
      <c r="L107" s="25"/>
      <c r="M107" s="63"/>
      <c r="N107" s="25"/>
      <c r="O107" s="26"/>
      <c r="P107" s="26"/>
      <c r="Q107" s="26"/>
    </row>
    <row r="108" spans="2:17" x14ac:dyDescent="0.3">
      <c r="B108" s="25"/>
      <c r="C108" s="93"/>
      <c r="D108" s="93"/>
      <c r="E108" s="25"/>
      <c r="F108" s="25"/>
      <c r="G108" s="63"/>
      <c r="H108" s="25"/>
      <c r="I108" s="93"/>
      <c r="J108" s="93"/>
      <c r="K108" s="25"/>
      <c r="L108" s="25"/>
      <c r="M108" s="63"/>
      <c r="N108" s="25"/>
      <c r="O108" s="26"/>
      <c r="P108" s="26"/>
      <c r="Q108" s="26"/>
    </row>
    <row r="109" spans="2:17" x14ac:dyDescent="0.3">
      <c r="B109" s="25"/>
      <c r="C109" s="93"/>
      <c r="D109" s="93"/>
      <c r="E109" s="25"/>
      <c r="F109" s="25"/>
      <c r="G109" s="63"/>
      <c r="H109" s="25"/>
      <c r="I109" s="93"/>
      <c r="J109" s="93"/>
      <c r="K109" s="25"/>
      <c r="L109" s="25"/>
      <c r="M109" s="63"/>
      <c r="N109" s="25"/>
      <c r="O109" s="26"/>
      <c r="P109" s="26"/>
      <c r="Q109" s="26"/>
    </row>
    <row r="110" spans="2:17" x14ac:dyDescent="0.3">
      <c r="B110" s="25"/>
      <c r="C110" s="93"/>
      <c r="D110" s="93"/>
      <c r="E110" s="25"/>
      <c r="F110" s="25"/>
      <c r="G110" s="63"/>
      <c r="H110" s="25"/>
      <c r="I110" s="93"/>
      <c r="J110" s="93"/>
      <c r="K110" s="25"/>
      <c r="L110" s="25"/>
      <c r="M110" s="63"/>
      <c r="N110" s="25"/>
      <c r="O110" s="26"/>
      <c r="P110" s="26"/>
      <c r="Q110" s="26"/>
    </row>
    <row r="111" spans="2:17" x14ac:dyDescent="0.3">
      <c r="B111" s="25"/>
      <c r="C111" s="93"/>
      <c r="D111" s="93"/>
      <c r="E111" s="25"/>
      <c r="F111" s="25"/>
      <c r="G111" s="63"/>
      <c r="H111" s="25"/>
      <c r="I111" s="93"/>
      <c r="J111" s="93"/>
      <c r="K111" s="25"/>
      <c r="L111" s="25"/>
      <c r="M111" s="63"/>
      <c r="N111" s="25"/>
      <c r="O111" s="26"/>
      <c r="P111" s="26"/>
      <c r="Q111" s="26"/>
    </row>
    <row r="112" spans="2:17" x14ac:dyDescent="0.3">
      <c r="B112" s="25"/>
      <c r="C112" s="93"/>
      <c r="D112" s="93"/>
      <c r="E112" s="25"/>
      <c r="F112" s="25"/>
      <c r="G112" s="63"/>
      <c r="H112" s="25"/>
      <c r="I112" s="93"/>
      <c r="J112" s="93"/>
      <c r="K112" s="25"/>
      <c r="L112" s="25"/>
      <c r="M112" s="63"/>
      <c r="N112" s="25"/>
      <c r="O112" s="26"/>
      <c r="P112" s="26"/>
      <c r="Q112" s="26"/>
    </row>
    <row r="113" spans="2:17" x14ac:dyDescent="0.3">
      <c r="B113" s="25"/>
      <c r="C113" s="93"/>
      <c r="D113" s="93"/>
      <c r="E113" s="25"/>
      <c r="F113" s="25"/>
      <c r="G113" s="63"/>
      <c r="H113" s="25"/>
      <c r="I113" s="93"/>
      <c r="J113" s="93"/>
      <c r="K113" s="25"/>
      <c r="L113" s="25"/>
      <c r="M113" s="63"/>
      <c r="N113" s="25"/>
      <c r="O113" s="26"/>
      <c r="P113" s="26"/>
      <c r="Q113" s="26"/>
    </row>
    <row r="114" spans="2:17" x14ac:dyDescent="0.3">
      <c r="B114" s="25"/>
      <c r="C114" s="93"/>
      <c r="D114" s="93"/>
      <c r="E114" s="25"/>
      <c r="F114" s="25"/>
      <c r="G114" s="63"/>
      <c r="H114" s="25"/>
      <c r="I114" s="93"/>
      <c r="J114" s="93"/>
      <c r="K114" s="25"/>
      <c r="L114" s="25"/>
      <c r="M114" s="63"/>
      <c r="N114" s="25"/>
      <c r="O114" s="26"/>
      <c r="P114" s="26"/>
      <c r="Q114" s="26"/>
    </row>
    <row r="115" spans="2:17" x14ac:dyDescent="0.3">
      <c r="B115" s="25"/>
      <c r="C115" s="93"/>
      <c r="D115" s="93"/>
      <c r="E115" s="25"/>
      <c r="F115" s="25"/>
      <c r="G115" s="63"/>
      <c r="H115" s="25"/>
      <c r="I115" s="93"/>
      <c r="J115" s="93"/>
      <c r="K115" s="25"/>
      <c r="L115" s="25"/>
      <c r="M115" s="63"/>
      <c r="N115" s="25"/>
      <c r="O115" s="26"/>
      <c r="P115" s="26"/>
      <c r="Q115" s="26"/>
    </row>
    <row r="116" spans="2:17" x14ac:dyDescent="0.3">
      <c r="B116" s="25"/>
      <c r="C116" s="93"/>
      <c r="D116" s="93"/>
      <c r="E116" s="25"/>
      <c r="F116" s="25"/>
      <c r="G116" s="63"/>
      <c r="H116" s="25"/>
      <c r="I116" s="93"/>
      <c r="J116" s="93"/>
      <c r="K116" s="25"/>
      <c r="L116" s="25"/>
      <c r="M116" s="63"/>
      <c r="N116" s="25"/>
      <c r="O116" s="26"/>
      <c r="P116" s="26"/>
      <c r="Q116" s="26"/>
    </row>
    <row r="117" spans="2:17" x14ac:dyDescent="0.3">
      <c r="B117" s="25"/>
      <c r="C117" s="93"/>
      <c r="D117" s="93"/>
      <c r="E117" s="25"/>
      <c r="F117" s="25"/>
      <c r="G117" s="63"/>
      <c r="H117" s="25"/>
      <c r="I117" s="93"/>
      <c r="J117" s="93"/>
      <c r="K117" s="25"/>
      <c r="L117" s="25"/>
      <c r="M117" s="63"/>
      <c r="N117" s="25"/>
      <c r="O117" s="26"/>
      <c r="P117" s="26"/>
      <c r="Q117" s="26"/>
    </row>
    <row r="118" spans="2:17" x14ac:dyDescent="0.3">
      <c r="B118" s="25"/>
      <c r="C118" s="93"/>
      <c r="D118" s="93"/>
      <c r="E118" s="25"/>
      <c r="F118" s="25"/>
      <c r="G118" s="63"/>
      <c r="H118" s="25"/>
      <c r="I118" s="93"/>
      <c r="J118" s="93"/>
      <c r="K118" s="25"/>
      <c r="L118" s="25"/>
      <c r="M118" s="63"/>
      <c r="N118" s="25"/>
      <c r="O118" s="26"/>
      <c r="P118" s="26"/>
      <c r="Q118" s="26"/>
    </row>
    <row r="119" spans="2:17" x14ac:dyDescent="0.3">
      <c r="B119" s="25"/>
      <c r="C119" s="93"/>
      <c r="D119" s="93"/>
      <c r="E119" s="25"/>
      <c r="F119" s="25"/>
      <c r="G119" s="63"/>
      <c r="H119" s="25"/>
      <c r="I119" s="93"/>
      <c r="J119" s="93"/>
      <c r="K119" s="25"/>
      <c r="L119" s="25"/>
      <c r="M119" s="63"/>
      <c r="N119" s="25"/>
      <c r="O119" s="26"/>
      <c r="P119" s="26"/>
      <c r="Q119" s="26"/>
    </row>
    <row r="120" spans="2:17" x14ac:dyDescent="0.3">
      <c r="B120" s="25"/>
      <c r="C120" s="93"/>
      <c r="D120" s="93"/>
      <c r="E120" s="25"/>
      <c r="F120" s="25"/>
      <c r="G120" s="63"/>
      <c r="H120" s="25"/>
      <c r="I120" s="93"/>
      <c r="J120" s="93"/>
      <c r="K120" s="25"/>
      <c r="L120" s="25"/>
      <c r="M120" s="63"/>
      <c r="N120" s="25"/>
      <c r="O120" s="26"/>
      <c r="P120" s="26"/>
      <c r="Q120" s="26"/>
    </row>
    <row r="121" spans="2:17" x14ac:dyDescent="0.3">
      <c r="B121" s="25"/>
      <c r="C121" s="93"/>
      <c r="D121" s="93"/>
      <c r="E121" s="25"/>
      <c r="F121" s="25"/>
      <c r="G121" s="63"/>
      <c r="H121" s="25"/>
      <c r="I121" s="93"/>
      <c r="J121" s="93"/>
      <c r="K121" s="25"/>
      <c r="L121" s="25"/>
      <c r="M121" s="63"/>
      <c r="N121" s="25"/>
      <c r="O121" s="26"/>
      <c r="P121" s="26"/>
      <c r="Q121" s="26"/>
    </row>
    <row r="122" spans="2:17" x14ac:dyDescent="0.3">
      <c r="B122" s="25"/>
      <c r="C122" s="93"/>
      <c r="D122" s="93"/>
      <c r="E122" s="25"/>
      <c r="F122" s="25"/>
      <c r="G122" s="63"/>
      <c r="H122" s="25"/>
      <c r="I122" s="93"/>
      <c r="J122" s="93"/>
      <c r="K122" s="25"/>
      <c r="L122" s="25"/>
      <c r="M122" s="63"/>
      <c r="N122" s="25"/>
      <c r="O122" s="26"/>
      <c r="P122" s="26"/>
      <c r="Q122" s="26"/>
    </row>
    <row r="123" spans="2:17" x14ac:dyDescent="0.3">
      <c r="B123" s="25"/>
      <c r="C123" s="93"/>
      <c r="D123" s="93"/>
      <c r="E123" s="25"/>
      <c r="F123" s="25"/>
      <c r="G123" s="63"/>
      <c r="H123" s="25"/>
      <c r="I123" s="93"/>
      <c r="J123" s="93"/>
      <c r="K123" s="25"/>
      <c r="L123" s="25"/>
      <c r="M123" s="63"/>
      <c r="N123" s="25"/>
      <c r="O123" s="26"/>
      <c r="P123" s="26"/>
      <c r="Q123" s="26"/>
    </row>
    <row r="124" spans="2:17" x14ac:dyDescent="0.3">
      <c r="B124" s="25"/>
      <c r="C124" s="93"/>
      <c r="D124" s="93"/>
      <c r="E124" s="25"/>
      <c r="F124" s="25"/>
      <c r="G124" s="63"/>
      <c r="H124" s="25"/>
      <c r="I124" s="93"/>
      <c r="J124" s="93"/>
      <c r="K124" s="25"/>
      <c r="L124" s="25"/>
      <c r="M124" s="63"/>
      <c r="N124" s="25"/>
      <c r="O124" s="26"/>
      <c r="P124" s="26"/>
      <c r="Q124" s="26"/>
    </row>
    <row r="125" spans="2:17" x14ac:dyDescent="0.3">
      <c r="B125" s="25"/>
      <c r="C125" s="93"/>
      <c r="D125" s="93"/>
      <c r="E125" s="25"/>
      <c r="F125" s="25"/>
      <c r="G125" s="63"/>
      <c r="H125" s="25"/>
      <c r="I125" s="93"/>
      <c r="J125" s="93"/>
      <c r="K125" s="25"/>
      <c r="L125" s="25"/>
      <c r="M125" s="63"/>
      <c r="N125" s="25"/>
      <c r="O125" s="26"/>
      <c r="P125" s="26"/>
      <c r="Q125" s="26"/>
    </row>
    <row r="126" spans="2:17" x14ac:dyDescent="0.3">
      <c r="B126" s="25"/>
      <c r="C126" s="93"/>
      <c r="D126" s="93"/>
      <c r="E126" s="25"/>
      <c r="F126" s="25"/>
      <c r="G126" s="63"/>
      <c r="H126" s="25"/>
      <c r="I126" s="93"/>
      <c r="J126" s="93"/>
      <c r="K126" s="25"/>
      <c r="L126" s="25"/>
      <c r="M126" s="63"/>
      <c r="N126" s="25"/>
      <c r="O126" s="26"/>
      <c r="P126" s="26"/>
      <c r="Q126" s="26"/>
    </row>
    <row r="127" spans="2:17" x14ac:dyDescent="0.3">
      <c r="B127" s="25"/>
      <c r="C127" s="93"/>
      <c r="D127" s="93"/>
      <c r="E127" s="25"/>
      <c r="F127" s="25"/>
      <c r="G127" s="63"/>
      <c r="H127" s="25"/>
      <c r="I127" s="93"/>
      <c r="J127" s="93"/>
      <c r="K127" s="25"/>
      <c r="L127" s="25"/>
      <c r="M127" s="63"/>
      <c r="N127" s="25"/>
      <c r="O127" s="26"/>
      <c r="P127" s="26"/>
      <c r="Q127" s="26"/>
    </row>
    <row r="128" spans="2:17" x14ac:dyDescent="0.3">
      <c r="B128" s="25"/>
      <c r="C128" s="93"/>
      <c r="D128" s="93"/>
      <c r="E128" s="25"/>
      <c r="F128" s="25"/>
      <c r="G128" s="63"/>
      <c r="H128" s="25"/>
      <c r="I128" s="93"/>
      <c r="J128" s="93"/>
      <c r="K128" s="25"/>
      <c r="L128" s="25"/>
      <c r="M128" s="63"/>
      <c r="N128" s="25"/>
      <c r="O128" s="26"/>
      <c r="P128" s="26"/>
      <c r="Q128" s="26"/>
    </row>
    <row r="129" spans="2:17" x14ac:dyDescent="0.3">
      <c r="B129" s="25"/>
      <c r="C129" s="93"/>
      <c r="D129" s="93"/>
      <c r="E129" s="25"/>
      <c r="F129" s="25"/>
      <c r="G129" s="63"/>
      <c r="H129" s="25"/>
      <c r="I129" s="93"/>
      <c r="J129" s="93"/>
      <c r="K129" s="25"/>
      <c r="L129" s="25"/>
      <c r="M129" s="63"/>
      <c r="N129" s="25"/>
      <c r="O129" s="26"/>
      <c r="P129" s="26"/>
      <c r="Q129" s="26"/>
    </row>
    <row r="130" spans="2:17" x14ac:dyDescent="0.3">
      <c r="B130" s="25"/>
      <c r="C130" s="93"/>
      <c r="D130" s="93"/>
      <c r="E130" s="25"/>
      <c r="F130" s="25"/>
      <c r="G130" s="63"/>
      <c r="H130" s="25"/>
      <c r="I130" s="93"/>
      <c r="J130" s="93"/>
      <c r="K130" s="25"/>
      <c r="L130" s="25"/>
      <c r="M130" s="63"/>
      <c r="N130" s="25"/>
      <c r="O130" s="26"/>
      <c r="P130" s="26"/>
      <c r="Q130" s="26"/>
    </row>
    <row r="131" spans="2:17" x14ac:dyDescent="0.3">
      <c r="B131" s="25"/>
      <c r="C131" s="93"/>
      <c r="D131" s="93"/>
      <c r="E131" s="25"/>
      <c r="F131" s="25"/>
      <c r="G131" s="63"/>
      <c r="H131" s="25"/>
      <c r="I131" s="93"/>
      <c r="J131" s="93"/>
      <c r="K131" s="25"/>
      <c r="L131" s="25"/>
      <c r="M131" s="63"/>
      <c r="N131" s="25"/>
      <c r="O131" s="26"/>
      <c r="P131" s="26"/>
      <c r="Q131" s="26"/>
    </row>
    <row r="132" spans="2:17" x14ac:dyDescent="0.3">
      <c r="B132" s="25"/>
      <c r="C132" s="93"/>
      <c r="D132" s="93"/>
      <c r="E132" s="25"/>
      <c r="F132" s="25"/>
      <c r="G132" s="63"/>
      <c r="H132" s="25"/>
      <c r="I132" s="93"/>
      <c r="J132" s="93"/>
      <c r="K132" s="25"/>
      <c r="L132" s="25"/>
      <c r="M132" s="63"/>
      <c r="N132" s="25"/>
      <c r="O132" s="26"/>
      <c r="P132" s="26"/>
      <c r="Q132" s="26"/>
    </row>
    <row r="133" spans="2:17" x14ac:dyDescent="0.3">
      <c r="B133" s="25"/>
      <c r="C133" s="93"/>
      <c r="D133" s="93"/>
      <c r="E133" s="25"/>
      <c r="F133" s="25"/>
      <c r="G133" s="63"/>
      <c r="H133" s="25"/>
      <c r="I133" s="93"/>
      <c r="J133" s="93"/>
      <c r="K133" s="25"/>
      <c r="L133" s="25"/>
      <c r="M133" s="63"/>
      <c r="N133" s="25"/>
      <c r="O133" s="26"/>
      <c r="P133" s="26"/>
      <c r="Q133" s="26"/>
    </row>
    <row r="134" spans="2:17" x14ac:dyDescent="0.3">
      <c r="B134" s="25"/>
      <c r="C134" s="93"/>
      <c r="D134" s="93"/>
      <c r="E134" s="25"/>
      <c r="F134" s="25"/>
      <c r="G134" s="63"/>
      <c r="H134" s="25"/>
      <c r="I134" s="93"/>
      <c r="J134" s="93"/>
      <c r="K134" s="25"/>
      <c r="L134" s="25"/>
      <c r="M134" s="63"/>
      <c r="N134" s="25"/>
      <c r="O134" s="26"/>
      <c r="P134" s="26"/>
      <c r="Q134" s="26"/>
    </row>
    <row r="135" spans="2:17" x14ac:dyDescent="0.3">
      <c r="B135" s="25"/>
      <c r="C135" s="93"/>
      <c r="D135" s="93"/>
      <c r="E135" s="25"/>
      <c r="F135" s="25"/>
      <c r="G135" s="63"/>
      <c r="H135" s="25"/>
      <c r="I135" s="93"/>
      <c r="J135" s="93"/>
      <c r="K135" s="25"/>
      <c r="L135" s="25"/>
      <c r="M135" s="63"/>
      <c r="N135" s="25"/>
      <c r="O135" s="26"/>
      <c r="P135" s="26"/>
      <c r="Q135" s="26"/>
    </row>
    <row r="136" spans="2:17" x14ac:dyDescent="0.3">
      <c r="B136" s="25"/>
      <c r="C136" s="93"/>
      <c r="D136" s="93"/>
      <c r="E136" s="25"/>
      <c r="F136" s="25"/>
      <c r="G136" s="63"/>
      <c r="H136" s="25"/>
      <c r="I136" s="93"/>
      <c r="J136" s="93"/>
      <c r="K136" s="25"/>
      <c r="L136" s="25"/>
      <c r="M136" s="63"/>
      <c r="N136" s="25"/>
      <c r="O136" s="26"/>
      <c r="P136" s="26"/>
      <c r="Q136" s="26"/>
    </row>
    <row r="137" spans="2:17" x14ac:dyDescent="0.3">
      <c r="B137" s="25"/>
      <c r="C137" s="93"/>
      <c r="D137" s="93"/>
      <c r="E137" s="25"/>
      <c r="F137" s="25"/>
      <c r="G137" s="63"/>
      <c r="H137" s="25"/>
      <c r="I137" s="93"/>
      <c r="J137" s="93"/>
      <c r="K137" s="25"/>
      <c r="L137" s="25"/>
      <c r="M137" s="63"/>
      <c r="N137" s="25"/>
      <c r="O137" s="26"/>
      <c r="P137" s="26"/>
      <c r="Q137" s="26"/>
    </row>
    <row r="138" spans="2:17" x14ac:dyDescent="0.3">
      <c r="B138" s="25"/>
      <c r="C138" s="93"/>
      <c r="D138" s="93"/>
      <c r="E138" s="25"/>
      <c r="F138" s="25"/>
      <c r="G138" s="63"/>
      <c r="H138" s="25"/>
      <c r="I138" s="93"/>
      <c r="J138" s="93"/>
      <c r="K138" s="25"/>
      <c r="L138" s="25"/>
      <c r="M138" s="63"/>
      <c r="N138" s="25"/>
      <c r="O138" s="26"/>
      <c r="P138" s="26"/>
      <c r="Q138" s="26"/>
    </row>
    <row r="139" spans="2:17" x14ac:dyDescent="0.3">
      <c r="B139" s="25"/>
      <c r="C139" s="93"/>
      <c r="D139" s="93"/>
      <c r="E139" s="25"/>
      <c r="F139" s="25"/>
      <c r="G139" s="63"/>
      <c r="H139" s="25"/>
      <c r="I139" s="93"/>
      <c r="J139" s="93"/>
      <c r="K139" s="25"/>
      <c r="L139" s="25"/>
      <c r="M139" s="63"/>
      <c r="N139" s="25"/>
      <c r="O139" s="26"/>
      <c r="P139" s="26"/>
      <c r="Q139" s="26"/>
    </row>
    <row r="140" spans="2:17" x14ac:dyDescent="0.3">
      <c r="B140" s="25"/>
      <c r="C140" s="93"/>
      <c r="D140" s="93"/>
      <c r="E140" s="25"/>
      <c r="F140" s="25"/>
      <c r="G140" s="63"/>
      <c r="H140" s="25"/>
      <c r="I140" s="93"/>
      <c r="J140" s="93"/>
      <c r="K140" s="25"/>
      <c r="L140" s="25"/>
      <c r="M140" s="63"/>
      <c r="N140" s="25"/>
      <c r="O140" s="26"/>
      <c r="P140" s="26"/>
      <c r="Q140" s="26"/>
    </row>
    <row r="141" spans="2:17" x14ac:dyDescent="0.3">
      <c r="B141" s="25"/>
      <c r="C141" s="93"/>
      <c r="D141" s="93"/>
      <c r="E141" s="25"/>
      <c r="F141" s="25"/>
      <c r="G141" s="63"/>
      <c r="H141" s="25"/>
      <c r="I141" s="93"/>
      <c r="J141" s="93"/>
      <c r="K141" s="25"/>
      <c r="L141" s="25"/>
      <c r="M141" s="63"/>
      <c r="N141" s="25"/>
      <c r="O141" s="26"/>
      <c r="P141" s="26"/>
      <c r="Q141" s="26"/>
    </row>
    <row r="142" spans="2:17" x14ac:dyDescent="0.3">
      <c r="B142" s="25"/>
      <c r="C142" s="93"/>
      <c r="D142" s="93"/>
      <c r="E142" s="25"/>
      <c r="F142" s="25"/>
      <c r="G142" s="63"/>
      <c r="H142" s="25"/>
      <c r="I142" s="93"/>
      <c r="J142" s="93"/>
      <c r="K142" s="25"/>
      <c r="L142" s="25"/>
      <c r="M142" s="63"/>
      <c r="N142" s="25"/>
      <c r="O142" s="26"/>
      <c r="P142" s="26"/>
      <c r="Q142" s="26"/>
    </row>
    <row r="143" spans="2:17" x14ac:dyDescent="0.3">
      <c r="B143" s="25"/>
      <c r="C143" s="93"/>
      <c r="D143" s="93"/>
      <c r="E143" s="25"/>
      <c r="F143" s="25"/>
      <c r="G143" s="63"/>
      <c r="H143" s="25"/>
      <c r="I143" s="93"/>
      <c r="J143" s="93"/>
      <c r="K143" s="25"/>
      <c r="L143" s="25"/>
      <c r="M143" s="63"/>
      <c r="N143" s="25"/>
      <c r="O143" s="26"/>
      <c r="P143" s="26"/>
      <c r="Q143" s="26"/>
    </row>
    <row r="144" spans="2:17" x14ac:dyDescent="0.3">
      <c r="B144" s="25"/>
      <c r="C144" s="93"/>
      <c r="D144" s="93"/>
      <c r="E144" s="25"/>
      <c r="F144" s="25"/>
      <c r="G144" s="63"/>
      <c r="H144" s="25"/>
      <c r="I144" s="93"/>
      <c r="J144" s="93"/>
      <c r="K144" s="25"/>
      <c r="L144" s="25"/>
      <c r="M144" s="63"/>
      <c r="N144" s="25"/>
      <c r="O144" s="26"/>
      <c r="P144" s="26"/>
      <c r="Q144" s="26"/>
    </row>
    <row r="145" spans="2:17" x14ac:dyDescent="0.3">
      <c r="B145" s="25"/>
      <c r="C145" s="93"/>
      <c r="D145" s="93"/>
      <c r="E145" s="25"/>
      <c r="F145" s="25"/>
      <c r="G145" s="63"/>
      <c r="H145" s="25"/>
      <c r="I145" s="93"/>
      <c r="J145" s="93"/>
      <c r="K145" s="25"/>
      <c r="L145" s="25"/>
      <c r="M145" s="63"/>
      <c r="N145" s="25"/>
      <c r="O145" s="26"/>
      <c r="P145" s="26"/>
      <c r="Q145" s="26"/>
    </row>
    <row r="146" spans="2:17" x14ac:dyDescent="0.3">
      <c r="B146" s="25"/>
      <c r="C146" s="93"/>
      <c r="D146" s="93"/>
      <c r="E146" s="25"/>
      <c r="F146" s="25"/>
      <c r="G146" s="63"/>
      <c r="H146" s="25"/>
      <c r="I146" s="93"/>
      <c r="J146" s="93"/>
      <c r="K146" s="25"/>
      <c r="L146" s="25"/>
      <c r="M146" s="63"/>
      <c r="N146" s="25"/>
      <c r="O146" s="26"/>
      <c r="P146" s="26"/>
      <c r="Q146" s="26"/>
    </row>
    <row r="147" spans="2:17" x14ac:dyDescent="0.3">
      <c r="B147" s="25"/>
      <c r="C147" s="93"/>
      <c r="D147" s="93"/>
      <c r="E147" s="25"/>
      <c r="F147" s="25"/>
      <c r="G147" s="63"/>
      <c r="H147" s="25"/>
      <c r="I147" s="93"/>
      <c r="J147" s="93"/>
      <c r="K147" s="25"/>
      <c r="L147" s="25"/>
      <c r="M147" s="63"/>
      <c r="N147" s="25"/>
      <c r="O147" s="26"/>
      <c r="P147" s="26"/>
      <c r="Q147" s="26"/>
    </row>
    <row r="148" spans="2:17" x14ac:dyDescent="0.3">
      <c r="B148" s="25"/>
      <c r="C148" s="93"/>
      <c r="D148" s="93"/>
      <c r="E148" s="25"/>
      <c r="F148" s="25"/>
      <c r="G148" s="63"/>
      <c r="H148" s="25"/>
      <c r="I148" s="93"/>
      <c r="J148" s="93"/>
      <c r="K148" s="25"/>
      <c r="L148" s="25"/>
      <c r="M148" s="63"/>
      <c r="N148" s="25"/>
      <c r="O148" s="26"/>
      <c r="P148" s="26"/>
      <c r="Q148" s="26"/>
    </row>
    <row r="149" spans="2:17" x14ac:dyDescent="0.3">
      <c r="B149" s="25"/>
      <c r="C149" s="93"/>
      <c r="D149" s="93"/>
      <c r="E149" s="25"/>
      <c r="F149" s="25"/>
      <c r="G149" s="63"/>
      <c r="H149" s="25"/>
      <c r="I149" s="93"/>
      <c r="J149" s="93"/>
      <c r="K149" s="25"/>
      <c r="L149" s="25"/>
      <c r="M149" s="63"/>
      <c r="N149" s="25"/>
      <c r="O149" s="26"/>
      <c r="P149" s="26"/>
      <c r="Q149" s="26"/>
    </row>
    <row r="150" spans="2:17" x14ac:dyDescent="0.3">
      <c r="B150" s="25"/>
      <c r="C150" s="93"/>
      <c r="D150" s="93"/>
      <c r="E150" s="25"/>
      <c r="F150" s="25"/>
      <c r="G150" s="63"/>
      <c r="H150" s="25"/>
      <c r="I150" s="93"/>
      <c r="J150" s="93"/>
      <c r="K150" s="25"/>
      <c r="L150" s="25"/>
      <c r="M150" s="63"/>
      <c r="N150" s="25"/>
      <c r="O150" s="26"/>
      <c r="P150" s="26"/>
      <c r="Q150" s="26"/>
    </row>
    <row r="151" spans="2:17" x14ac:dyDescent="0.3">
      <c r="B151" s="25"/>
      <c r="C151" s="93"/>
      <c r="D151" s="93"/>
      <c r="E151" s="25"/>
      <c r="F151" s="25"/>
      <c r="G151" s="63"/>
      <c r="H151" s="25"/>
      <c r="I151" s="93"/>
      <c r="J151" s="93"/>
      <c r="K151" s="25"/>
      <c r="L151" s="25"/>
      <c r="M151" s="63"/>
      <c r="N151" s="25"/>
      <c r="O151" s="26"/>
      <c r="P151" s="26"/>
      <c r="Q151" s="26"/>
    </row>
    <row r="152" spans="2:17" x14ac:dyDescent="0.3">
      <c r="B152" s="25"/>
      <c r="C152" s="93"/>
      <c r="D152" s="93"/>
      <c r="E152" s="25"/>
      <c r="F152" s="25"/>
      <c r="G152" s="63"/>
      <c r="H152" s="25"/>
      <c r="I152" s="93"/>
      <c r="J152" s="93"/>
      <c r="K152" s="25"/>
      <c r="L152" s="25"/>
      <c r="M152" s="63"/>
      <c r="N152" s="25"/>
      <c r="O152" s="26"/>
      <c r="P152" s="26"/>
      <c r="Q152" s="26"/>
    </row>
    <row r="153" spans="2:17" x14ac:dyDescent="0.3">
      <c r="B153" s="25"/>
      <c r="C153" s="93"/>
      <c r="D153" s="93"/>
      <c r="E153" s="25"/>
      <c r="F153" s="25"/>
      <c r="G153" s="63"/>
      <c r="H153" s="25"/>
      <c r="I153" s="93"/>
      <c r="J153" s="93"/>
      <c r="K153" s="25"/>
      <c r="L153" s="25"/>
      <c r="M153" s="63"/>
      <c r="N153" s="25"/>
      <c r="O153" s="26"/>
      <c r="P153" s="26"/>
      <c r="Q153" s="26"/>
    </row>
    <row r="154" spans="2:17" x14ac:dyDescent="0.3">
      <c r="B154" s="25"/>
      <c r="C154" s="93"/>
      <c r="D154" s="93"/>
      <c r="E154" s="25"/>
      <c r="F154" s="25"/>
      <c r="G154" s="63"/>
      <c r="H154" s="25"/>
      <c r="I154" s="93"/>
      <c r="J154" s="93"/>
      <c r="K154" s="25"/>
      <c r="L154" s="25"/>
      <c r="M154" s="63"/>
      <c r="N154" s="25"/>
      <c r="O154" s="26"/>
      <c r="P154" s="26"/>
      <c r="Q154" s="26"/>
    </row>
    <row r="155" spans="2:17" x14ac:dyDescent="0.3">
      <c r="B155" s="25"/>
      <c r="C155" s="93"/>
      <c r="D155" s="93"/>
      <c r="E155" s="25"/>
      <c r="F155" s="25"/>
      <c r="G155" s="63"/>
      <c r="H155" s="25"/>
      <c r="I155" s="93"/>
      <c r="J155" s="93"/>
      <c r="K155" s="25"/>
      <c r="L155" s="25"/>
      <c r="M155" s="63"/>
      <c r="N155" s="25"/>
      <c r="O155" s="26"/>
      <c r="P155" s="26"/>
      <c r="Q155" s="26"/>
    </row>
    <row r="156" spans="2:17" x14ac:dyDescent="0.3">
      <c r="B156" s="25"/>
      <c r="C156" s="93"/>
      <c r="D156" s="93"/>
      <c r="E156" s="25"/>
      <c r="F156" s="25"/>
      <c r="G156" s="63"/>
      <c r="H156" s="25"/>
      <c r="I156" s="93"/>
      <c r="J156" s="93"/>
      <c r="K156" s="25"/>
      <c r="L156" s="25"/>
      <c r="M156" s="63"/>
      <c r="N156" s="25"/>
      <c r="O156" s="26"/>
      <c r="P156" s="26"/>
      <c r="Q156" s="26"/>
    </row>
    <row r="157" spans="2:17" x14ac:dyDescent="0.3">
      <c r="B157" s="25"/>
      <c r="C157" s="93"/>
      <c r="D157" s="93"/>
      <c r="E157" s="25"/>
      <c r="F157" s="25"/>
      <c r="G157" s="63"/>
      <c r="H157" s="25"/>
      <c r="I157" s="93"/>
      <c r="J157" s="93"/>
      <c r="K157" s="25"/>
      <c r="L157" s="25"/>
      <c r="M157" s="63"/>
      <c r="N157" s="25"/>
      <c r="O157" s="26"/>
      <c r="P157" s="26"/>
      <c r="Q157" s="26"/>
    </row>
    <row r="158" spans="2:17" x14ac:dyDescent="0.3">
      <c r="B158" s="25"/>
      <c r="C158" s="93"/>
      <c r="D158" s="93"/>
      <c r="E158" s="25"/>
      <c r="F158" s="25"/>
      <c r="G158" s="63"/>
      <c r="H158" s="25"/>
      <c r="I158" s="93"/>
      <c r="J158" s="93"/>
      <c r="K158" s="25"/>
      <c r="L158" s="25"/>
      <c r="M158" s="63"/>
      <c r="N158" s="25"/>
      <c r="O158" s="26"/>
      <c r="P158" s="26"/>
      <c r="Q158" s="26"/>
    </row>
    <row r="159" spans="2:17" x14ac:dyDescent="0.3">
      <c r="B159" s="25"/>
      <c r="C159" s="93"/>
      <c r="D159" s="93"/>
      <c r="E159" s="25"/>
      <c r="F159" s="25"/>
      <c r="G159" s="63"/>
      <c r="H159" s="25"/>
      <c r="I159" s="93"/>
      <c r="J159" s="93"/>
      <c r="K159" s="25"/>
      <c r="L159" s="25"/>
      <c r="M159" s="63"/>
      <c r="N159" s="25"/>
      <c r="O159" s="26"/>
      <c r="P159" s="26"/>
      <c r="Q159" s="26"/>
    </row>
    <row r="160" spans="2:17" x14ac:dyDescent="0.3">
      <c r="B160" s="25"/>
      <c r="C160" s="93"/>
      <c r="D160" s="93"/>
      <c r="E160" s="25"/>
      <c r="F160" s="25"/>
      <c r="G160" s="63"/>
      <c r="H160" s="25"/>
      <c r="I160" s="93"/>
      <c r="J160" s="93"/>
      <c r="K160" s="25"/>
      <c r="L160" s="25"/>
      <c r="M160" s="63"/>
      <c r="N160" s="25"/>
      <c r="O160" s="26"/>
      <c r="P160" s="26"/>
      <c r="Q160" s="26"/>
    </row>
    <row r="161" spans="2:17" x14ac:dyDescent="0.3">
      <c r="B161" s="25"/>
      <c r="C161" s="93"/>
      <c r="D161" s="93"/>
      <c r="E161" s="25"/>
      <c r="F161" s="25"/>
      <c r="G161" s="63"/>
      <c r="H161" s="25"/>
      <c r="I161" s="93"/>
      <c r="J161" s="93"/>
      <c r="K161" s="25"/>
      <c r="L161" s="25"/>
      <c r="M161" s="63"/>
      <c r="N161" s="25"/>
      <c r="O161" s="26"/>
      <c r="P161" s="26"/>
      <c r="Q161" s="26"/>
    </row>
    <row r="162" spans="2:17" x14ac:dyDescent="0.3">
      <c r="B162" s="25"/>
      <c r="C162" s="93"/>
      <c r="D162" s="93"/>
      <c r="E162" s="25"/>
      <c r="F162" s="25"/>
      <c r="G162" s="63"/>
      <c r="H162" s="25"/>
      <c r="I162" s="93"/>
      <c r="J162" s="93"/>
      <c r="K162" s="25"/>
      <c r="L162" s="25"/>
      <c r="M162" s="63"/>
      <c r="N162" s="25"/>
      <c r="O162" s="26"/>
      <c r="P162" s="26"/>
      <c r="Q162" s="26"/>
    </row>
    <row r="163" spans="2:17" x14ac:dyDescent="0.3">
      <c r="B163" s="25"/>
      <c r="C163" s="93"/>
      <c r="D163" s="93"/>
      <c r="E163" s="25"/>
      <c r="F163" s="25"/>
      <c r="G163" s="63"/>
      <c r="H163" s="25"/>
      <c r="I163" s="93"/>
      <c r="J163" s="93"/>
      <c r="K163" s="25"/>
      <c r="L163" s="25"/>
      <c r="M163" s="63"/>
      <c r="N163" s="25"/>
      <c r="O163" s="26"/>
      <c r="P163" s="26"/>
      <c r="Q163" s="26"/>
    </row>
    <row r="164" spans="2:17" x14ac:dyDescent="0.3">
      <c r="B164" s="25"/>
      <c r="C164" s="93"/>
      <c r="D164" s="93"/>
      <c r="E164" s="25"/>
      <c r="F164" s="25"/>
      <c r="G164" s="63"/>
      <c r="H164" s="25"/>
      <c r="I164" s="93"/>
      <c r="J164" s="93"/>
      <c r="K164" s="25"/>
      <c r="L164" s="25"/>
      <c r="M164" s="63"/>
      <c r="N164" s="25"/>
      <c r="O164" s="26"/>
      <c r="P164" s="26"/>
      <c r="Q164" s="26"/>
    </row>
    <row r="165" spans="2:17" x14ac:dyDescent="0.3">
      <c r="B165" s="25"/>
      <c r="C165" s="93"/>
      <c r="D165" s="93"/>
      <c r="E165" s="25"/>
      <c r="F165" s="25"/>
      <c r="G165" s="63"/>
      <c r="H165" s="25"/>
      <c r="I165" s="93"/>
      <c r="J165" s="93"/>
      <c r="K165" s="25"/>
      <c r="L165" s="25"/>
      <c r="M165" s="63"/>
      <c r="N165" s="25"/>
      <c r="O165" s="26"/>
      <c r="P165" s="26"/>
      <c r="Q165" s="26"/>
    </row>
    <row r="166" spans="2:17" x14ac:dyDescent="0.3">
      <c r="B166" s="25"/>
      <c r="C166" s="93"/>
      <c r="D166" s="93"/>
      <c r="E166" s="25"/>
      <c r="F166" s="25"/>
      <c r="G166" s="63"/>
      <c r="H166" s="25"/>
      <c r="I166" s="93"/>
      <c r="J166" s="93"/>
      <c r="K166" s="25"/>
      <c r="L166" s="25"/>
      <c r="M166" s="63"/>
      <c r="N166" s="25"/>
      <c r="O166" s="26"/>
      <c r="P166" s="26"/>
      <c r="Q166" s="26"/>
    </row>
    <row r="167" spans="2:17" x14ac:dyDescent="0.3">
      <c r="B167" s="25"/>
      <c r="C167" s="93"/>
      <c r="D167" s="93"/>
      <c r="E167" s="25"/>
      <c r="F167" s="25"/>
      <c r="G167" s="63"/>
      <c r="H167" s="25"/>
      <c r="I167" s="93"/>
      <c r="J167" s="93"/>
      <c r="K167" s="25"/>
      <c r="L167" s="25"/>
      <c r="M167" s="63"/>
      <c r="N167" s="25"/>
      <c r="O167" s="26"/>
      <c r="P167" s="26"/>
      <c r="Q167" s="26"/>
    </row>
    <row r="168" spans="2:17" x14ac:dyDescent="0.3">
      <c r="B168" s="25"/>
      <c r="C168" s="93"/>
      <c r="D168" s="93"/>
      <c r="E168" s="25"/>
      <c r="F168" s="25"/>
      <c r="G168" s="63"/>
      <c r="H168" s="25"/>
      <c r="I168" s="93"/>
      <c r="J168" s="93"/>
      <c r="K168" s="25"/>
      <c r="L168" s="25"/>
      <c r="M168" s="63"/>
      <c r="N168" s="25"/>
      <c r="O168" s="26"/>
      <c r="P168" s="26"/>
      <c r="Q168" s="26"/>
    </row>
    <row r="169" spans="2:17" x14ac:dyDescent="0.3">
      <c r="B169" s="25"/>
      <c r="C169" s="93"/>
      <c r="D169" s="93"/>
      <c r="E169" s="25"/>
      <c r="F169" s="25"/>
      <c r="G169" s="63"/>
      <c r="H169" s="25"/>
      <c r="I169" s="93"/>
      <c r="J169" s="93"/>
      <c r="K169" s="25"/>
      <c r="L169" s="25"/>
      <c r="M169" s="63"/>
      <c r="N169" s="25"/>
      <c r="O169" s="26"/>
      <c r="P169" s="26"/>
      <c r="Q169" s="26"/>
    </row>
    <row r="170" spans="2:17" x14ac:dyDescent="0.3">
      <c r="B170" s="25"/>
      <c r="C170" s="93"/>
      <c r="D170" s="93"/>
      <c r="E170" s="25"/>
      <c r="F170" s="25"/>
      <c r="G170" s="63"/>
      <c r="H170" s="25"/>
      <c r="I170" s="93"/>
      <c r="J170" s="93"/>
      <c r="K170" s="25"/>
      <c r="L170" s="25"/>
      <c r="M170" s="63"/>
      <c r="N170" s="25"/>
      <c r="O170" s="26"/>
      <c r="P170" s="26"/>
      <c r="Q170" s="26"/>
    </row>
    <row r="171" spans="2:17" x14ac:dyDescent="0.3">
      <c r="B171" s="25"/>
      <c r="C171" s="93"/>
      <c r="D171" s="93"/>
      <c r="E171" s="25"/>
      <c r="F171" s="25"/>
      <c r="G171" s="63"/>
      <c r="H171" s="25"/>
      <c r="I171" s="93"/>
      <c r="J171" s="93"/>
      <c r="K171" s="25"/>
      <c r="L171" s="25"/>
      <c r="M171" s="63"/>
      <c r="N171" s="25"/>
      <c r="O171" s="26"/>
      <c r="P171" s="26"/>
      <c r="Q171" s="26"/>
    </row>
    <row r="172" spans="2:17" x14ac:dyDescent="0.3">
      <c r="B172" s="25"/>
      <c r="C172" s="93"/>
      <c r="D172" s="93"/>
      <c r="E172" s="25"/>
      <c r="F172" s="25"/>
      <c r="G172" s="63"/>
      <c r="H172" s="25"/>
      <c r="I172" s="93"/>
      <c r="J172" s="93"/>
      <c r="K172" s="25"/>
      <c r="L172" s="25"/>
      <c r="M172" s="63"/>
      <c r="N172" s="25"/>
      <c r="O172" s="26"/>
      <c r="P172" s="26"/>
      <c r="Q172" s="26"/>
    </row>
    <row r="173" spans="2:17" x14ac:dyDescent="0.3">
      <c r="B173" s="25"/>
      <c r="C173" s="93"/>
      <c r="D173" s="93"/>
      <c r="E173" s="25"/>
      <c r="F173" s="25"/>
      <c r="G173" s="63"/>
      <c r="H173" s="25"/>
      <c r="I173" s="93"/>
      <c r="J173" s="93"/>
      <c r="K173" s="25"/>
      <c r="L173" s="25"/>
      <c r="M173" s="63"/>
      <c r="N173" s="25"/>
      <c r="O173" s="26"/>
      <c r="P173" s="26"/>
      <c r="Q173" s="26"/>
    </row>
    <row r="174" spans="2:17" x14ac:dyDescent="0.3">
      <c r="B174" s="25"/>
      <c r="C174" s="93"/>
      <c r="D174" s="93"/>
      <c r="E174" s="25"/>
      <c r="F174" s="25"/>
      <c r="G174" s="63"/>
      <c r="H174" s="25"/>
      <c r="I174" s="93"/>
      <c r="J174" s="93"/>
      <c r="K174" s="25"/>
      <c r="L174" s="25"/>
      <c r="M174" s="63"/>
      <c r="N174" s="25"/>
      <c r="O174" s="26"/>
      <c r="P174" s="26"/>
      <c r="Q174" s="26"/>
    </row>
    <row r="175" spans="2:17" x14ac:dyDescent="0.3">
      <c r="B175" s="25"/>
      <c r="C175" s="93"/>
      <c r="D175" s="93"/>
      <c r="E175" s="25"/>
      <c r="F175" s="25"/>
      <c r="G175" s="63"/>
      <c r="H175" s="25"/>
      <c r="I175" s="93"/>
      <c r="J175" s="93"/>
      <c r="K175" s="25"/>
      <c r="L175" s="25"/>
      <c r="M175" s="63"/>
      <c r="N175" s="25"/>
      <c r="O175" s="26"/>
      <c r="P175" s="26"/>
      <c r="Q175" s="26"/>
    </row>
    <row r="176" spans="2:17" x14ac:dyDescent="0.3">
      <c r="B176" s="25"/>
      <c r="C176" s="93"/>
      <c r="D176" s="93"/>
      <c r="E176" s="25"/>
      <c r="F176" s="25"/>
      <c r="G176" s="63"/>
      <c r="H176" s="25"/>
      <c r="I176" s="93"/>
      <c r="J176" s="93"/>
      <c r="K176" s="25"/>
      <c r="L176" s="25"/>
      <c r="M176" s="63"/>
      <c r="N176" s="25"/>
      <c r="O176" s="26"/>
      <c r="P176" s="26"/>
      <c r="Q176" s="26"/>
    </row>
    <row r="177" spans="2:17" x14ac:dyDescent="0.3">
      <c r="B177" s="25"/>
      <c r="C177" s="93"/>
      <c r="D177" s="93"/>
      <c r="E177" s="25"/>
      <c r="F177" s="25"/>
      <c r="G177" s="63"/>
      <c r="H177" s="25"/>
      <c r="I177" s="93"/>
      <c r="J177" s="93"/>
      <c r="K177" s="25"/>
      <c r="L177" s="25"/>
      <c r="M177" s="63"/>
      <c r="N177" s="25"/>
      <c r="O177" s="26"/>
      <c r="P177" s="26"/>
      <c r="Q177" s="26"/>
    </row>
    <row r="178" spans="2:17" x14ac:dyDescent="0.3">
      <c r="B178" s="25"/>
      <c r="C178" s="93"/>
      <c r="D178" s="93"/>
      <c r="E178" s="25"/>
      <c r="F178" s="25"/>
      <c r="G178" s="63"/>
      <c r="H178" s="25"/>
      <c r="I178" s="93"/>
      <c r="J178" s="93"/>
      <c r="K178" s="25"/>
      <c r="L178" s="25"/>
      <c r="M178" s="63"/>
      <c r="N178" s="25"/>
      <c r="O178" s="26"/>
      <c r="P178" s="26"/>
      <c r="Q178" s="26"/>
    </row>
    <row r="179" spans="2:17" x14ac:dyDescent="0.3">
      <c r="B179" s="25"/>
      <c r="C179" s="93"/>
      <c r="D179" s="93"/>
      <c r="E179" s="25"/>
      <c r="F179" s="25"/>
      <c r="G179" s="63"/>
      <c r="H179" s="25"/>
      <c r="I179" s="93"/>
      <c r="J179" s="93"/>
      <c r="K179" s="25"/>
      <c r="L179" s="25"/>
      <c r="M179" s="63"/>
      <c r="N179" s="25"/>
      <c r="O179" s="26"/>
      <c r="P179" s="26"/>
      <c r="Q179" s="26"/>
    </row>
    <row r="180" spans="2:17" x14ac:dyDescent="0.3">
      <c r="B180" s="25"/>
      <c r="C180" s="93"/>
      <c r="D180" s="93"/>
      <c r="E180" s="25"/>
      <c r="F180" s="25"/>
      <c r="G180" s="63"/>
      <c r="H180" s="25"/>
      <c r="I180" s="93"/>
      <c r="J180" s="93"/>
      <c r="K180" s="25"/>
      <c r="L180" s="25"/>
      <c r="M180" s="63"/>
      <c r="N180" s="25"/>
      <c r="O180" s="26"/>
      <c r="P180" s="26"/>
      <c r="Q180" s="26"/>
    </row>
    <row r="181" spans="2:17" x14ac:dyDescent="0.3">
      <c r="B181" s="25"/>
      <c r="C181" s="93"/>
      <c r="D181" s="93"/>
      <c r="E181" s="25"/>
      <c r="F181" s="25"/>
      <c r="G181" s="63"/>
      <c r="H181" s="25"/>
      <c r="I181" s="93"/>
      <c r="J181" s="93"/>
      <c r="K181" s="25"/>
      <c r="L181" s="25"/>
      <c r="M181" s="63"/>
      <c r="N181" s="25"/>
      <c r="O181" s="26"/>
      <c r="P181" s="26"/>
      <c r="Q181" s="26"/>
    </row>
    <row r="182" spans="2:17" x14ac:dyDescent="0.3">
      <c r="B182" s="25"/>
      <c r="C182" s="93"/>
      <c r="D182" s="93"/>
      <c r="E182" s="25"/>
      <c r="F182" s="25"/>
      <c r="G182" s="63"/>
      <c r="H182" s="25"/>
      <c r="I182" s="93"/>
      <c r="J182" s="93"/>
      <c r="K182" s="25"/>
      <c r="L182" s="25"/>
      <c r="M182" s="63"/>
      <c r="N182" s="25"/>
      <c r="O182" s="26"/>
      <c r="P182" s="26"/>
      <c r="Q182" s="26"/>
    </row>
    <row r="183" spans="2:17" x14ac:dyDescent="0.3">
      <c r="B183" s="25"/>
      <c r="C183" s="93"/>
      <c r="D183" s="93"/>
      <c r="E183" s="25"/>
      <c r="F183" s="25"/>
      <c r="G183" s="63"/>
      <c r="H183" s="25"/>
      <c r="I183" s="93"/>
      <c r="J183" s="93"/>
      <c r="K183" s="25"/>
      <c r="L183" s="25"/>
      <c r="M183" s="63"/>
      <c r="N183" s="25"/>
      <c r="O183" s="26"/>
      <c r="P183" s="26"/>
      <c r="Q183" s="26"/>
    </row>
    <row r="184" spans="2:17" x14ac:dyDescent="0.3">
      <c r="B184" s="25"/>
      <c r="C184" s="93"/>
      <c r="D184" s="93"/>
      <c r="E184" s="25"/>
      <c r="F184" s="25"/>
      <c r="G184" s="63"/>
      <c r="H184" s="25"/>
      <c r="I184" s="93"/>
      <c r="J184" s="93"/>
      <c r="K184" s="25"/>
      <c r="L184" s="25"/>
      <c r="M184" s="63"/>
      <c r="N184" s="25"/>
      <c r="O184" s="26"/>
      <c r="P184" s="26"/>
      <c r="Q184" s="26"/>
    </row>
    <row r="185" spans="2:17" x14ac:dyDescent="0.3">
      <c r="B185" s="25"/>
      <c r="C185" s="93"/>
      <c r="D185" s="93"/>
      <c r="E185" s="25"/>
      <c r="F185" s="25"/>
      <c r="G185" s="63"/>
      <c r="H185" s="25"/>
      <c r="I185" s="93"/>
      <c r="J185" s="93"/>
      <c r="K185" s="25"/>
      <c r="L185" s="25"/>
      <c r="M185" s="63"/>
      <c r="N185" s="25"/>
      <c r="O185" s="26"/>
      <c r="P185" s="26"/>
      <c r="Q185" s="26"/>
    </row>
    <row r="186" spans="2:17" x14ac:dyDescent="0.3">
      <c r="B186" s="25"/>
      <c r="C186" s="93"/>
      <c r="D186" s="93"/>
      <c r="E186" s="25"/>
      <c r="F186" s="25"/>
      <c r="G186" s="63"/>
      <c r="H186" s="25"/>
      <c r="I186" s="93"/>
      <c r="J186" s="93"/>
      <c r="K186" s="25"/>
      <c r="L186" s="25"/>
      <c r="M186" s="63"/>
      <c r="N186" s="25"/>
      <c r="O186" s="26"/>
      <c r="P186" s="26"/>
      <c r="Q186" s="26"/>
    </row>
    <row r="187" spans="2:17" x14ac:dyDescent="0.3">
      <c r="B187" s="25"/>
      <c r="C187" s="93"/>
      <c r="D187" s="93"/>
      <c r="E187" s="25"/>
      <c r="F187" s="25"/>
      <c r="G187" s="63"/>
      <c r="H187" s="25"/>
      <c r="I187" s="93"/>
      <c r="J187" s="93"/>
      <c r="K187" s="25"/>
      <c r="L187" s="25"/>
      <c r="M187" s="63"/>
      <c r="N187" s="25"/>
      <c r="O187" s="26"/>
      <c r="P187" s="26"/>
      <c r="Q187" s="26"/>
    </row>
    <row r="188" spans="2:17" x14ac:dyDescent="0.3">
      <c r="B188" s="25"/>
      <c r="C188" s="93"/>
      <c r="D188" s="93"/>
      <c r="E188" s="25"/>
      <c r="F188" s="25"/>
      <c r="G188" s="63"/>
      <c r="H188" s="25"/>
      <c r="I188" s="93"/>
      <c r="J188" s="93"/>
      <c r="K188" s="25"/>
      <c r="L188" s="25"/>
      <c r="M188" s="63"/>
      <c r="N188" s="25"/>
      <c r="O188" s="26"/>
      <c r="P188" s="26"/>
      <c r="Q188" s="26"/>
    </row>
    <row r="189" spans="2:17" x14ac:dyDescent="0.3">
      <c r="B189" s="25"/>
      <c r="C189" s="93"/>
      <c r="D189" s="93"/>
      <c r="E189" s="25"/>
      <c r="F189" s="25"/>
      <c r="G189" s="63"/>
      <c r="H189" s="25"/>
      <c r="I189" s="93"/>
      <c r="J189" s="93"/>
      <c r="K189" s="25"/>
      <c r="L189" s="25"/>
      <c r="M189" s="63"/>
      <c r="N189" s="25"/>
      <c r="O189" s="26"/>
      <c r="P189" s="26"/>
      <c r="Q189" s="26"/>
    </row>
    <row r="190" spans="2:17" x14ac:dyDescent="0.3">
      <c r="B190" s="25"/>
      <c r="C190" s="93"/>
      <c r="D190" s="93"/>
      <c r="E190" s="25"/>
      <c r="F190" s="25"/>
      <c r="G190" s="63"/>
      <c r="H190" s="25"/>
      <c r="I190" s="93"/>
      <c r="J190" s="93"/>
      <c r="K190" s="25"/>
      <c r="L190" s="25"/>
      <c r="M190" s="63"/>
      <c r="N190" s="25"/>
      <c r="O190" s="26"/>
      <c r="P190" s="26"/>
      <c r="Q190" s="26"/>
    </row>
    <row r="191" spans="2:17" x14ac:dyDescent="0.3">
      <c r="B191" s="25"/>
      <c r="C191" s="93"/>
      <c r="D191" s="93"/>
      <c r="E191" s="25"/>
      <c r="F191" s="25"/>
      <c r="G191" s="63"/>
      <c r="H191" s="25"/>
      <c r="I191" s="93"/>
      <c r="J191" s="93"/>
      <c r="K191" s="25"/>
      <c r="L191" s="25"/>
      <c r="M191" s="63"/>
      <c r="N191" s="25"/>
      <c r="O191" s="26"/>
      <c r="P191" s="26"/>
      <c r="Q191" s="26"/>
    </row>
    <row r="192" spans="2:17" x14ac:dyDescent="0.3">
      <c r="B192" s="25"/>
      <c r="C192" s="93"/>
      <c r="D192" s="93"/>
      <c r="E192" s="25"/>
      <c r="F192" s="25"/>
      <c r="G192" s="63"/>
      <c r="H192" s="25"/>
      <c r="I192" s="93"/>
      <c r="J192" s="93"/>
      <c r="K192" s="25"/>
      <c r="L192" s="25"/>
      <c r="M192" s="63"/>
      <c r="N192" s="25"/>
      <c r="O192" s="26"/>
      <c r="P192" s="26"/>
      <c r="Q192" s="26"/>
    </row>
    <row r="193" spans="2:17" x14ac:dyDescent="0.3">
      <c r="B193" s="25"/>
      <c r="C193" s="93"/>
      <c r="D193" s="93"/>
      <c r="E193" s="25"/>
      <c r="F193" s="25"/>
      <c r="G193" s="63"/>
      <c r="H193" s="25"/>
      <c r="I193" s="93"/>
      <c r="J193" s="93"/>
      <c r="K193" s="25"/>
      <c r="L193" s="25"/>
      <c r="M193" s="63"/>
      <c r="N193" s="25"/>
      <c r="O193" s="26"/>
      <c r="P193" s="26"/>
      <c r="Q193" s="26"/>
    </row>
    <row r="194" spans="2:17" x14ac:dyDescent="0.3">
      <c r="B194" s="25"/>
      <c r="C194" s="93"/>
      <c r="D194" s="93"/>
      <c r="E194" s="25"/>
      <c r="F194" s="25"/>
      <c r="G194" s="63"/>
      <c r="H194" s="25"/>
      <c r="I194" s="93"/>
      <c r="J194" s="93"/>
      <c r="K194" s="25"/>
      <c r="L194" s="25"/>
      <c r="M194" s="63"/>
      <c r="N194" s="25"/>
      <c r="O194" s="26"/>
      <c r="P194" s="26"/>
      <c r="Q194" s="26"/>
    </row>
    <row r="195" spans="2:17" x14ac:dyDescent="0.3">
      <c r="B195" s="25"/>
      <c r="C195" s="93"/>
      <c r="D195" s="93"/>
      <c r="E195" s="25"/>
      <c r="F195" s="25"/>
      <c r="G195" s="63"/>
      <c r="H195" s="25"/>
      <c r="I195" s="93"/>
      <c r="J195" s="93"/>
      <c r="K195" s="25"/>
      <c r="L195" s="25"/>
      <c r="M195" s="63"/>
      <c r="N195" s="25"/>
      <c r="O195" s="26"/>
      <c r="P195" s="26"/>
      <c r="Q195" s="26"/>
    </row>
    <row r="196" spans="2:17" x14ac:dyDescent="0.3">
      <c r="B196" s="25"/>
      <c r="C196" s="93"/>
      <c r="D196" s="93"/>
      <c r="E196" s="25"/>
      <c r="F196" s="25"/>
      <c r="G196" s="63"/>
      <c r="H196" s="25"/>
      <c r="I196" s="93"/>
      <c r="J196" s="93"/>
      <c r="K196" s="25"/>
      <c r="L196" s="25"/>
      <c r="M196" s="63"/>
      <c r="N196" s="25"/>
      <c r="O196" s="26"/>
      <c r="P196" s="26"/>
      <c r="Q196" s="26"/>
    </row>
    <row r="197" spans="2:17" x14ac:dyDescent="0.3">
      <c r="B197" s="25"/>
      <c r="C197" s="93"/>
      <c r="D197" s="93"/>
      <c r="E197" s="25"/>
      <c r="F197" s="25"/>
      <c r="G197" s="63"/>
      <c r="H197" s="25"/>
      <c r="I197" s="93"/>
      <c r="J197" s="93"/>
      <c r="K197" s="25"/>
      <c r="L197" s="25"/>
      <c r="M197" s="63"/>
      <c r="N197" s="25"/>
      <c r="O197" s="26"/>
      <c r="P197" s="26"/>
      <c r="Q197" s="26"/>
    </row>
    <row r="198" spans="2:17" x14ac:dyDescent="0.3">
      <c r="B198" s="25"/>
      <c r="C198" s="93"/>
      <c r="D198" s="93"/>
      <c r="E198" s="25"/>
      <c r="F198" s="25"/>
      <c r="G198" s="63"/>
      <c r="H198" s="25"/>
      <c r="I198" s="93"/>
      <c r="J198" s="93"/>
      <c r="K198" s="25"/>
      <c r="L198" s="25"/>
      <c r="M198" s="63"/>
      <c r="N198" s="25"/>
      <c r="O198" s="26"/>
      <c r="P198" s="26"/>
      <c r="Q198" s="26"/>
    </row>
    <row r="199" spans="2:17" x14ac:dyDescent="0.3">
      <c r="B199" s="25"/>
      <c r="C199" s="93"/>
      <c r="D199" s="93"/>
      <c r="E199" s="25"/>
      <c r="F199" s="25"/>
      <c r="G199" s="63"/>
      <c r="H199" s="25"/>
      <c r="I199" s="93"/>
      <c r="J199" s="93"/>
      <c r="K199" s="25"/>
      <c r="L199" s="25"/>
      <c r="M199" s="63"/>
      <c r="N199" s="25"/>
      <c r="O199" s="26"/>
      <c r="P199" s="26"/>
      <c r="Q199" s="26"/>
    </row>
    <row r="200" spans="2:17" x14ac:dyDescent="0.3">
      <c r="B200" s="25"/>
      <c r="C200" s="93"/>
      <c r="D200" s="93"/>
      <c r="E200" s="25"/>
      <c r="F200" s="25"/>
      <c r="G200" s="63"/>
      <c r="H200" s="25"/>
      <c r="I200" s="93"/>
      <c r="J200" s="93"/>
      <c r="K200" s="25"/>
      <c r="L200" s="25"/>
      <c r="M200" s="63"/>
      <c r="N200" s="25"/>
      <c r="O200" s="26"/>
      <c r="P200" s="26"/>
      <c r="Q200" s="26"/>
    </row>
    <row r="201" spans="2:17" x14ac:dyDescent="0.3">
      <c r="B201" s="25"/>
      <c r="C201" s="93"/>
      <c r="D201" s="93"/>
      <c r="E201" s="25"/>
      <c r="F201" s="25"/>
      <c r="G201" s="63"/>
      <c r="H201" s="25"/>
      <c r="I201" s="93"/>
      <c r="J201" s="93"/>
      <c r="K201" s="25"/>
      <c r="L201" s="25"/>
      <c r="M201" s="63"/>
      <c r="N201" s="25"/>
      <c r="O201" s="26"/>
      <c r="P201" s="26"/>
      <c r="Q201" s="26"/>
    </row>
    <row r="202" spans="2:17" x14ac:dyDescent="0.3">
      <c r="B202" s="25"/>
      <c r="C202" s="93"/>
      <c r="D202" s="93"/>
      <c r="E202" s="25"/>
      <c r="F202" s="25"/>
      <c r="G202" s="63"/>
      <c r="H202" s="25"/>
      <c r="I202" s="93"/>
      <c r="J202" s="93"/>
      <c r="K202" s="25"/>
      <c r="L202" s="25"/>
      <c r="M202" s="63"/>
      <c r="N202" s="25"/>
      <c r="O202" s="26"/>
      <c r="P202" s="26"/>
      <c r="Q202" s="26"/>
    </row>
    <row r="203" spans="2:17" x14ac:dyDescent="0.3">
      <c r="B203" s="25"/>
      <c r="C203" s="93"/>
      <c r="D203" s="93"/>
      <c r="E203" s="25"/>
      <c r="F203" s="25"/>
      <c r="G203" s="63"/>
      <c r="H203" s="25"/>
      <c r="I203" s="93"/>
      <c r="J203" s="93"/>
      <c r="K203" s="25"/>
      <c r="L203" s="25"/>
      <c r="M203" s="63"/>
      <c r="N203" s="25"/>
      <c r="O203" s="26"/>
      <c r="P203" s="26"/>
      <c r="Q203" s="26"/>
    </row>
    <row r="204" spans="2:17" x14ac:dyDescent="0.3">
      <c r="B204" s="25"/>
      <c r="C204" s="93"/>
      <c r="D204" s="93"/>
      <c r="E204" s="25"/>
      <c r="F204" s="25"/>
      <c r="G204" s="63"/>
      <c r="H204" s="25"/>
      <c r="I204" s="93"/>
      <c r="J204" s="93"/>
      <c r="K204" s="25"/>
      <c r="L204" s="25"/>
      <c r="M204" s="63"/>
      <c r="N204" s="25"/>
      <c r="O204" s="26"/>
      <c r="P204" s="26"/>
      <c r="Q204" s="26"/>
    </row>
    <row r="205" spans="2:17" x14ac:dyDescent="0.3">
      <c r="B205" s="25"/>
      <c r="C205" s="93"/>
      <c r="D205" s="93"/>
      <c r="E205" s="25"/>
      <c r="F205" s="25"/>
      <c r="G205" s="63"/>
      <c r="H205" s="25"/>
      <c r="I205" s="93"/>
      <c r="J205" s="93"/>
      <c r="K205" s="25"/>
      <c r="L205" s="25"/>
      <c r="M205" s="63"/>
      <c r="N205" s="25"/>
      <c r="O205" s="26"/>
      <c r="P205" s="26"/>
      <c r="Q205" s="26"/>
    </row>
    <row r="206" spans="2:17" x14ac:dyDescent="0.3">
      <c r="B206" s="25"/>
      <c r="C206" s="93"/>
      <c r="D206" s="93"/>
      <c r="E206" s="25"/>
      <c r="F206" s="25"/>
      <c r="G206" s="63"/>
      <c r="H206" s="25"/>
      <c r="I206" s="93"/>
      <c r="J206" s="93"/>
      <c r="K206" s="25"/>
      <c r="L206" s="25"/>
      <c r="M206" s="63"/>
      <c r="N206" s="25"/>
      <c r="O206" s="26"/>
      <c r="P206" s="26"/>
      <c r="Q206" s="26"/>
    </row>
    <row r="207" spans="2:17" x14ac:dyDescent="0.3">
      <c r="B207" s="25"/>
      <c r="C207" s="93"/>
      <c r="D207" s="93"/>
      <c r="E207" s="25"/>
      <c r="F207" s="25"/>
      <c r="G207" s="63"/>
      <c r="H207" s="25"/>
      <c r="I207" s="93"/>
      <c r="J207" s="93"/>
      <c r="K207" s="25"/>
      <c r="L207" s="25"/>
      <c r="M207" s="63"/>
      <c r="N207" s="25"/>
      <c r="O207" s="26"/>
      <c r="P207" s="26"/>
      <c r="Q207" s="26"/>
    </row>
    <row r="208" spans="2:17" x14ac:dyDescent="0.3">
      <c r="B208" s="25"/>
      <c r="C208" s="93"/>
      <c r="D208" s="93"/>
      <c r="E208" s="25"/>
      <c r="F208" s="25"/>
      <c r="G208" s="63"/>
      <c r="H208" s="25"/>
      <c r="I208" s="93"/>
      <c r="J208" s="93"/>
      <c r="K208" s="25"/>
      <c r="L208" s="25"/>
      <c r="M208" s="63"/>
      <c r="N208" s="25"/>
      <c r="O208" s="26"/>
      <c r="P208" s="26"/>
      <c r="Q208" s="26"/>
    </row>
    <row r="209" spans="2:17" x14ac:dyDescent="0.3">
      <c r="B209" s="25"/>
      <c r="C209" s="93"/>
      <c r="D209" s="93"/>
      <c r="E209" s="25"/>
      <c r="F209" s="25"/>
      <c r="G209" s="63"/>
      <c r="H209" s="25"/>
      <c r="I209" s="93"/>
      <c r="J209" s="93"/>
      <c r="K209" s="25"/>
      <c r="L209" s="25"/>
      <c r="M209" s="63"/>
      <c r="N209" s="25"/>
      <c r="O209" s="26"/>
      <c r="P209" s="26"/>
      <c r="Q209" s="26"/>
    </row>
    <row r="210" spans="2:17" x14ac:dyDescent="0.3">
      <c r="B210" s="25"/>
      <c r="C210" s="93"/>
      <c r="D210" s="93"/>
      <c r="E210" s="25"/>
      <c r="F210" s="25"/>
      <c r="G210" s="63"/>
      <c r="H210" s="25"/>
      <c r="I210" s="93"/>
      <c r="J210" s="93"/>
      <c r="K210" s="25"/>
      <c r="L210" s="25"/>
      <c r="M210" s="63"/>
      <c r="N210" s="25"/>
      <c r="O210" s="26"/>
      <c r="P210" s="26"/>
      <c r="Q210" s="26"/>
    </row>
    <row r="211" spans="2:17" x14ac:dyDescent="0.3">
      <c r="B211" s="25"/>
      <c r="C211" s="93"/>
      <c r="D211" s="93"/>
      <c r="E211" s="25"/>
      <c r="F211" s="25"/>
      <c r="G211" s="63"/>
      <c r="H211" s="25"/>
      <c r="I211" s="93"/>
      <c r="J211" s="93"/>
      <c r="K211" s="25"/>
      <c r="L211" s="25"/>
      <c r="M211" s="63"/>
      <c r="N211" s="25"/>
      <c r="O211" s="26"/>
      <c r="P211" s="26"/>
      <c r="Q211" s="26"/>
    </row>
    <row r="212" spans="2:17" x14ac:dyDescent="0.3">
      <c r="B212" s="25"/>
      <c r="C212" s="93"/>
      <c r="D212" s="93"/>
      <c r="E212" s="25"/>
      <c r="F212" s="25"/>
      <c r="G212" s="63"/>
      <c r="H212" s="25"/>
      <c r="I212" s="93"/>
      <c r="J212" s="93"/>
      <c r="K212" s="25"/>
      <c r="L212" s="25"/>
      <c r="M212" s="63"/>
      <c r="N212" s="25"/>
      <c r="O212" s="26"/>
      <c r="P212" s="26"/>
      <c r="Q212" s="26"/>
    </row>
    <row r="213" spans="2:17" x14ac:dyDescent="0.3">
      <c r="B213" s="25"/>
      <c r="C213" s="93"/>
      <c r="D213" s="93"/>
      <c r="E213" s="25"/>
      <c r="F213" s="25"/>
      <c r="G213" s="63"/>
      <c r="H213" s="25"/>
      <c r="I213" s="93"/>
      <c r="J213" s="93"/>
      <c r="K213" s="25"/>
      <c r="L213" s="25"/>
      <c r="M213" s="63"/>
      <c r="N213" s="25"/>
      <c r="O213" s="26"/>
      <c r="P213" s="26"/>
      <c r="Q213" s="26"/>
    </row>
    <row r="214" spans="2:17" x14ac:dyDescent="0.3">
      <c r="B214" s="25"/>
      <c r="C214" s="93"/>
      <c r="D214" s="93"/>
      <c r="E214" s="25"/>
      <c r="F214" s="25"/>
      <c r="G214" s="63"/>
      <c r="H214" s="25"/>
      <c r="I214" s="93"/>
      <c r="J214" s="93"/>
      <c r="K214" s="25"/>
      <c r="L214" s="25"/>
      <c r="M214" s="63"/>
      <c r="N214" s="25"/>
      <c r="O214" s="26"/>
      <c r="P214" s="26"/>
      <c r="Q214" s="26"/>
    </row>
    <row r="215" spans="2:17" x14ac:dyDescent="0.3">
      <c r="B215" s="25"/>
      <c r="C215" s="93"/>
      <c r="D215" s="93"/>
      <c r="E215" s="25"/>
      <c r="F215" s="25"/>
      <c r="G215" s="63"/>
      <c r="H215" s="25"/>
      <c r="I215" s="93"/>
      <c r="J215" s="93"/>
      <c r="K215" s="25"/>
      <c r="L215" s="25"/>
      <c r="M215" s="63"/>
      <c r="N215" s="25"/>
      <c r="O215" s="26"/>
      <c r="P215" s="26"/>
      <c r="Q215" s="26"/>
    </row>
    <row r="216" spans="2:17" x14ac:dyDescent="0.3">
      <c r="B216" s="25"/>
      <c r="C216" s="93"/>
      <c r="D216" s="93"/>
      <c r="E216" s="25"/>
      <c r="F216" s="25"/>
      <c r="G216" s="63"/>
      <c r="H216" s="25"/>
      <c r="I216" s="93"/>
      <c r="J216" s="93"/>
      <c r="K216" s="25"/>
      <c r="L216" s="25"/>
      <c r="M216" s="63"/>
      <c r="N216" s="25"/>
      <c r="O216" s="26"/>
      <c r="P216" s="26"/>
      <c r="Q216" s="26"/>
    </row>
    <row r="217" spans="2:17" x14ac:dyDescent="0.3">
      <c r="B217" s="25"/>
      <c r="C217" s="93"/>
      <c r="D217" s="93"/>
      <c r="E217" s="25"/>
      <c r="F217" s="25"/>
      <c r="G217" s="63"/>
      <c r="H217" s="25"/>
      <c r="I217" s="93"/>
      <c r="J217" s="93"/>
      <c r="K217" s="25"/>
      <c r="L217" s="25"/>
      <c r="M217" s="63"/>
      <c r="N217" s="25"/>
      <c r="O217" s="26"/>
      <c r="P217" s="26"/>
      <c r="Q217" s="26"/>
    </row>
    <row r="218" spans="2:17" x14ac:dyDescent="0.3">
      <c r="B218" s="25"/>
      <c r="C218" s="93"/>
      <c r="D218" s="93"/>
      <c r="E218" s="25"/>
      <c r="F218" s="25"/>
      <c r="G218" s="63"/>
      <c r="H218" s="25"/>
      <c r="I218" s="93"/>
      <c r="J218" s="93"/>
      <c r="K218" s="25"/>
      <c r="L218" s="25"/>
      <c r="M218" s="63"/>
      <c r="N218" s="25"/>
      <c r="O218" s="26"/>
      <c r="P218" s="26"/>
      <c r="Q218" s="26"/>
    </row>
    <row r="219" spans="2:17" x14ac:dyDescent="0.3">
      <c r="B219" s="25"/>
      <c r="C219" s="93"/>
      <c r="D219" s="93"/>
      <c r="E219" s="25"/>
      <c r="F219" s="25"/>
      <c r="G219" s="63"/>
      <c r="H219" s="25"/>
      <c r="I219" s="93"/>
      <c r="J219" s="93"/>
      <c r="K219" s="25"/>
      <c r="L219" s="25"/>
      <c r="M219" s="63"/>
      <c r="N219" s="25"/>
      <c r="O219" s="26"/>
      <c r="P219" s="26"/>
      <c r="Q219" s="26"/>
    </row>
    <row r="220" spans="2:17" x14ac:dyDescent="0.3">
      <c r="B220" s="25"/>
      <c r="C220" s="93"/>
      <c r="D220" s="93"/>
      <c r="E220" s="25"/>
      <c r="F220" s="25"/>
      <c r="G220" s="63"/>
      <c r="H220" s="25"/>
      <c r="I220" s="93"/>
      <c r="J220" s="93"/>
      <c r="K220" s="25"/>
      <c r="L220" s="25"/>
      <c r="M220" s="63"/>
      <c r="N220" s="25"/>
      <c r="O220" s="26"/>
      <c r="P220" s="26"/>
      <c r="Q220" s="26"/>
    </row>
    <row r="221" spans="2:17" x14ac:dyDescent="0.3">
      <c r="B221" s="25"/>
      <c r="C221" s="93"/>
      <c r="D221" s="93"/>
      <c r="E221" s="25"/>
      <c r="F221" s="25"/>
      <c r="G221" s="63"/>
      <c r="H221" s="25"/>
      <c r="I221" s="93"/>
      <c r="J221" s="93"/>
      <c r="K221" s="25"/>
      <c r="L221" s="25"/>
      <c r="M221" s="63"/>
      <c r="N221" s="25"/>
      <c r="O221" s="26"/>
      <c r="P221" s="26"/>
      <c r="Q221" s="26"/>
    </row>
    <row r="222" spans="2:17" x14ac:dyDescent="0.3">
      <c r="B222" s="25"/>
      <c r="C222" s="93"/>
      <c r="D222" s="93"/>
      <c r="E222" s="25"/>
      <c r="F222" s="25"/>
      <c r="G222" s="63"/>
      <c r="H222" s="25"/>
      <c r="I222" s="93"/>
      <c r="J222" s="93"/>
      <c r="K222" s="25"/>
      <c r="L222" s="25"/>
      <c r="M222" s="63"/>
      <c r="N222" s="25"/>
      <c r="O222" s="26"/>
      <c r="P222" s="26"/>
      <c r="Q222" s="26"/>
    </row>
    <row r="223" spans="2:17" x14ac:dyDescent="0.3">
      <c r="B223" s="25"/>
      <c r="C223" s="93"/>
      <c r="D223" s="93"/>
      <c r="E223" s="25"/>
      <c r="F223" s="25"/>
      <c r="G223" s="63"/>
      <c r="H223" s="25"/>
      <c r="I223" s="93"/>
      <c r="J223" s="93"/>
      <c r="K223" s="25"/>
      <c r="L223" s="25"/>
      <c r="M223" s="63"/>
      <c r="N223" s="25"/>
      <c r="O223" s="26"/>
      <c r="P223" s="26"/>
      <c r="Q223" s="26"/>
    </row>
    <row r="224" spans="2:17" x14ac:dyDescent="0.3">
      <c r="B224" s="25"/>
      <c r="C224" s="93"/>
      <c r="D224" s="93"/>
      <c r="E224" s="25"/>
      <c r="F224" s="25"/>
      <c r="G224" s="63"/>
      <c r="H224" s="25"/>
      <c r="I224" s="93"/>
      <c r="J224" s="93"/>
      <c r="K224" s="25"/>
      <c r="L224" s="25"/>
      <c r="M224" s="63"/>
      <c r="N224" s="25"/>
      <c r="O224" s="26"/>
      <c r="P224" s="26"/>
      <c r="Q224" s="26"/>
    </row>
    <row r="225" spans="2:17" x14ac:dyDescent="0.3">
      <c r="B225" s="25"/>
      <c r="C225" s="93"/>
      <c r="D225" s="93"/>
      <c r="E225" s="25"/>
      <c r="F225" s="25"/>
      <c r="G225" s="63"/>
      <c r="H225" s="25"/>
      <c r="I225" s="93"/>
      <c r="J225" s="93"/>
      <c r="K225" s="25"/>
      <c r="L225" s="25"/>
      <c r="M225" s="63"/>
      <c r="N225" s="25"/>
      <c r="O225" s="26"/>
      <c r="P225" s="26"/>
      <c r="Q225" s="26"/>
    </row>
    <row r="226" spans="2:17" x14ac:dyDescent="0.3">
      <c r="B226" s="25"/>
      <c r="C226" s="93"/>
      <c r="D226" s="93"/>
      <c r="E226" s="25"/>
      <c r="F226" s="25"/>
      <c r="G226" s="63"/>
      <c r="H226" s="25"/>
      <c r="I226" s="93"/>
      <c r="J226" s="93"/>
      <c r="K226" s="25"/>
      <c r="L226" s="25"/>
      <c r="M226" s="63"/>
      <c r="N226" s="25"/>
      <c r="O226" s="26"/>
      <c r="P226" s="26"/>
      <c r="Q226" s="26"/>
    </row>
    <row r="227" spans="2:17" x14ac:dyDescent="0.3">
      <c r="B227" s="25"/>
      <c r="C227" s="93"/>
      <c r="D227" s="93"/>
      <c r="E227" s="25"/>
      <c r="F227" s="25"/>
      <c r="G227" s="63"/>
      <c r="H227" s="25"/>
      <c r="I227" s="93"/>
      <c r="J227" s="93"/>
      <c r="K227" s="25"/>
      <c r="L227" s="25"/>
      <c r="M227" s="63"/>
      <c r="N227" s="25"/>
      <c r="O227" s="26"/>
      <c r="P227" s="26"/>
      <c r="Q227" s="26"/>
    </row>
    <row r="228" spans="2:17" x14ac:dyDescent="0.3">
      <c r="B228" s="25"/>
      <c r="C228" s="93"/>
      <c r="D228" s="93"/>
      <c r="E228" s="25"/>
      <c r="F228" s="25"/>
      <c r="G228" s="63"/>
      <c r="H228" s="25"/>
      <c r="I228" s="93"/>
      <c r="J228" s="93"/>
      <c r="K228" s="25"/>
      <c r="L228" s="25"/>
      <c r="M228" s="63"/>
      <c r="N228" s="25"/>
      <c r="O228" s="26"/>
      <c r="P228" s="26"/>
      <c r="Q228" s="26"/>
    </row>
    <row r="229" spans="2:17" x14ac:dyDescent="0.3">
      <c r="B229" s="25"/>
      <c r="C229" s="93"/>
      <c r="D229" s="93"/>
      <c r="E229" s="25"/>
      <c r="F229" s="25"/>
      <c r="G229" s="63"/>
      <c r="H229" s="25"/>
      <c r="I229" s="93"/>
      <c r="J229" s="93"/>
      <c r="K229" s="25"/>
      <c r="L229" s="25"/>
      <c r="M229" s="63"/>
      <c r="N229" s="25"/>
      <c r="O229" s="26"/>
      <c r="P229" s="26"/>
      <c r="Q229" s="26"/>
    </row>
    <row r="230" spans="2:17" x14ac:dyDescent="0.3">
      <c r="B230" s="25"/>
      <c r="C230" s="93"/>
      <c r="D230" s="93"/>
      <c r="E230" s="25"/>
      <c r="F230" s="25"/>
      <c r="G230" s="63"/>
      <c r="H230" s="25"/>
      <c r="I230" s="93"/>
      <c r="J230" s="93"/>
      <c r="K230" s="25"/>
      <c r="L230" s="25"/>
      <c r="M230" s="63"/>
      <c r="N230" s="25"/>
      <c r="O230" s="26"/>
      <c r="P230" s="26"/>
      <c r="Q230" s="26"/>
    </row>
    <row r="231" spans="2:17" x14ac:dyDescent="0.3">
      <c r="B231" s="25"/>
      <c r="C231" s="93"/>
      <c r="D231" s="93"/>
      <c r="E231" s="25"/>
      <c r="F231" s="25"/>
      <c r="G231" s="63"/>
      <c r="H231" s="25"/>
      <c r="I231" s="93"/>
      <c r="J231" s="93"/>
      <c r="K231" s="25"/>
      <c r="L231" s="25"/>
      <c r="M231" s="63"/>
      <c r="N231" s="25"/>
      <c r="O231" s="26"/>
      <c r="P231" s="26"/>
      <c r="Q231" s="26"/>
    </row>
    <row r="232" spans="2:17" x14ac:dyDescent="0.3">
      <c r="B232" s="25"/>
      <c r="C232" s="93"/>
      <c r="D232" s="93"/>
      <c r="E232" s="25"/>
      <c r="F232" s="25"/>
      <c r="G232" s="63"/>
      <c r="H232" s="25"/>
      <c r="I232" s="93"/>
      <c r="J232" s="93"/>
      <c r="K232" s="25"/>
      <c r="L232" s="25"/>
      <c r="M232" s="63"/>
      <c r="N232" s="25"/>
      <c r="O232" s="26"/>
      <c r="P232" s="26"/>
      <c r="Q232" s="26"/>
    </row>
    <row r="233" spans="2:17" x14ac:dyDescent="0.3">
      <c r="B233" s="25"/>
      <c r="C233" s="93"/>
      <c r="D233" s="93"/>
      <c r="E233" s="25"/>
      <c r="F233" s="25"/>
      <c r="G233" s="63"/>
      <c r="H233" s="25"/>
      <c r="I233" s="93"/>
      <c r="J233" s="93"/>
      <c r="K233" s="25"/>
      <c r="L233" s="25"/>
      <c r="M233" s="63"/>
      <c r="N233" s="25"/>
      <c r="O233" s="26"/>
      <c r="P233" s="26"/>
      <c r="Q233" s="26"/>
    </row>
    <row r="234" spans="2:17" x14ac:dyDescent="0.3">
      <c r="B234" s="25"/>
      <c r="C234" s="93"/>
      <c r="D234" s="93"/>
      <c r="E234" s="25"/>
      <c r="F234" s="25"/>
      <c r="G234" s="63"/>
      <c r="H234" s="25"/>
      <c r="I234" s="93"/>
      <c r="J234" s="93"/>
      <c r="K234" s="25"/>
      <c r="L234" s="25"/>
      <c r="M234" s="63"/>
      <c r="N234" s="25"/>
      <c r="O234" s="26"/>
      <c r="P234" s="26"/>
      <c r="Q234" s="26"/>
    </row>
    <row r="235" spans="2:17" x14ac:dyDescent="0.3">
      <c r="B235" s="25"/>
      <c r="C235" s="93"/>
      <c r="D235" s="93"/>
      <c r="E235" s="25"/>
      <c r="F235" s="25"/>
      <c r="G235" s="63"/>
      <c r="H235" s="25"/>
      <c r="I235" s="93"/>
      <c r="J235" s="93"/>
      <c r="K235" s="25"/>
      <c r="L235" s="25"/>
      <c r="M235" s="63"/>
      <c r="N235" s="25"/>
      <c r="O235" s="26"/>
      <c r="P235" s="26"/>
      <c r="Q235" s="26"/>
    </row>
    <row r="236" spans="2:17" x14ac:dyDescent="0.3">
      <c r="B236" s="25"/>
      <c r="C236" s="93"/>
      <c r="D236" s="93"/>
      <c r="E236" s="25"/>
      <c r="F236" s="25"/>
      <c r="G236" s="63"/>
      <c r="H236" s="25"/>
      <c r="I236" s="93"/>
      <c r="J236" s="93"/>
      <c r="K236" s="25"/>
      <c r="L236" s="25"/>
      <c r="M236" s="63"/>
      <c r="N236" s="25"/>
      <c r="O236" s="26"/>
      <c r="P236" s="26"/>
      <c r="Q236" s="26"/>
    </row>
    <row r="237" spans="2:17" x14ac:dyDescent="0.3">
      <c r="B237" s="25"/>
      <c r="C237" s="93"/>
      <c r="D237" s="93"/>
      <c r="E237" s="25"/>
      <c r="F237" s="25"/>
      <c r="G237" s="63"/>
      <c r="H237" s="25"/>
      <c r="I237" s="93"/>
      <c r="J237" s="93"/>
      <c r="K237" s="25"/>
      <c r="L237" s="25"/>
      <c r="M237" s="63"/>
      <c r="N237" s="25"/>
      <c r="O237" s="26"/>
      <c r="P237" s="26"/>
      <c r="Q237" s="26"/>
    </row>
    <row r="238" spans="2:17" x14ac:dyDescent="0.3">
      <c r="B238" s="25"/>
      <c r="C238" s="93"/>
      <c r="D238" s="93"/>
      <c r="E238" s="25"/>
      <c r="F238" s="25"/>
      <c r="G238" s="63"/>
      <c r="H238" s="25"/>
      <c r="I238" s="93"/>
      <c r="J238" s="93"/>
      <c r="K238" s="25"/>
      <c r="L238" s="25"/>
      <c r="M238" s="63"/>
      <c r="N238" s="25"/>
      <c r="O238" s="26"/>
      <c r="P238" s="26"/>
      <c r="Q238" s="26"/>
    </row>
    <row r="239" spans="2:17" x14ac:dyDescent="0.3">
      <c r="B239" s="25"/>
      <c r="C239" s="93"/>
      <c r="D239" s="93"/>
      <c r="E239" s="25"/>
      <c r="F239" s="25"/>
      <c r="G239" s="63"/>
      <c r="H239" s="25"/>
      <c r="I239" s="93"/>
      <c r="J239" s="93"/>
      <c r="K239" s="25"/>
      <c r="L239" s="25"/>
      <c r="M239" s="63"/>
      <c r="N239" s="25"/>
      <c r="O239" s="26"/>
      <c r="P239" s="26"/>
      <c r="Q239" s="26"/>
    </row>
    <row r="240" spans="2:17" x14ac:dyDescent="0.3">
      <c r="B240" s="25"/>
      <c r="C240" s="93"/>
      <c r="D240" s="93"/>
      <c r="E240" s="25"/>
      <c r="F240" s="25"/>
      <c r="G240" s="63"/>
      <c r="H240" s="25"/>
      <c r="I240" s="93"/>
      <c r="J240" s="93"/>
      <c r="K240" s="25"/>
      <c r="L240" s="25"/>
      <c r="M240" s="63"/>
      <c r="N240" s="25"/>
      <c r="O240" s="26"/>
      <c r="P240" s="26"/>
      <c r="Q240" s="26"/>
    </row>
    <row r="241" spans="2:17" x14ac:dyDescent="0.3">
      <c r="B241" s="25"/>
      <c r="C241" s="93"/>
      <c r="D241" s="93"/>
      <c r="E241" s="25"/>
      <c r="F241" s="25"/>
      <c r="G241" s="63"/>
      <c r="H241" s="25"/>
      <c r="I241" s="93"/>
      <c r="J241" s="93"/>
      <c r="K241" s="25"/>
      <c r="L241" s="25"/>
      <c r="M241" s="63"/>
      <c r="N241" s="25"/>
      <c r="O241" s="26"/>
      <c r="P241" s="26"/>
      <c r="Q241" s="26"/>
    </row>
    <row r="242" spans="2:17" x14ac:dyDescent="0.3">
      <c r="B242" s="25"/>
      <c r="C242" s="93"/>
      <c r="D242" s="93"/>
      <c r="E242" s="25"/>
      <c r="F242" s="25"/>
      <c r="G242" s="63"/>
      <c r="H242" s="25"/>
      <c r="I242" s="93"/>
      <c r="J242" s="93"/>
      <c r="K242" s="25"/>
      <c r="L242" s="25"/>
      <c r="M242" s="63"/>
      <c r="N242" s="25"/>
      <c r="O242" s="26"/>
      <c r="P242" s="26"/>
      <c r="Q242" s="26"/>
    </row>
    <row r="243" spans="2:17" x14ac:dyDescent="0.3">
      <c r="B243" s="25"/>
      <c r="C243" s="93"/>
      <c r="D243" s="93"/>
      <c r="E243" s="25"/>
      <c r="F243" s="25"/>
      <c r="G243" s="63"/>
      <c r="H243" s="25"/>
      <c r="I243" s="93"/>
      <c r="J243" s="93"/>
      <c r="K243" s="25"/>
      <c r="L243" s="25"/>
      <c r="M243" s="63"/>
      <c r="N243" s="25"/>
      <c r="O243" s="26"/>
      <c r="P243" s="26"/>
      <c r="Q243" s="26"/>
    </row>
    <row r="244" spans="2:17" x14ac:dyDescent="0.3">
      <c r="B244" s="25"/>
      <c r="C244" s="93"/>
      <c r="D244" s="93"/>
      <c r="E244" s="25"/>
      <c r="F244" s="25"/>
      <c r="G244" s="63"/>
      <c r="H244" s="25"/>
      <c r="I244" s="93"/>
      <c r="J244" s="93"/>
      <c r="K244" s="25"/>
      <c r="L244" s="25"/>
      <c r="M244" s="63"/>
      <c r="N244" s="25"/>
      <c r="O244" s="26"/>
      <c r="P244" s="26"/>
      <c r="Q244" s="26"/>
    </row>
    <row r="245" spans="2:17" x14ac:dyDescent="0.3">
      <c r="B245" s="25"/>
      <c r="C245" s="93"/>
      <c r="D245" s="93"/>
      <c r="E245" s="25"/>
      <c r="F245" s="25"/>
      <c r="G245" s="63"/>
      <c r="H245" s="25"/>
      <c r="I245" s="93"/>
      <c r="J245" s="93"/>
      <c r="K245" s="25"/>
      <c r="L245" s="25"/>
      <c r="M245" s="63"/>
      <c r="N245" s="25"/>
      <c r="O245" s="26"/>
      <c r="P245" s="26"/>
      <c r="Q245" s="26"/>
    </row>
    <row r="246" spans="2:17" x14ac:dyDescent="0.3">
      <c r="B246" s="25"/>
      <c r="C246" s="93"/>
      <c r="D246" s="93"/>
      <c r="E246" s="25"/>
      <c r="F246" s="25"/>
      <c r="G246" s="63"/>
      <c r="H246" s="25"/>
      <c r="I246" s="93"/>
      <c r="J246" s="93"/>
      <c r="K246" s="25"/>
      <c r="L246" s="25"/>
      <c r="M246" s="63"/>
      <c r="N246" s="25"/>
      <c r="O246" s="26"/>
      <c r="P246" s="26"/>
      <c r="Q246" s="26"/>
    </row>
    <row r="247" spans="2:17" x14ac:dyDescent="0.3">
      <c r="B247" s="25"/>
      <c r="C247" s="93"/>
      <c r="D247" s="93"/>
      <c r="E247" s="25"/>
      <c r="F247" s="25"/>
      <c r="G247" s="63"/>
      <c r="H247" s="25"/>
      <c r="I247" s="93"/>
      <c r="J247" s="93"/>
      <c r="K247" s="25"/>
      <c r="L247" s="25"/>
      <c r="M247" s="63"/>
      <c r="N247" s="25"/>
      <c r="O247" s="26"/>
      <c r="P247" s="26"/>
      <c r="Q247" s="26"/>
    </row>
  </sheetData>
  <mergeCells count="5">
    <mergeCell ref="A2:N2"/>
    <mergeCell ref="B5:G5"/>
    <mergeCell ref="H5:M5"/>
    <mergeCell ref="B24:G24"/>
    <mergeCell ref="H24:M24"/>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Лист14">
    <tabColor indexed="12"/>
    <outlinePr applyStyles="1" summaryBelow="0"/>
    <pageSetUpPr fitToPage="1"/>
  </sheetPr>
  <dimension ref="A2:T232"/>
  <sheetViews>
    <sheetView workbookViewId="0">
      <selection activeCell="B6" sqref="B6"/>
    </sheetView>
  </sheetViews>
  <sheetFormatPr defaultColWidth="9.109375" defaultRowHeight="13.8" outlineLevelRow="3" x14ac:dyDescent="0.3"/>
  <cols>
    <col min="1" max="1" width="81.44140625" style="104" customWidth="1"/>
    <col min="2" max="2" width="14.33203125" style="23" customWidth="1"/>
    <col min="3" max="3" width="15.44140625" style="23" customWidth="1"/>
    <col min="4" max="4" width="10.33203125" style="72" customWidth="1"/>
    <col min="5" max="5" width="8.88671875" style="22" hidden="1" customWidth="1"/>
    <col min="6" max="6" width="9.109375" style="22" customWidth="1"/>
    <col min="7" max="16384" width="9.109375" style="22"/>
  </cols>
  <sheetData>
    <row r="2" spans="1:20" ht="36.6" customHeight="1" x14ac:dyDescent="0.35">
      <c r="A2" s="282" t="str">
        <f>DEBT_AS_OF_DATE</f>
        <v>Державний та гарантований державою борг України
станом на 31.03.2026</v>
      </c>
      <c r="B2" s="283"/>
      <c r="C2" s="283"/>
      <c r="D2" s="283"/>
      <c r="E2" s="26"/>
      <c r="F2" s="26"/>
      <c r="G2" s="26"/>
      <c r="H2" s="26"/>
      <c r="I2" s="26"/>
      <c r="J2" s="26"/>
      <c r="K2" s="26"/>
      <c r="L2" s="26"/>
      <c r="M2" s="26"/>
      <c r="N2" s="26"/>
      <c r="O2" s="26"/>
      <c r="P2" s="26"/>
      <c r="Q2" s="26"/>
      <c r="R2" s="26"/>
      <c r="S2" s="26"/>
      <c r="T2" s="26"/>
    </row>
    <row r="3" spans="1:20" ht="18" x14ac:dyDescent="0.35">
      <c r="A3" s="285" t="str">
        <f>BY_CREDITOR_TYPE</f>
        <v>(за типом кредитора)</v>
      </c>
      <c r="B3" s="285"/>
      <c r="C3" s="285"/>
      <c r="D3" s="285"/>
    </row>
    <row r="4" spans="1:20" x14ac:dyDescent="0.3">
      <c r="B4" s="25"/>
      <c r="C4" s="25"/>
      <c r="D4" s="63"/>
      <c r="E4" s="26"/>
      <c r="F4" s="26"/>
      <c r="G4" s="26"/>
      <c r="H4" s="26"/>
      <c r="I4" s="26"/>
      <c r="J4" s="26"/>
      <c r="K4" s="26"/>
      <c r="L4" s="26"/>
      <c r="M4" s="26"/>
      <c r="N4" s="26"/>
      <c r="O4" s="26"/>
      <c r="P4" s="26"/>
      <c r="Q4" s="26"/>
      <c r="R4" s="26"/>
    </row>
    <row r="5" spans="1:20" s="27" customFormat="1" x14ac:dyDescent="0.3">
      <c r="B5" s="28"/>
      <c r="C5" s="28"/>
      <c r="D5" s="27" t="str">
        <f>VALVAL</f>
        <v>млрд. одиниць</v>
      </c>
    </row>
    <row r="6" spans="1:20" s="14" customFormat="1" x14ac:dyDescent="0.25">
      <c r="A6" s="12"/>
      <c r="B6" s="68" t="str">
        <f>USD</f>
        <v>дол. США</v>
      </c>
      <c r="C6" s="68" t="str">
        <f>UAH</f>
        <v>грн.</v>
      </c>
      <c r="D6" s="69" t="s">
        <v>0</v>
      </c>
      <c r="E6" s="57" t="s">
        <v>6</v>
      </c>
    </row>
    <row r="7" spans="1:20" s="15" customFormat="1" ht="15.6" x14ac:dyDescent="0.25">
      <c r="A7" s="142" t="str">
        <f>DEBT_TOTAL</f>
        <v>Загальна сума державного та гарантованого державою боргу</v>
      </c>
      <c r="B7" s="119">
        <f>B$20+B$8</f>
        <v>210.82138271955998</v>
      </c>
      <c r="C7" s="119">
        <f>C$20+C$8</f>
        <v>9233.02786687765</v>
      </c>
      <c r="D7" s="120">
        <f>D$20+D$8</f>
        <v>1</v>
      </c>
      <c r="E7" s="32" t="s">
        <v>52</v>
      </c>
    </row>
    <row r="8" spans="1:20" s="16" customFormat="1" ht="14.4" outlineLevel="1" x14ac:dyDescent="0.25">
      <c r="A8" s="190" t="s">
        <v>1</v>
      </c>
      <c r="B8" s="191">
        <f>B$9+B$12</f>
        <v>204.88557869713998</v>
      </c>
      <c r="C8" s="191">
        <f>C$9+C$12</f>
        <v>8973.06636181258</v>
      </c>
      <c r="D8" s="192">
        <f>D$9+D$12</f>
        <v>0.97184500000000007</v>
      </c>
      <c r="E8" s="101" t="s">
        <v>52</v>
      </c>
    </row>
    <row r="9" spans="1:20" s="17" customFormat="1" ht="14.4" outlineLevel="2" x14ac:dyDescent="0.25">
      <c r="A9" s="105" t="s">
        <v>59</v>
      </c>
      <c r="B9" s="106">
        <f>SUM(B$10:B$11)</f>
        <v>45.98392448333</v>
      </c>
      <c r="C9" s="106">
        <f>SUM(C$10:C$11)</f>
        <v>2013.8889646902799</v>
      </c>
      <c r="D9" s="107">
        <f>SUM(D$10:D$11)</f>
        <v>0.21811800000000001</v>
      </c>
      <c r="E9" s="102" t="s">
        <v>197</v>
      </c>
    </row>
    <row r="10" spans="1:20" s="38" customFormat="1" ht="14.4" outlineLevel="3" x14ac:dyDescent="0.25">
      <c r="A10" s="208" t="s">
        <v>60</v>
      </c>
      <c r="B10" s="209">
        <v>45.954481684530002</v>
      </c>
      <c r="C10" s="209">
        <v>2012.5995025955999</v>
      </c>
      <c r="D10" s="210">
        <v>0.21797800000000001</v>
      </c>
      <c r="E10" s="103" t="s">
        <v>54</v>
      </c>
    </row>
    <row r="11" spans="1:20" ht="14.4" outlineLevel="3" x14ac:dyDescent="0.3">
      <c r="A11" s="214" t="s">
        <v>96</v>
      </c>
      <c r="B11" s="215">
        <v>2.9442798799999999E-2</v>
      </c>
      <c r="C11" s="215">
        <v>1.2894620946799999</v>
      </c>
      <c r="D11" s="216">
        <v>1.3999999999999999E-4</v>
      </c>
      <c r="E11" s="26"/>
      <c r="F11" s="26"/>
      <c r="G11" s="26"/>
      <c r="H11" s="26"/>
      <c r="I11" s="26"/>
      <c r="J11" s="26"/>
      <c r="K11" s="26"/>
      <c r="L11" s="26"/>
      <c r="M11" s="26"/>
      <c r="N11" s="26"/>
      <c r="O11" s="26"/>
      <c r="P11" s="26"/>
      <c r="Q11" s="26"/>
      <c r="R11" s="26"/>
    </row>
    <row r="12" spans="1:20" ht="14.4" outlineLevel="2" x14ac:dyDescent="0.3">
      <c r="A12" s="217" t="s">
        <v>98</v>
      </c>
      <c r="B12" s="203">
        <f>SUM(B$13:B$19)</f>
        <v>158.90165421380999</v>
      </c>
      <c r="C12" s="203">
        <f>SUM(C$13:C$19)</f>
        <v>6959.1773971222992</v>
      </c>
      <c r="D12" s="204">
        <f>SUM(D$13:D$19)</f>
        <v>0.75372700000000004</v>
      </c>
      <c r="E12" s="26"/>
      <c r="F12" s="26"/>
      <c r="G12" s="26"/>
      <c r="H12" s="26"/>
      <c r="I12" s="26"/>
      <c r="J12" s="26"/>
      <c r="K12" s="26"/>
      <c r="L12" s="26"/>
      <c r="M12" s="26"/>
      <c r="N12" s="26"/>
      <c r="O12" s="26"/>
      <c r="P12" s="26"/>
      <c r="Q12" s="26"/>
      <c r="R12" s="26"/>
    </row>
    <row r="13" spans="1:20" ht="28.8" outlineLevel="3" x14ac:dyDescent="0.3">
      <c r="A13" s="218" t="s">
        <v>99</v>
      </c>
      <c r="B13" s="212">
        <v>122.19947853994999</v>
      </c>
      <c r="C13" s="212">
        <v>5351.7872623984504</v>
      </c>
      <c r="D13" s="213">
        <v>0.57963500000000001</v>
      </c>
      <c r="E13" s="26"/>
      <c r="F13" s="26"/>
      <c r="G13" s="26"/>
      <c r="H13" s="26"/>
      <c r="I13" s="26"/>
      <c r="J13" s="26"/>
      <c r="K13" s="26"/>
      <c r="L13" s="26"/>
      <c r="M13" s="26"/>
      <c r="N13" s="26"/>
      <c r="O13" s="26"/>
      <c r="P13" s="26"/>
      <c r="Q13" s="26"/>
      <c r="R13" s="26"/>
    </row>
    <row r="14" spans="1:20" ht="43.2" outlineLevel="3" x14ac:dyDescent="0.3">
      <c r="A14" s="218" t="s">
        <v>109</v>
      </c>
      <c r="B14" s="212">
        <v>7.9609203969299998</v>
      </c>
      <c r="C14" s="212">
        <v>348.65248924481</v>
      </c>
      <c r="D14" s="213">
        <v>3.7761000000000003E-2</v>
      </c>
      <c r="E14" s="26"/>
      <c r="F14" s="26"/>
      <c r="G14" s="26"/>
      <c r="H14" s="26"/>
      <c r="I14" s="26"/>
      <c r="J14" s="26"/>
      <c r="K14" s="26"/>
      <c r="L14" s="26"/>
      <c r="M14" s="26"/>
      <c r="N14" s="26"/>
      <c r="O14" s="26"/>
      <c r="P14" s="26"/>
      <c r="Q14" s="26"/>
      <c r="R14" s="26"/>
    </row>
    <row r="15" spans="1:20" ht="28.8" outlineLevel="3" x14ac:dyDescent="0.3">
      <c r="A15" s="218" t="s">
        <v>120</v>
      </c>
      <c r="B15" s="212">
        <v>0.60585586000000002</v>
      </c>
      <c r="C15" s="212">
        <v>26.533760316630001</v>
      </c>
      <c r="D15" s="213">
        <v>2.8739999999999998E-3</v>
      </c>
      <c r="E15" s="26"/>
      <c r="F15" s="26"/>
      <c r="G15" s="26"/>
      <c r="H15" s="26"/>
      <c r="I15" s="26"/>
      <c r="J15" s="26"/>
      <c r="K15" s="26"/>
      <c r="L15" s="26"/>
      <c r="M15" s="26"/>
      <c r="N15" s="26"/>
      <c r="O15" s="26"/>
      <c r="P15" s="26"/>
      <c r="Q15" s="26"/>
      <c r="R15" s="26"/>
    </row>
    <row r="16" spans="1:20" ht="28.8" outlineLevel="3" x14ac:dyDescent="0.3">
      <c r="A16" s="218" t="s">
        <v>122</v>
      </c>
      <c r="B16" s="212">
        <v>2.1036939244599999</v>
      </c>
      <c r="C16" s="212">
        <v>92.132327267199997</v>
      </c>
      <c r="D16" s="213">
        <v>9.979E-3</v>
      </c>
      <c r="E16" s="26"/>
      <c r="F16" s="26"/>
      <c r="G16" s="26"/>
      <c r="H16" s="26"/>
      <c r="I16" s="26"/>
      <c r="J16" s="26"/>
      <c r="K16" s="26"/>
      <c r="L16" s="26"/>
      <c r="M16" s="26"/>
      <c r="N16" s="26"/>
      <c r="O16" s="26"/>
      <c r="P16" s="26"/>
      <c r="Q16" s="26"/>
      <c r="R16" s="26"/>
    </row>
    <row r="17" spans="1:18" ht="28.8" outlineLevel="3" x14ac:dyDescent="0.3">
      <c r="A17" s="218" t="s">
        <v>129</v>
      </c>
      <c r="B17" s="212">
        <v>18.750640004000001</v>
      </c>
      <c r="C17" s="212">
        <v>821.19365429518996</v>
      </c>
      <c r="D17" s="213">
        <v>8.8941000000000006E-2</v>
      </c>
      <c r="E17" s="26"/>
      <c r="F17" s="26"/>
      <c r="G17" s="26"/>
      <c r="H17" s="26"/>
      <c r="I17" s="26"/>
      <c r="J17" s="26"/>
      <c r="K17" s="26"/>
      <c r="L17" s="26"/>
      <c r="M17" s="26"/>
      <c r="N17" s="26"/>
      <c r="O17" s="26"/>
      <c r="P17" s="26"/>
      <c r="Q17" s="26"/>
      <c r="R17" s="26"/>
    </row>
    <row r="18" spans="1:18" ht="28.8" outlineLevel="3" x14ac:dyDescent="0.3">
      <c r="A18" s="218" t="s">
        <v>138</v>
      </c>
      <c r="B18" s="212">
        <v>3</v>
      </c>
      <c r="C18" s="212">
        <v>131.38650000000001</v>
      </c>
      <c r="D18" s="213">
        <v>1.423E-2</v>
      </c>
      <c r="E18" s="26"/>
      <c r="F18" s="26"/>
      <c r="G18" s="26"/>
      <c r="H18" s="26"/>
      <c r="I18" s="26"/>
      <c r="J18" s="26"/>
      <c r="K18" s="26"/>
      <c r="L18" s="26"/>
      <c r="M18" s="26"/>
      <c r="N18" s="26"/>
      <c r="O18" s="26"/>
      <c r="P18" s="26"/>
      <c r="Q18" s="26"/>
      <c r="R18" s="26"/>
    </row>
    <row r="19" spans="1:18" ht="14.4" outlineLevel="3" x14ac:dyDescent="0.3">
      <c r="A19" s="218" t="s">
        <v>140</v>
      </c>
      <c r="B19" s="212">
        <v>4.2810654884700003</v>
      </c>
      <c r="C19" s="212">
        <v>187.49140360001999</v>
      </c>
      <c r="D19" s="213">
        <v>2.0306999999999999E-2</v>
      </c>
      <c r="E19" s="26"/>
      <c r="F19" s="26"/>
      <c r="G19" s="26"/>
      <c r="H19" s="26"/>
      <c r="I19" s="26"/>
      <c r="J19" s="26"/>
      <c r="K19" s="26"/>
      <c r="L19" s="26"/>
      <c r="M19" s="26"/>
      <c r="N19" s="26"/>
      <c r="O19" s="26"/>
      <c r="P19" s="26"/>
      <c r="Q19" s="26"/>
      <c r="R19" s="26"/>
    </row>
    <row r="20" spans="1:18" ht="14.4" outlineLevel="1" x14ac:dyDescent="0.3">
      <c r="A20" s="219" t="s">
        <v>2</v>
      </c>
      <c r="B20" s="206">
        <f>B$21+B$25</f>
        <v>5.935804022420001</v>
      </c>
      <c r="C20" s="206">
        <f>C$21+C$25</f>
        <v>259.96150506507001</v>
      </c>
      <c r="D20" s="207">
        <f>D$21+D$25</f>
        <v>2.8154999999999999E-2</v>
      </c>
      <c r="E20" s="26"/>
      <c r="F20" s="26"/>
      <c r="G20" s="26"/>
      <c r="H20" s="26"/>
      <c r="I20" s="26"/>
      <c r="J20" s="26"/>
      <c r="K20" s="26"/>
      <c r="L20" s="26"/>
      <c r="M20" s="26"/>
      <c r="N20" s="26"/>
      <c r="O20" s="26"/>
      <c r="P20" s="26"/>
      <c r="Q20" s="26"/>
      <c r="R20" s="26"/>
    </row>
    <row r="21" spans="1:18" ht="14.4" outlineLevel="2" x14ac:dyDescent="0.3">
      <c r="A21" s="217" t="s">
        <v>59</v>
      </c>
      <c r="B21" s="203">
        <f>SUM(B$22:B$24)</f>
        <v>1.44240264408</v>
      </c>
      <c r="C21" s="203">
        <f>SUM(C$22:C$24)</f>
        <v>63.170744999589999</v>
      </c>
      <c r="D21" s="204">
        <f>SUM(D$22:D$24)</f>
        <v>6.842E-3</v>
      </c>
      <c r="E21" s="26"/>
      <c r="F21" s="26"/>
      <c r="G21" s="26"/>
      <c r="H21" s="26"/>
      <c r="I21" s="26"/>
      <c r="J21" s="26"/>
      <c r="K21" s="26"/>
      <c r="L21" s="26"/>
      <c r="M21" s="26"/>
      <c r="N21" s="26"/>
      <c r="O21" s="26"/>
      <c r="P21" s="26"/>
      <c r="Q21" s="26"/>
      <c r="R21" s="26"/>
    </row>
    <row r="22" spans="1:18" ht="14.4" outlineLevel="3" x14ac:dyDescent="0.3">
      <c r="A22" s="218" t="s">
        <v>60</v>
      </c>
      <c r="B22" s="212">
        <v>5.6512920279999997E-2</v>
      </c>
      <c r="C22" s="212">
        <v>2.4750116000000002</v>
      </c>
      <c r="D22" s="213">
        <v>2.6800000000000001E-4</v>
      </c>
      <c r="E22" s="26"/>
      <c r="F22" s="26"/>
      <c r="G22" s="26"/>
      <c r="H22" s="26"/>
      <c r="I22" s="26"/>
      <c r="J22" s="26"/>
      <c r="K22" s="26"/>
      <c r="L22" s="26"/>
      <c r="M22" s="26"/>
      <c r="N22" s="26"/>
      <c r="O22" s="26"/>
      <c r="P22" s="26"/>
      <c r="Q22" s="26"/>
      <c r="R22" s="26"/>
    </row>
    <row r="23" spans="1:18" ht="14.4" outlineLevel="3" x14ac:dyDescent="0.3">
      <c r="A23" s="218" t="s">
        <v>96</v>
      </c>
      <c r="B23" s="212">
        <v>1.3858679259</v>
      </c>
      <c r="C23" s="212">
        <v>60.69477874959</v>
      </c>
      <c r="D23" s="213">
        <v>6.574E-3</v>
      </c>
      <c r="E23" s="26"/>
      <c r="F23" s="26"/>
      <c r="G23" s="26"/>
      <c r="H23" s="26"/>
      <c r="I23" s="26"/>
      <c r="J23" s="26"/>
      <c r="K23" s="26"/>
      <c r="L23" s="26"/>
      <c r="M23" s="26"/>
      <c r="N23" s="26"/>
      <c r="O23" s="26"/>
      <c r="P23" s="26"/>
      <c r="Q23" s="26"/>
      <c r="R23" s="26"/>
    </row>
    <row r="24" spans="1:18" ht="14.4" outlineLevel="3" x14ac:dyDescent="0.3">
      <c r="A24" s="218" t="s">
        <v>154</v>
      </c>
      <c r="B24" s="212">
        <v>2.17979E-5</v>
      </c>
      <c r="C24" s="212">
        <v>9.5465000000000003E-4</v>
      </c>
      <c r="D24" s="213">
        <v>0</v>
      </c>
      <c r="E24" s="26"/>
      <c r="F24" s="26"/>
      <c r="G24" s="26"/>
      <c r="H24" s="26"/>
      <c r="I24" s="26"/>
      <c r="J24" s="26"/>
      <c r="K24" s="26"/>
      <c r="L24" s="26"/>
      <c r="M24" s="26"/>
      <c r="N24" s="26"/>
      <c r="O24" s="26"/>
      <c r="P24" s="26"/>
      <c r="Q24" s="26"/>
      <c r="R24" s="26"/>
    </row>
    <row r="25" spans="1:18" ht="14.4" outlineLevel="2" x14ac:dyDescent="0.3">
      <c r="A25" s="217" t="s">
        <v>98</v>
      </c>
      <c r="B25" s="203">
        <f>SUM(B$26:B$30)</f>
        <v>4.4934013783400006</v>
      </c>
      <c r="C25" s="203">
        <f>SUM(C$26:C$30)</f>
        <v>196.79076006548001</v>
      </c>
      <c r="D25" s="204">
        <f>SUM(D$26:D$30)</f>
        <v>2.1312999999999999E-2</v>
      </c>
      <c r="E25" s="26"/>
      <c r="F25" s="26"/>
      <c r="G25" s="26"/>
      <c r="H25" s="26"/>
      <c r="I25" s="26"/>
      <c r="J25" s="26"/>
      <c r="K25" s="26"/>
      <c r="L25" s="26"/>
      <c r="M25" s="26"/>
      <c r="N25" s="26"/>
      <c r="O25" s="26"/>
      <c r="P25" s="26"/>
      <c r="Q25" s="26"/>
      <c r="R25" s="26"/>
    </row>
    <row r="26" spans="1:18" ht="28.8" outlineLevel="3" x14ac:dyDescent="0.3">
      <c r="A26" s="218" t="s">
        <v>99</v>
      </c>
      <c r="B26" s="212">
        <v>2.5330381701300002</v>
      </c>
      <c r="C26" s="212">
        <v>110.93567318021</v>
      </c>
      <c r="D26" s="213">
        <v>1.2015E-2</v>
      </c>
      <c r="E26" s="26"/>
      <c r="F26" s="26"/>
      <c r="G26" s="26"/>
      <c r="H26" s="26"/>
      <c r="I26" s="26"/>
      <c r="J26" s="26"/>
      <c r="K26" s="26"/>
      <c r="L26" s="26"/>
      <c r="M26" s="26"/>
      <c r="N26" s="26"/>
      <c r="O26" s="26"/>
      <c r="P26" s="26"/>
      <c r="Q26" s="26"/>
      <c r="R26" s="26"/>
    </row>
    <row r="27" spans="1:18" ht="28.8" outlineLevel="3" x14ac:dyDescent="0.3">
      <c r="A27" s="218" t="s">
        <v>157</v>
      </c>
      <c r="B27" s="212">
        <v>0.86108186478000004</v>
      </c>
      <c r="C27" s="212">
        <v>37.711510808969997</v>
      </c>
      <c r="D27" s="213">
        <v>4.084E-3</v>
      </c>
      <c r="E27" s="26"/>
      <c r="F27" s="26"/>
      <c r="G27" s="26"/>
      <c r="H27" s="26"/>
      <c r="I27" s="26"/>
      <c r="J27" s="26"/>
      <c r="K27" s="26"/>
      <c r="L27" s="26"/>
      <c r="M27" s="26"/>
      <c r="N27" s="26"/>
      <c r="O27" s="26"/>
      <c r="P27" s="26"/>
      <c r="Q27" s="26"/>
      <c r="R27" s="26"/>
    </row>
    <row r="28" spans="1:18" ht="28.8" outlineLevel="3" x14ac:dyDescent="0.3">
      <c r="A28" s="218" t="s">
        <v>122</v>
      </c>
      <c r="B28" s="212">
        <v>0.16381230804999999</v>
      </c>
      <c r="C28" s="212">
        <v>7.1742419371999997</v>
      </c>
      <c r="D28" s="213">
        <v>7.7700000000000002E-4</v>
      </c>
      <c r="E28" s="26"/>
      <c r="F28" s="26"/>
      <c r="G28" s="26"/>
      <c r="H28" s="26"/>
      <c r="I28" s="26"/>
      <c r="J28" s="26"/>
      <c r="K28" s="26"/>
      <c r="L28" s="26"/>
      <c r="M28" s="26"/>
      <c r="N28" s="26"/>
      <c r="O28" s="26"/>
      <c r="P28" s="26"/>
      <c r="Q28" s="26"/>
      <c r="R28" s="26"/>
    </row>
    <row r="29" spans="1:18" ht="14.4" outlineLevel="3" x14ac:dyDescent="0.3">
      <c r="A29" s="218" t="s">
        <v>160</v>
      </c>
      <c r="B29" s="212">
        <v>0.82499999999999996</v>
      </c>
      <c r="C29" s="212">
        <v>36.131287499999999</v>
      </c>
      <c r="D29" s="213">
        <v>3.9129999999999998E-3</v>
      </c>
      <c r="E29" s="26"/>
      <c r="F29" s="26"/>
      <c r="G29" s="26"/>
      <c r="H29" s="26"/>
      <c r="I29" s="26"/>
      <c r="J29" s="26"/>
      <c r="K29" s="26"/>
      <c r="L29" s="26"/>
      <c r="M29" s="26"/>
      <c r="N29" s="26"/>
      <c r="O29" s="26"/>
      <c r="P29" s="26"/>
      <c r="Q29" s="26"/>
      <c r="R29" s="26"/>
    </row>
    <row r="30" spans="1:18" ht="14.4" outlineLevel="3" x14ac:dyDescent="0.3">
      <c r="A30" s="218" t="s">
        <v>140</v>
      </c>
      <c r="B30" s="212">
        <v>0.11046903538</v>
      </c>
      <c r="C30" s="212">
        <v>4.8380466390999999</v>
      </c>
      <c r="D30" s="213">
        <v>5.2400000000000005E-4</v>
      </c>
      <c r="E30" s="26"/>
      <c r="F30" s="26"/>
      <c r="G30" s="26"/>
      <c r="H30" s="26"/>
      <c r="I30" s="26"/>
      <c r="J30" s="26"/>
      <c r="K30" s="26"/>
      <c r="L30" s="26"/>
      <c r="M30" s="26"/>
      <c r="N30" s="26"/>
      <c r="O30" s="26"/>
      <c r="P30" s="26"/>
      <c r="Q30" s="26"/>
      <c r="R30" s="26"/>
    </row>
    <row r="31" spans="1:18" x14ac:dyDescent="0.3">
      <c r="B31" s="25"/>
      <c r="C31" s="25"/>
      <c r="D31" s="63"/>
      <c r="E31" s="26"/>
      <c r="F31" s="26"/>
      <c r="G31" s="26"/>
      <c r="H31" s="26"/>
      <c r="I31" s="26"/>
      <c r="J31" s="26"/>
      <c r="K31" s="26"/>
      <c r="L31" s="26"/>
      <c r="M31" s="26"/>
      <c r="N31" s="26"/>
      <c r="O31" s="26"/>
      <c r="P31" s="26"/>
      <c r="Q31" s="26"/>
      <c r="R31" s="26"/>
    </row>
    <row r="32" spans="1:18" x14ac:dyDescent="0.3">
      <c r="B32" s="25"/>
      <c r="C32" s="25"/>
      <c r="D32" s="63"/>
      <c r="E32" s="26"/>
      <c r="F32" s="26"/>
      <c r="G32" s="26"/>
      <c r="H32" s="26"/>
      <c r="I32" s="26"/>
      <c r="J32" s="26"/>
      <c r="K32" s="26"/>
      <c r="L32" s="26"/>
      <c r="M32" s="26"/>
      <c r="N32" s="26"/>
      <c r="O32" s="26"/>
      <c r="P32" s="26"/>
      <c r="Q32" s="26"/>
      <c r="R32" s="26"/>
    </row>
    <row r="33" spans="2:18" x14ac:dyDescent="0.3">
      <c r="B33" s="25"/>
      <c r="C33" s="25"/>
      <c r="D33" s="63"/>
      <c r="E33" s="26"/>
      <c r="F33" s="26"/>
      <c r="G33" s="26"/>
      <c r="H33" s="26"/>
      <c r="I33" s="26"/>
      <c r="J33" s="26"/>
      <c r="K33" s="26"/>
      <c r="L33" s="26"/>
      <c r="M33" s="26"/>
      <c r="N33" s="26"/>
      <c r="O33" s="26"/>
      <c r="P33" s="26"/>
      <c r="Q33" s="26"/>
      <c r="R33" s="26"/>
    </row>
    <row r="34" spans="2:18" x14ac:dyDescent="0.3">
      <c r="B34" s="25"/>
      <c r="C34" s="25"/>
      <c r="D34" s="63"/>
      <c r="E34" s="26"/>
      <c r="F34" s="26"/>
      <c r="G34" s="26"/>
      <c r="H34" s="26"/>
      <c r="I34" s="26"/>
      <c r="J34" s="26"/>
      <c r="K34" s="26"/>
      <c r="L34" s="26"/>
      <c r="M34" s="26"/>
      <c r="N34" s="26"/>
      <c r="O34" s="26"/>
      <c r="P34" s="26"/>
      <c r="Q34" s="26"/>
      <c r="R34" s="26"/>
    </row>
    <row r="35" spans="2:18" x14ac:dyDescent="0.3">
      <c r="B35" s="25"/>
      <c r="C35" s="25"/>
      <c r="D35" s="63"/>
      <c r="E35" s="26"/>
      <c r="F35" s="26"/>
      <c r="G35" s="26"/>
      <c r="H35" s="26"/>
      <c r="I35" s="26"/>
      <c r="J35" s="26"/>
      <c r="K35" s="26"/>
      <c r="L35" s="26"/>
      <c r="M35" s="26"/>
      <c r="N35" s="26"/>
      <c r="O35" s="26"/>
      <c r="P35" s="26"/>
      <c r="Q35" s="26"/>
      <c r="R35" s="26"/>
    </row>
    <row r="36" spans="2:18" x14ac:dyDescent="0.3">
      <c r="B36" s="25"/>
      <c r="C36" s="25"/>
      <c r="D36" s="63"/>
      <c r="E36" s="26"/>
      <c r="F36" s="26"/>
      <c r="G36" s="26"/>
      <c r="H36" s="26"/>
      <c r="I36" s="26"/>
      <c r="J36" s="26"/>
      <c r="K36" s="26"/>
      <c r="L36" s="26"/>
      <c r="M36" s="26"/>
      <c r="N36" s="26"/>
      <c r="O36" s="26"/>
      <c r="P36" s="26"/>
      <c r="Q36" s="26"/>
      <c r="R36" s="26"/>
    </row>
    <row r="37" spans="2:18" x14ac:dyDescent="0.3">
      <c r="B37" s="25"/>
      <c r="C37" s="25"/>
      <c r="D37" s="63"/>
      <c r="E37" s="26"/>
      <c r="F37" s="26"/>
      <c r="G37" s="26"/>
      <c r="H37" s="26"/>
      <c r="I37" s="26"/>
      <c r="J37" s="26"/>
      <c r="K37" s="26"/>
      <c r="L37" s="26"/>
      <c r="M37" s="26"/>
      <c r="N37" s="26"/>
      <c r="O37" s="26"/>
      <c r="P37" s="26"/>
      <c r="Q37" s="26"/>
      <c r="R37" s="26"/>
    </row>
    <row r="38" spans="2:18" x14ac:dyDescent="0.3">
      <c r="B38" s="25"/>
      <c r="C38" s="25"/>
      <c r="D38" s="63"/>
      <c r="E38" s="26"/>
      <c r="F38" s="26"/>
      <c r="G38" s="26"/>
      <c r="H38" s="26"/>
      <c r="I38" s="26"/>
      <c r="J38" s="26"/>
      <c r="K38" s="26"/>
      <c r="L38" s="26"/>
      <c r="M38" s="26"/>
      <c r="N38" s="26"/>
      <c r="O38" s="26"/>
      <c r="P38" s="26"/>
      <c r="Q38" s="26"/>
      <c r="R38" s="26"/>
    </row>
    <row r="39" spans="2:18" x14ac:dyDescent="0.3">
      <c r="B39" s="25"/>
      <c r="C39" s="25"/>
      <c r="D39" s="63"/>
      <c r="E39" s="26"/>
      <c r="F39" s="26"/>
      <c r="G39" s="26"/>
      <c r="H39" s="26"/>
      <c r="I39" s="26"/>
      <c r="J39" s="26"/>
      <c r="K39" s="26"/>
      <c r="L39" s="26"/>
      <c r="M39" s="26"/>
      <c r="N39" s="26"/>
      <c r="O39" s="26"/>
      <c r="P39" s="26"/>
      <c r="Q39" s="26"/>
      <c r="R39" s="26"/>
    </row>
    <row r="40" spans="2:18" x14ac:dyDescent="0.3">
      <c r="B40" s="25"/>
      <c r="C40" s="25"/>
      <c r="D40" s="63"/>
      <c r="E40" s="26"/>
      <c r="F40" s="26"/>
      <c r="G40" s="26"/>
      <c r="H40" s="26"/>
      <c r="I40" s="26"/>
      <c r="J40" s="26"/>
      <c r="K40" s="26"/>
      <c r="L40" s="26"/>
      <c r="M40" s="26"/>
      <c r="N40" s="26"/>
      <c r="O40" s="26"/>
      <c r="P40" s="26"/>
      <c r="Q40" s="26"/>
      <c r="R40" s="26"/>
    </row>
    <row r="41" spans="2:18" x14ac:dyDescent="0.3">
      <c r="B41" s="25"/>
      <c r="C41" s="25"/>
      <c r="D41" s="63"/>
      <c r="E41" s="26"/>
      <c r="F41" s="26"/>
      <c r="G41" s="26"/>
      <c r="H41" s="26"/>
      <c r="I41" s="26"/>
      <c r="J41" s="26"/>
      <c r="K41" s="26"/>
      <c r="L41" s="26"/>
      <c r="M41" s="26"/>
      <c r="N41" s="26"/>
      <c r="O41" s="26"/>
      <c r="P41" s="26"/>
      <c r="Q41" s="26"/>
      <c r="R41" s="26"/>
    </row>
    <row r="42" spans="2:18" x14ac:dyDescent="0.3">
      <c r="B42" s="25"/>
      <c r="C42" s="25"/>
      <c r="D42" s="63"/>
      <c r="E42" s="26"/>
      <c r="F42" s="26"/>
      <c r="G42" s="26"/>
      <c r="H42" s="26"/>
      <c r="I42" s="26"/>
      <c r="J42" s="26"/>
      <c r="K42" s="26"/>
      <c r="L42" s="26"/>
      <c r="M42" s="26"/>
      <c r="N42" s="26"/>
      <c r="O42" s="26"/>
      <c r="P42" s="26"/>
      <c r="Q42" s="26"/>
      <c r="R42" s="26"/>
    </row>
    <row r="43" spans="2:18" x14ac:dyDescent="0.3">
      <c r="B43" s="25"/>
      <c r="C43" s="25"/>
      <c r="D43" s="63"/>
      <c r="E43" s="26"/>
      <c r="F43" s="26"/>
      <c r="G43" s="26"/>
      <c r="H43" s="26"/>
      <c r="I43" s="26"/>
      <c r="J43" s="26"/>
      <c r="K43" s="26"/>
      <c r="L43" s="26"/>
      <c r="M43" s="26"/>
      <c r="N43" s="26"/>
      <c r="O43" s="26"/>
      <c r="P43" s="26"/>
      <c r="Q43" s="26"/>
      <c r="R43" s="26"/>
    </row>
    <row r="44" spans="2:18" x14ac:dyDescent="0.3">
      <c r="B44" s="25"/>
      <c r="C44" s="25"/>
      <c r="D44" s="63"/>
      <c r="E44" s="26"/>
      <c r="F44" s="26"/>
      <c r="G44" s="26"/>
      <c r="H44" s="26"/>
      <c r="I44" s="26"/>
      <c r="J44" s="26"/>
      <c r="K44" s="26"/>
      <c r="L44" s="26"/>
      <c r="M44" s="26"/>
      <c r="N44" s="26"/>
      <c r="O44" s="26"/>
      <c r="P44" s="26"/>
      <c r="Q44" s="26"/>
      <c r="R44" s="26"/>
    </row>
    <row r="45" spans="2:18" x14ac:dyDescent="0.3">
      <c r="B45" s="25"/>
      <c r="C45" s="25"/>
      <c r="D45" s="63"/>
      <c r="E45" s="26"/>
      <c r="F45" s="26"/>
      <c r="G45" s="26"/>
      <c r="H45" s="26"/>
      <c r="I45" s="26"/>
      <c r="J45" s="26"/>
      <c r="K45" s="26"/>
      <c r="L45" s="26"/>
      <c r="M45" s="26"/>
      <c r="N45" s="26"/>
      <c r="O45" s="26"/>
      <c r="P45" s="26"/>
      <c r="Q45" s="26"/>
      <c r="R45" s="26"/>
    </row>
    <row r="46" spans="2:18" x14ac:dyDescent="0.3">
      <c r="B46" s="25"/>
      <c r="C46" s="25"/>
      <c r="D46" s="63"/>
      <c r="E46" s="26"/>
      <c r="F46" s="26"/>
      <c r="G46" s="26"/>
      <c r="H46" s="26"/>
      <c r="I46" s="26"/>
      <c r="J46" s="26"/>
      <c r="K46" s="26"/>
      <c r="L46" s="26"/>
      <c r="M46" s="26"/>
      <c r="N46" s="26"/>
      <c r="O46" s="26"/>
      <c r="P46" s="26"/>
      <c r="Q46" s="26"/>
      <c r="R46" s="26"/>
    </row>
    <row r="47" spans="2:18" x14ac:dyDescent="0.3">
      <c r="B47" s="25"/>
      <c r="C47" s="25"/>
      <c r="D47" s="63"/>
      <c r="E47" s="26"/>
      <c r="F47" s="26"/>
      <c r="G47" s="26"/>
      <c r="H47" s="26"/>
      <c r="I47" s="26"/>
      <c r="J47" s="26"/>
      <c r="K47" s="26"/>
      <c r="L47" s="26"/>
      <c r="M47" s="26"/>
      <c r="N47" s="26"/>
      <c r="O47" s="26"/>
      <c r="P47" s="26"/>
      <c r="Q47" s="26"/>
      <c r="R47" s="26"/>
    </row>
    <row r="48" spans="2:18" x14ac:dyDescent="0.3">
      <c r="B48" s="25"/>
      <c r="C48" s="25"/>
      <c r="D48" s="63"/>
      <c r="E48" s="26"/>
      <c r="F48" s="26"/>
      <c r="G48" s="26"/>
      <c r="H48" s="26"/>
      <c r="I48" s="26"/>
      <c r="J48" s="26"/>
      <c r="K48" s="26"/>
      <c r="L48" s="26"/>
      <c r="M48" s="26"/>
      <c r="N48" s="26"/>
      <c r="O48" s="26"/>
      <c r="P48" s="26"/>
      <c r="Q48" s="26"/>
      <c r="R48" s="26"/>
    </row>
    <row r="49" spans="2:18" x14ac:dyDescent="0.3">
      <c r="B49" s="25"/>
      <c r="C49" s="25"/>
      <c r="D49" s="63"/>
      <c r="E49" s="26"/>
      <c r="F49" s="26"/>
      <c r="G49" s="26"/>
      <c r="H49" s="26"/>
      <c r="I49" s="26"/>
      <c r="J49" s="26"/>
      <c r="K49" s="26"/>
      <c r="L49" s="26"/>
      <c r="M49" s="26"/>
      <c r="N49" s="26"/>
      <c r="O49" s="26"/>
      <c r="P49" s="26"/>
      <c r="Q49" s="26"/>
      <c r="R49" s="26"/>
    </row>
    <row r="50" spans="2:18" x14ac:dyDescent="0.3">
      <c r="B50" s="25"/>
      <c r="C50" s="25"/>
      <c r="D50" s="63"/>
      <c r="E50" s="26"/>
      <c r="F50" s="26"/>
      <c r="G50" s="26"/>
      <c r="H50" s="26"/>
      <c r="I50" s="26"/>
      <c r="J50" s="26"/>
      <c r="K50" s="26"/>
      <c r="L50" s="26"/>
      <c r="M50" s="26"/>
      <c r="N50" s="26"/>
      <c r="O50" s="26"/>
      <c r="P50" s="26"/>
      <c r="Q50" s="26"/>
      <c r="R50" s="26"/>
    </row>
    <row r="51" spans="2:18" x14ac:dyDescent="0.3">
      <c r="B51" s="25"/>
      <c r="C51" s="25"/>
      <c r="D51" s="63"/>
      <c r="E51" s="26"/>
      <c r="F51" s="26"/>
      <c r="G51" s="26"/>
      <c r="H51" s="26"/>
      <c r="I51" s="26"/>
      <c r="J51" s="26"/>
      <c r="K51" s="26"/>
      <c r="L51" s="26"/>
      <c r="M51" s="26"/>
      <c r="N51" s="26"/>
      <c r="O51" s="26"/>
      <c r="P51" s="26"/>
      <c r="Q51" s="26"/>
      <c r="R51" s="26"/>
    </row>
    <row r="52" spans="2:18" x14ac:dyDescent="0.3">
      <c r="B52" s="25"/>
      <c r="C52" s="25"/>
      <c r="D52" s="63"/>
      <c r="E52" s="26"/>
      <c r="F52" s="26"/>
      <c r="G52" s="26"/>
      <c r="H52" s="26"/>
      <c r="I52" s="26"/>
      <c r="J52" s="26"/>
      <c r="K52" s="26"/>
      <c r="L52" s="26"/>
      <c r="M52" s="26"/>
      <c r="N52" s="26"/>
      <c r="O52" s="26"/>
      <c r="P52" s="26"/>
      <c r="Q52" s="26"/>
      <c r="R52" s="26"/>
    </row>
    <row r="53" spans="2:18" x14ac:dyDescent="0.3">
      <c r="B53" s="25"/>
      <c r="C53" s="25"/>
      <c r="D53" s="63"/>
      <c r="E53" s="26"/>
      <c r="F53" s="26"/>
      <c r="G53" s="26"/>
      <c r="H53" s="26"/>
      <c r="I53" s="26"/>
      <c r="J53" s="26"/>
      <c r="K53" s="26"/>
      <c r="L53" s="26"/>
      <c r="M53" s="26"/>
      <c r="N53" s="26"/>
      <c r="O53" s="26"/>
      <c r="P53" s="26"/>
      <c r="Q53" s="26"/>
      <c r="R53" s="26"/>
    </row>
    <row r="54" spans="2:18" x14ac:dyDescent="0.3">
      <c r="B54" s="25"/>
      <c r="C54" s="25"/>
      <c r="D54" s="63"/>
      <c r="E54" s="26"/>
      <c r="F54" s="26"/>
      <c r="G54" s="26"/>
      <c r="H54" s="26"/>
      <c r="I54" s="26"/>
      <c r="J54" s="26"/>
      <c r="K54" s="26"/>
      <c r="L54" s="26"/>
      <c r="M54" s="26"/>
      <c r="N54" s="26"/>
      <c r="O54" s="26"/>
      <c r="P54" s="26"/>
      <c r="Q54" s="26"/>
      <c r="R54" s="26"/>
    </row>
    <row r="55" spans="2:18" x14ac:dyDescent="0.3">
      <c r="B55" s="25"/>
      <c r="C55" s="25"/>
      <c r="D55" s="63"/>
      <c r="E55" s="26"/>
      <c r="F55" s="26"/>
      <c r="G55" s="26"/>
      <c r="H55" s="26"/>
      <c r="I55" s="26"/>
      <c r="J55" s="26"/>
      <c r="K55" s="26"/>
      <c r="L55" s="26"/>
      <c r="M55" s="26"/>
      <c r="N55" s="26"/>
      <c r="O55" s="26"/>
      <c r="P55" s="26"/>
      <c r="Q55" s="26"/>
      <c r="R55" s="26"/>
    </row>
    <row r="56" spans="2:18" x14ac:dyDescent="0.3">
      <c r="B56" s="25"/>
      <c r="C56" s="25"/>
      <c r="D56" s="63"/>
      <c r="E56" s="26"/>
      <c r="F56" s="26"/>
      <c r="G56" s="26"/>
      <c r="H56" s="26"/>
      <c r="I56" s="26"/>
      <c r="J56" s="26"/>
      <c r="K56" s="26"/>
      <c r="L56" s="26"/>
      <c r="M56" s="26"/>
      <c r="N56" s="26"/>
      <c r="O56" s="26"/>
      <c r="P56" s="26"/>
      <c r="Q56" s="26"/>
      <c r="R56" s="26"/>
    </row>
    <row r="57" spans="2:18" x14ac:dyDescent="0.3">
      <c r="B57" s="25"/>
      <c r="C57" s="25"/>
      <c r="D57" s="63"/>
      <c r="E57" s="26"/>
      <c r="F57" s="26"/>
      <c r="G57" s="26"/>
      <c r="H57" s="26"/>
      <c r="I57" s="26"/>
      <c r="J57" s="26"/>
      <c r="K57" s="26"/>
      <c r="L57" s="26"/>
      <c r="M57" s="26"/>
      <c r="N57" s="26"/>
      <c r="O57" s="26"/>
      <c r="P57" s="26"/>
      <c r="Q57" s="26"/>
      <c r="R57" s="26"/>
    </row>
    <row r="58" spans="2:18" x14ac:dyDescent="0.3">
      <c r="B58" s="25"/>
      <c r="C58" s="25"/>
      <c r="D58" s="63"/>
      <c r="E58" s="26"/>
      <c r="F58" s="26"/>
      <c r="G58" s="26"/>
      <c r="H58" s="26"/>
      <c r="I58" s="26"/>
      <c r="J58" s="26"/>
      <c r="K58" s="26"/>
      <c r="L58" s="26"/>
      <c r="M58" s="26"/>
      <c r="N58" s="26"/>
      <c r="O58" s="26"/>
      <c r="P58" s="26"/>
      <c r="Q58" s="26"/>
      <c r="R58" s="26"/>
    </row>
    <row r="59" spans="2:18" x14ac:dyDescent="0.3">
      <c r="B59" s="25"/>
      <c r="C59" s="25"/>
      <c r="D59" s="63"/>
      <c r="E59" s="26"/>
      <c r="F59" s="26"/>
      <c r="G59" s="26"/>
      <c r="H59" s="26"/>
      <c r="I59" s="26"/>
      <c r="J59" s="26"/>
      <c r="K59" s="26"/>
      <c r="L59" s="26"/>
      <c r="M59" s="26"/>
      <c r="N59" s="26"/>
      <c r="O59" s="26"/>
      <c r="P59" s="26"/>
      <c r="Q59" s="26"/>
      <c r="R59" s="26"/>
    </row>
    <row r="60" spans="2:18" x14ac:dyDescent="0.3">
      <c r="B60" s="25"/>
      <c r="C60" s="25"/>
      <c r="D60" s="63"/>
      <c r="E60" s="26"/>
      <c r="F60" s="26"/>
      <c r="G60" s="26"/>
      <c r="H60" s="26"/>
      <c r="I60" s="26"/>
      <c r="J60" s="26"/>
      <c r="K60" s="26"/>
      <c r="L60" s="26"/>
      <c r="M60" s="26"/>
      <c r="N60" s="26"/>
      <c r="O60" s="26"/>
      <c r="P60" s="26"/>
      <c r="Q60" s="26"/>
      <c r="R60" s="26"/>
    </row>
    <row r="61" spans="2:18" x14ac:dyDescent="0.3">
      <c r="B61" s="25"/>
      <c r="C61" s="25"/>
      <c r="D61" s="63"/>
      <c r="E61" s="26"/>
      <c r="F61" s="26"/>
      <c r="G61" s="26"/>
      <c r="H61" s="26"/>
      <c r="I61" s="26"/>
      <c r="J61" s="26"/>
      <c r="K61" s="26"/>
      <c r="L61" s="26"/>
      <c r="M61" s="26"/>
      <c r="N61" s="26"/>
      <c r="O61" s="26"/>
      <c r="P61" s="26"/>
      <c r="Q61" s="26"/>
      <c r="R61" s="26"/>
    </row>
    <row r="62" spans="2:18" x14ac:dyDescent="0.3">
      <c r="B62" s="25"/>
      <c r="C62" s="25"/>
      <c r="D62" s="63"/>
      <c r="E62" s="26"/>
      <c r="F62" s="26"/>
      <c r="G62" s="26"/>
      <c r="H62" s="26"/>
      <c r="I62" s="26"/>
      <c r="J62" s="26"/>
      <c r="K62" s="26"/>
      <c r="L62" s="26"/>
      <c r="M62" s="26"/>
      <c r="N62" s="26"/>
      <c r="O62" s="26"/>
      <c r="P62" s="26"/>
      <c r="Q62" s="26"/>
      <c r="R62" s="26"/>
    </row>
    <row r="63" spans="2:18" x14ac:dyDescent="0.3">
      <c r="B63" s="25"/>
      <c r="C63" s="25"/>
      <c r="D63" s="63"/>
      <c r="E63" s="26"/>
      <c r="F63" s="26"/>
      <c r="G63" s="26"/>
      <c r="H63" s="26"/>
      <c r="I63" s="26"/>
      <c r="J63" s="26"/>
      <c r="K63" s="26"/>
      <c r="L63" s="26"/>
      <c r="M63" s="26"/>
      <c r="N63" s="26"/>
      <c r="O63" s="26"/>
      <c r="P63" s="26"/>
      <c r="Q63" s="26"/>
      <c r="R63" s="26"/>
    </row>
    <row r="64" spans="2:18" x14ac:dyDescent="0.3">
      <c r="B64" s="25"/>
      <c r="C64" s="25"/>
      <c r="D64" s="63"/>
      <c r="E64" s="26"/>
      <c r="F64" s="26"/>
      <c r="G64" s="26"/>
      <c r="H64" s="26"/>
      <c r="I64" s="26"/>
      <c r="J64" s="26"/>
      <c r="K64" s="26"/>
      <c r="L64" s="26"/>
      <c r="M64" s="26"/>
      <c r="N64" s="26"/>
      <c r="O64" s="26"/>
      <c r="P64" s="26"/>
      <c r="Q64" s="26"/>
      <c r="R64" s="26"/>
    </row>
    <row r="65" spans="2:18" x14ac:dyDescent="0.3">
      <c r="B65" s="25"/>
      <c r="C65" s="25"/>
      <c r="D65" s="63"/>
      <c r="E65" s="26"/>
      <c r="F65" s="26"/>
      <c r="G65" s="26"/>
      <c r="H65" s="26"/>
      <c r="I65" s="26"/>
      <c r="J65" s="26"/>
      <c r="K65" s="26"/>
      <c r="L65" s="26"/>
      <c r="M65" s="26"/>
      <c r="N65" s="26"/>
      <c r="O65" s="26"/>
      <c r="P65" s="26"/>
      <c r="Q65" s="26"/>
      <c r="R65" s="26"/>
    </row>
    <row r="66" spans="2:18" x14ac:dyDescent="0.3">
      <c r="B66" s="25"/>
      <c r="C66" s="25"/>
      <c r="D66" s="63"/>
      <c r="E66" s="26"/>
      <c r="F66" s="26"/>
      <c r="G66" s="26"/>
      <c r="H66" s="26"/>
      <c r="I66" s="26"/>
      <c r="J66" s="26"/>
      <c r="K66" s="26"/>
      <c r="L66" s="26"/>
      <c r="M66" s="26"/>
      <c r="N66" s="26"/>
      <c r="O66" s="26"/>
      <c r="P66" s="26"/>
      <c r="Q66" s="26"/>
      <c r="R66" s="26"/>
    </row>
    <row r="67" spans="2:18" x14ac:dyDescent="0.3">
      <c r="B67" s="25"/>
      <c r="C67" s="25"/>
      <c r="D67" s="63"/>
      <c r="E67" s="26"/>
      <c r="F67" s="26"/>
      <c r="G67" s="26"/>
      <c r="H67" s="26"/>
      <c r="I67" s="26"/>
      <c r="J67" s="26"/>
      <c r="K67" s="26"/>
      <c r="L67" s="26"/>
      <c r="M67" s="26"/>
      <c r="N67" s="26"/>
      <c r="O67" s="26"/>
      <c r="P67" s="26"/>
      <c r="Q67" s="26"/>
      <c r="R67" s="26"/>
    </row>
    <row r="68" spans="2:18" x14ac:dyDescent="0.3">
      <c r="B68" s="25"/>
      <c r="C68" s="25"/>
      <c r="D68" s="63"/>
      <c r="E68" s="26"/>
      <c r="F68" s="26"/>
      <c r="G68" s="26"/>
      <c r="H68" s="26"/>
      <c r="I68" s="26"/>
      <c r="J68" s="26"/>
      <c r="K68" s="26"/>
      <c r="L68" s="26"/>
      <c r="M68" s="26"/>
      <c r="N68" s="26"/>
      <c r="O68" s="26"/>
      <c r="P68" s="26"/>
      <c r="Q68" s="26"/>
      <c r="R68" s="26"/>
    </row>
    <row r="69" spans="2:18" x14ac:dyDescent="0.3">
      <c r="B69" s="25"/>
      <c r="C69" s="25"/>
      <c r="D69" s="63"/>
      <c r="E69" s="26"/>
      <c r="F69" s="26"/>
      <c r="G69" s="26"/>
      <c r="H69" s="26"/>
      <c r="I69" s="26"/>
      <c r="J69" s="26"/>
      <c r="K69" s="26"/>
      <c r="L69" s="26"/>
      <c r="M69" s="26"/>
      <c r="N69" s="26"/>
      <c r="O69" s="26"/>
      <c r="P69" s="26"/>
      <c r="Q69" s="26"/>
      <c r="R69" s="26"/>
    </row>
    <row r="70" spans="2:18" x14ac:dyDescent="0.3">
      <c r="B70" s="25"/>
      <c r="C70" s="25"/>
      <c r="D70" s="63"/>
      <c r="E70" s="26"/>
      <c r="F70" s="26"/>
      <c r="G70" s="26"/>
      <c r="H70" s="26"/>
      <c r="I70" s="26"/>
      <c r="J70" s="26"/>
      <c r="K70" s="26"/>
      <c r="L70" s="26"/>
      <c r="M70" s="26"/>
      <c r="N70" s="26"/>
      <c r="O70" s="26"/>
      <c r="P70" s="26"/>
      <c r="Q70" s="26"/>
      <c r="R70" s="26"/>
    </row>
    <row r="71" spans="2:18" x14ac:dyDescent="0.3">
      <c r="B71" s="25"/>
      <c r="C71" s="25"/>
      <c r="D71" s="63"/>
      <c r="E71" s="26"/>
      <c r="F71" s="26"/>
      <c r="G71" s="26"/>
      <c r="H71" s="26"/>
      <c r="I71" s="26"/>
      <c r="J71" s="26"/>
      <c r="K71" s="26"/>
      <c r="L71" s="26"/>
      <c r="M71" s="26"/>
      <c r="N71" s="26"/>
      <c r="O71" s="26"/>
      <c r="P71" s="26"/>
      <c r="Q71" s="26"/>
      <c r="R71" s="26"/>
    </row>
    <row r="72" spans="2:18" x14ac:dyDescent="0.3">
      <c r="B72" s="25"/>
      <c r="C72" s="25"/>
      <c r="D72" s="63"/>
      <c r="E72" s="26"/>
      <c r="F72" s="26"/>
      <c r="G72" s="26"/>
      <c r="H72" s="26"/>
      <c r="I72" s="26"/>
      <c r="J72" s="26"/>
      <c r="K72" s="26"/>
      <c r="L72" s="26"/>
      <c r="M72" s="26"/>
      <c r="N72" s="26"/>
      <c r="O72" s="26"/>
      <c r="P72" s="26"/>
      <c r="Q72" s="26"/>
      <c r="R72" s="26"/>
    </row>
    <row r="73" spans="2:18" x14ac:dyDescent="0.3">
      <c r="B73" s="25"/>
      <c r="C73" s="25"/>
      <c r="D73" s="63"/>
      <c r="E73" s="26"/>
      <c r="F73" s="26"/>
      <c r="G73" s="26"/>
      <c r="H73" s="26"/>
      <c r="I73" s="26"/>
      <c r="J73" s="26"/>
      <c r="K73" s="26"/>
      <c r="L73" s="26"/>
      <c r="M73" s="26"/>
      <c r="N73" s="26"/>
      <c r="O73" s="26"/>
      <c r="P73" s="26"/>
      <c r="Q73" s="26"/>
      <c r="R73" s="26"/>
    </row>
    <row r="74" spans="2:18" x14ac:dyDescent="0.3">
      <c r="B74" s="25"/>
      <c r="C74" s="25"/>
      <c r="D74" s="63"/>
      <c r="E74" s="26"/>
      <c r="F74" s="26"/>
      <c r="G74" s="26"/>
      <c r="H74" s="26"/>
      <c r="I74" s="26"/>
      <c r="J74" s="26"/>
      <c r="K74" s="26"/>
      <c r="L74" s="26"/>
      <c r="M74" s="26"/>
      <c r="N74" s="26"/>
      <c r="O74" s="26"/>
      <c r="P74" s="26"/>
      <c r="Q74" s="26"/>
      <c r="R74" s="26"/>
    </row>
    <row r="75" spans="2:18" x14ac:dyDescent="0.3">
      <c r="B75" s="25"/>
      <c r="C75" s="25"/>
      <c r="D75" s="63"/>
      <c r="E75" s="26"/>
      <c r="F75" s="26"/>
      <c r="G75" s="26"/>
      <c r="H75" s="26"/>
      <c r="I75" s="26"/>
      <c r="J75" s="26"/>
      <c r="K75" s="26"/>
      <c r="L75" s="26"/>
      <c r="M75" s="26"/>
      <c r="N75" s="26"/>
      <c r="O75" s="26"/>
      <c r="P75" s="26"/>
      <c r="Q75" s="26"/>
      <c r="R75" s="26"/>
    </row>
    <row r="76" spans="2:18" x14ac:dyDescent="0.3">
      <c r="B76" s="25"/>
      <c r="C76" s="25"/>
      <c r="D76" s="63"/>
      <c r="E76" s="26"/>
      <c r="F76" s="26"/>
      <c r="G76" s="26"/>
      <c r="H76" s="26"/>
      <c r="I76" s="26"/>
      <c r="J76" s="26"/>
      <c r="K76" s="26"/>
      <c r="L76" s="26"/>
      <c r="M76" s="26"/>
      <c r="N76" s="26"/>
      <c r="O76" s="26"/>
      <c r="P76" s="26"/>
      <c r="Q76" s="26"/>
      <c r="R76" s="26"/>
    </row>
    <row r="77" spans="2:18" x14ac:dyDescent="0.3">
      <c r="B77" s="25"/>
      <c r="C77" s="25"/>
      <c r="D77" s="63"/>
      <c r="E77" s="26"/>
      <c r="F77" s="26"/>
      <c r="G77" s="26"/>
      <c r="H77" s="26"/>
      <c r="I77" s="26"/>
      <c r="J77" s="26"/>
      <c r="K77" s="26"/>
      <c r="L77" s="26"/>
      <c r="M77" s="26"/>
      <c r="N77" s="26"/>
      <c r="O77" s="26"/>
      <c r="P77" s="26"/>
      <c r="Q77" s="26"/>
      <c r="R77" s="26"/>
    </row>
    <row r="78" spans="2:18" x14ac:dyDescent="0.3">
      <c r="B78" s="25"/>
      <c r="C78" s="25"/>
      <c r="D78" s="63"/>
      <c r="E78" s="26"/>
      <c r="F78" s="26"/>
      <c r="G78" s="26"/>
      <c r="H78" s="26"/>
      <c r="I78" s="26"/>
      <c r="J78" s="26"/>
      <c r="K78" s="26"/>
      <c r="L78" s="26"/>
      <c r="M78" s="26"/>
      <c r="N78" s="26"/>
      <c r="O78" s="26"/>
      <c r="P78" s="26"/>
      <c r="Q78" s="26"/>
      <c r="R78" s="26"/>
    </row>
    <row r="79" spans="2:18" x14ac:dyDescent="0.3">
      <c r="B79" s="25"/>
      <c r="C79" s="25"/>
      <c r="D79" s="63"/>
      <c r="E79" s="26"/>
      <c r="F79" s="26"/>
      <c r="G79" s="26"/>
      <c r="H79" s="26"/>
      <c r="I79" s="26"/>
      <c r="J79" s="26"/>
      <c r="K79" s="26"/>
      <c r="L79" s="26"/>
      <c r="M79" s="26"/>
      <c r="N79" s="26"/>
      <c r="O79" s="26"/>
      <c r="P79" s="26"/>
      <c r="Q79" s="26"/>
      <c r="R79" s="26"/>
    </row>
    <row r="80" spans="2:18" x14ac:dyDescent="0.3">
      <c r="B80" s="25"/>
      <c r="C80" s="25"/>
      <c r="D80" s="63"/>
      <c r="E80" s="26"/>
      <c r="F80" s="26"/>
      <c r="G80" s="26"/>
      <c r="H80" s="26"/>
      <c r="I80" s="26"/>
      <c r="J80" s="26"/>
      <c r="K80" s="26"/>
      <c r="L80" s="26"/>
      <c r="M80" s="26"/>
      <c r="N80" s="26"/>
      <c r="O80" s="26"/>
      <c r="P80" s="26"/>
      <c r="Q80" s="26"/>
      <c r="R80" s="26"/>
    </row>
    <row r="81" spans="2:18" x14ac:dyDescent="0.3">
      <c r="B81" s="25"/>
      <c r="C81" s="25"/>
      <c r="D81" s="63"/>
      <c r="E81" s="26"/>
      <c r="F81" s="26"/>
      <c r="G81" s="26"/>
      <c r="H81" s="26"/>
      <c r="I81" s="26"/>
      <c r="J81" s="26"/>
      <c r="K81" s="26"/>
      <c r="L81" s="26"/>
      <c r="M81" s="26"/>
      <c r="N81" s="26"/>
      <c r="O81" s="26"/>
      <c r="P81" s="26"/>
      <c r="Q81" s="26"/>
      <c r="R81" s="26"/>
    </row>
    <row r="82" spans="2:18" x14ac:dyDescent="0.3">
      <c r="B82" s="25"/>
      <c r="C82" s="25"/>
      <c r="D82" s="63"/>
      <c r="E82" s="26"/>
      <c r="F82" s="26"/>
      <c r="G82" s="26"/>
      <c r="H82" s="26"/>
      <c r="I82" s="26"/>
      <c r="J82" s="26"/>
      <c r="K82" s="26"/>
      <c r="L82" s="26"/>
      <c r="M82" s="26"/>
      <c r="N82" s="26"/>
      <c r="O82" s="26"/>
      <c r="P82" s="26"/>
      <c r="Q82" s="26"/>
      <c r="R82" s="26"/>
    </row>
    <row r="83" spans="2:18" x14ac:dyDescent="0.3">
      <c r="B83" s="25"/>
      <c r="C83" s="25"/>
      <c r="D83" s="63"/>
      <c r="E83" s="26"/>
      <c r="F83" s="26"/>
      <c r="G83" s="26"/>
      <c r="H83" s="26"/>
      <c r="I83" s="26"/>
      <c r="J83" s="26"/>
      <c r="K83" s="26"/>
      <c r="L83" s="26"/>
      <c r="M83" s="26"/>
      <c r="N83" s="26"/>
      <c r="O83" s="26"/>
      <c r="P83" s="26"/>
      <c r="Q83" s="26"/>
      <c r="R83" s="26"/>
    </row>
    <row r="84" spans="2:18" x14ac:dyDescent="0.3">
      <c r="B84" s="25"/>
      <c r="C84" s="25"/>
      <c r="D84" s="63"/>
      <c r="E84" s="26"/>
      <c r="F84" s="26"/>
      <c r="G84" s="26"/>
      <c r="H84" s="26"/>
      <c r="I84" s="26"/>
      <c r="J84" s="26"/>
      <c r="K84" s="26"/>
      <c r="L84" s="26"/>
      <c r="M84" s="26"/>
      <c r="N84" s="26"/>
      <c r="O84" s="26"/>
      <c r="P84" s="26"/>
      <c r="Q84" s="26"/>
      <c r="R84" s="26"/>
    </row>
    <row r="85" spans="2:18" x14ac:dyDescent="0.3">
      <c r="B85" s="25"/>
      <c r="C85" s="25"/>
      <c r="D85" s="63"/>
      <c r="E85" s="26"/>
      <c r="F85" s="26"/>
      <c r="G85" s="26"/>
      <c r="H85" s="26"/>
      <c r="I85" s="26"/>
      <c r="J85" s="26"/>
      <c r="K85" s="26"/>
      <c r="L85" s="26"/>
      <c r="M85" s="26"/>
      <c r="N85" s="26"/>
      <c r="O85" s="26"/>
      <c r="P85" s="26"/>
      <c r="Q85" s="26"/>
      <c r="R85" s="26"/>
    </row>
    <row r="86" spans="2:18" x14ac:dyDescent="0.3">
      <c r="B86" s="25"/>
      <c r="C86" s="25"/>
      <c r="D86" s="63"/>
      <c r="E86" s="26"/>
      <c r="F86" s="26"/>
      <c r="G86" s="26"/>
      <c r="H86" s="26"/>
      <c r="I86" s="26"/>
      <c r="J86" s="26"/>
      <c r="K86" s="26"/>
      <c r="L86" s="26"/>
      <c r="M86" s="26"/>
      <c r="N86" s="26"/>
      <c r="O86" s="26"/>
      <c r="P86" s="26"/>
      <c r="Q86" s="26"/>
      <c r="R86" s="26"/>
    </row>
    <row r="87" spans="2:18" x14ac:dyDescent="0.3">
      <c r="B87" s="25"/>
      <c r="C87" s="25"/>
      <c r="D87" s="63"/>
      <c r="E87" s="26"/>
      <c r="F87" s="26"/>
      <c r="G87" s="26"/>
      <c r="H87" s="26"/>
      <c r="I87" s="26"/>
      <c r="J87" s="26"/>
      <c r="K87" s="26"/>
      <c r="L87" s="26"/>
      <c r="M87" s="26"/>
      <c r="N87" s="26"/>
      <c r="O87" s="26"/>
      <c r="P87" s="26"/>
      <c r="Q87" s="26"/>
      <c r="R87" s="26"/>
    </row>
    <row r="88" spans="2:18" x14ac:dyDescent="0.3">
      <c r="B88" s="25"/>
      <c r="C88" s="25"/>
      <c r="D88" s="63"/>
      <c r="E88" s="26"/>
      <c r="F88" s="26"/>
      <c r="G88" s="26"/>
      <c r="H88" s="26"/>
      <c r="I88" s="26"/>
      <c r="J88" s="26"/>
      <c r="K88" s="26"/>
      <c r="L88" s="26"/>
      <c r="M88" s="26"/>
      <c r="N88" s="26"/>
      <c r="O88" s="26"/>
      <c r="P88" s="26"/>
      <c r="Q88" s="26"/>
      <c r="R88" s="26"/>
    </row>
    <row r="89" spans="2:18" x14ac:dyDescent="0.3">
      <c r="B89" s="25"/>
      <c r="C89" s="25"/>
      <c r="D89" s="63"/>
      <c r="E89" s="26"/>
      <c r="F89" s="26"/>
      <c r="G89" s="26"/>
      <c r="H89" s="26"/>
      <c r="I89" s="26"/>
      <c r="J89" s="26"/>
      <c r="K89" s="26"/>
      <c r="L89" s="26"/>
      <c r="M89" s="26"/>
      <c r="N89" s="26"/>
      <c r="O89" s="26"/>
      <c r="P89" s="26"/>
      <c r="Q89" s="26"/>
      <c r="R89" s="26"/>
    </row>
    <row r="90" spans="2:18" x14ac:dyDescent="0.3">
      <c r="B90" s="25"/>
      <c r="C90" s="25"/>
      <c r="D90" s="63"/>
      <c r="E90" s="26"/>
      <c r="F90" s="26"/>
      <c r="G90" s="26"/>
      <c r="H90" s="26"/>
      <c r="I90" s="26"/>
      <c r="J90" s="26"/>
      <c r="K90" s="26"/>
      <c r="L90" s="26"/>
      <c r="M90" s="26"/>
      <c r="N90" s="26"/>
      <c r="O90" s="26"/>
      <c r="P90" s="26"/>
      <c r="Q90" s="26"/>
      <c r="R90" s="26"/>
    </row>
    <row r="91" spans="2:18" x14ac:dyDescent="0.3">
      <c r="B91" s="25"/>
      <c r="C91" s="25"/>
      <c r="D91" s="63"/>
      <c r="E91" s="26"/>
      <c r="F91" s="26"/>
      <c r="G91" s="26"/>
      <c r="H91" s="26"/>
      <c r="I91" s="26"/>
      <c r="J91" s="26"/>
      <c r="K91" s="26"/>
      <c r="L91" s="26"/>
      <c r="M91" s="26"/>
      <c r="N91" s="26"/>
      <c r="O91" s="26"/>
      <c r="P91" s="26"/>
      <c r="Q91" s="26"/>
      <c r="R91" s="26"/>
    </row>
    <row r="92" spans="2:18" x14ac:dyDescent="0.3">
      <c r="B92" s="25"/>
      <c r="C92" s="25"/>
      <c r="D92" s="63"/>
      <c r="E92" s="26"/>
      <c r="F92" s="26"/>
      <c r="G92" s="26"/>
      <c r="H92" s="26"/>
      <c r="I92" s="26"/>
      <c r="J92" s="26"/>
      <c r="K92" s="26"/>
      <c r="L92" s="26"/>
      <c r="M92" s="26"/>
      <c r="N92" s="26"/>
      <c r="O92" s="26"/>
      <c r="P92" s="26"/>
      <c r="Q92" s="26"/>
      <c r="R92" s="26"/>
    </row>
    <row r="93" spans="2:18" x14ac:dyDescent="0.3">
      <c r="B93" s="25"/>
      <c r="C93" s="25"/>
      <c r="D93" s="63"/>
      <c r="E93" s="26"/>
      <c r="F93" s="26"/>
      <c r="G93" s="26"/>
      <c r="H93" s="26"/>
      <c r="I93" s="26"/>
      <c r="J93" s="26"/>
      <c r="K93" s="26"/>
      <c r="L93" s="26"/>
      <c r="M93" s="26"/>
      <c r="N93" s="26"/>
      <c r="O93" s="26"/>
      <c r="P93" s="26"/>
      <c r="Q93" s="26"/>
      <c r="R93" s="26"/>
    </row>
    <row r="94" spans="2:18" x14ac:dyDescent="0.3">
      <c r="B94" s="25"/>
      <c r="C94" s="25"/>
      <c r="D94" s="63"/>
      <c r="E94" s="26"/>
      <c r="F94" s="26"/>
      <c r="G94" s="26"/>
      <c r="H94" s="26"/>
      <c r="I94" s="26"/>
      <c r="J94" s="26"/>
      <c r="K94" s="26"/>
      <c r="L94" s="26"/>
      <c r="M94" s="26"/>
      <c r="N94" s="26"/>
      <c r="O94" s="26"/>
      <c r="P94" s="26"/>
      <c r="Q94" s="26"/>
      <c r="R94" s="26"/>
    </row>
    <row r="95" spans="2:18" x14ac:dyDescent="0.3">
      <c r="B95" s="25"/>
      <c r="C95" s="25"/>
      <c r="D95" s="63"/>
      <c r="E95" s="26"/>
      <c r="F95" s="26"/>
      <c r="G95" s="26"/>
      <c r="H95" s="26"/>
      <c r="I95" s="26"/>
      <c r="J95" s="26"/>
      <c r="K95" s="26"/>
      <c r="L95" s="26"/>
      <c r="M95" s="26"/>
      <c r="N95" s="26"/>
      <c r="O95" s="26"/>
      <c r="P95" s="26"/>
      <c r="Q95" s="26"/>
      <c r="R95" s="26"/>
    </row>
    <row r="96" spans="2:18" x14ac:dyDescent="0.3">
      <c r="B96" s="25"/>
      <c r="C96" s="25"/>
      <c r="D96" s="63"/>
      <c r="E96" s="26"/>
      <c r="F96" s="26"/>
      <c r="G96" s="26"/>
      <c r="H96" s="26"/>
      <c r="I96" s="26"/>
      <c r="J96" s="26"/>
      <c r="K96" s="26"/>
      <c r="L96" s="26"/>
      <c r="M96" s="26"/>
      <c r="N96" s="26"/>
      <c r="O96" s="26"/>
      <c r="P96" s="26"/>
      <c r="Q96" s="26"/>
      <c r="R96" s="26"/>
    </row>
    <row r="97" spans="2:18" x14ac:dyDescent="0.3">
      <c r="B97" s="25"/>
      <c r="C97" s="25"/>
      <c r="D97" s="63"/>
      <c r="E97" s="26"/>
      <c r="F97" s="26"/>
      <c r="G97" s="26"/>
      <c r="H97" s="26"/>
      <c r="I97" s="26"/>
      <c r="J97" s="26"/>
      <c r="K97" s="26"/>
      <c r="L97" s="26"/>
      <c r="M97" s="26"/>
      <c r="N97" s="26"/>
      <c r="O97" s="26"/>
      <c r="P97" s="26"/>
      <c r="Q97" s="26"/>
      <c r="R97" s="26"/>
    </row>
    <row r="98" spans="2:18" x14ac:dyDescent="0.3">
      <c r="B98" s="25"/>
      <c r="C98" s="25"/>
      <c r="D98" s="63"/>
      <c r="E98" s="26"/>
      <c r="F98" s="26"/>
      <c r="G98" s="26"/>
      <c r="H98" s="26"/>
      <c r="I98" s="26"/>
      <c r="J98" s="26"/>
      <c r="K98" s="26"/>
      <c r="L98" s="26"/>
      <c r="M98" s="26"/>
      <c r="N98" s="26"/>
      <c r="O98" s="26"/>
      <c r="P98" s="26"/>
      <c r="Q98" s="26"/>
      <c r="R98" s="26"/>
    </row>
    <row r="99" spans="2:18" x14ac:dyDescent="0.3">
      <c r="B99" s="25"/>
      <c r="C99" s="25"/>
      <c r="D99" s="63"/>
      <c r="E99" s="26"/>
      <c r="F99" s="26"/>
      <c r="G99" s="26"/>
      <c r="H99" s="26"/>
      <c r="I99" s="26"/>
      <c r="J99" s="26"/>
      <c r="K99" s="26"/>
      <c r="L99" s="26"/>
      <c r="M99" s="26"/>
      <c r="N99" s="26"/>
      <c r="O99" s="26"/>
      <c r="P99" s="26"/>
      <c r="Q99" s="26"/>
      <c r="R99" s="26"/>
    </row>
    <row r="100" spans="2:18" x14ac:dyDescent="0.3">
      <c r="B100" s="25"/>
      <c r="C100" s="25"/>
      <c r="D100" s="63"/>
      <c r="E100" s="26"/>
      <c r="F100" s="26"/>
      <c r="G100" s="26"/>
      <c r="H100" s="26"/>
      <c r="I100" s="26"/>
      <c r="J100" s="26"/>
      <c r="K100" s="26"/>
      <c r="L100" s="26"/>
      <c r="M100" s="26"/>
      <c r="N100" s="26"/>
      <c r="O100" s="26"/>
      <c r="P100" s="26"/>
      <c r="Q100" s="26"/>
      <c r="R100" s="26"/>
    </row>
    <row r="101" spans="2:18" x14ac:dyDescent="0.3">
      <c r="B101" s="25"/>
      <c r="C101" s="25"/>
      <c r="D101" s="63"/>
      <c r="E101" s="26"/>
      <c r="F101" s="26"/>
      <c r="G101" s="26"/>
      <c r="H101" s="26"/>
      <c r="I101" s="26"/>
      <c r="J101" s="26"/>
      <c r="K101" s="26"/>
      <c r="L101" s="26"/>
      <c r="M101" s="26"/>
      <c r="N101" s="26"/>
      <c r="O101" s="26"/>
      <c r="P101" s="26"/>
      <c r="Q101" s="26"/>
      <c r="R101" s="26"/>
    </row>
    <row r="102" spans="2:18" x14ac:dyDescent="0.3">
      <c r="B102" s="25"/>
      <c r="C102" s="25"/>
      <c r="D102" s="63"/>
      <c r="E102" s="26"/>
      <c r="F102" s="26"/>
      <c r="G102" s="26"/>
      <c r="H102" s="26"/>
      <c r="I102" s="26"/>
      <c r="J102" s="26"/>
      <c r="K102" s="26"/>
      <c r="L102" s="26"/>
      <c r="M102" s="26"/>
      <c r="N102" s="26"/>
      <c r="O102" s="26"/>
      <c r="P102" s="26"/>
      <c r="Q102" s="26"/>
      <c r="R102" s="26"/>
    </row>
    <row r="103" spans="2:18" x14ac:dyDescent="0.3">
      <c r="B103" s="25"/>
      <c r="C103" s="25"/>
      <c r="D103" s="63"/>
      <c r="E103" s="26"/>
      <c r="F103" s="26"/>
      <c r="G103" s="26"/>
      <c r="H103" s="26"/>
      <c r="I103" s="26"/>
      <c r="J103" s="26"/>
      <c r="K103" s="26"/>
      <c r="L103" s="26"/>
      <c r="M103" s="26"/>
      <c r="N103" s="26"/>
      <c r="O103" s="26"/>
      <c r="P103" s="26"/>
      <c r="Q103" s="26"/>
      <c r="R103" s="26"/>
    </row>
    <row r="104" spans="2:18" x14ac:dyDescent="0.3">
      <c r="B104" s="25"/>
      <c r="C104" s="25"/>
      <c r="D104" s="63"/>
      <c r="E104" s="26"/>
      <c r="F104" s="26"/>
      <c r="G104" s="26"/>
      <c r="H104" s="26"/>
      <c r="I104" s="26"/>
      <c r="J104" s="26"/>
      <c r="K104" s="26"/>
      <c r="L104" s="26"/>
      <c r="M104" s="26"/>
      <c r="N104" s="26"/>
      <c r="O104" s="26"/>
      <c r="P104" s="26"/>
      <c r="Q104" s="26"/>
      <c r="R104" s="26"/>
    </row>
    <row r="105" spans="2:18" x14ac:dyDescent="0.3">
      <c r="B105" s="25"/>
      <c r="C105" s="25"/>
      <c r="D105" s="63"/>
      <c r="E105" s="26"/>
      <c r="F105" s="26"/>
      <c r="G105" s="26"/>
      <c r="H105" s="26"/>
      <c r="I105" s="26"/>
      <c r="J105" s="26"/>
      <c r="K105" s="26"/>
      <c r="L105" s="26"/>
      <c r="M105" s="26"/>
      <c r="N105" s="26"/>
      <c r="O105" s="26"/>
      <c r="P105" s="26"/>
      <c r="Q105" s="26"/>
      <c r="R105" s="26"/>
    </row>
    <row r="106" spans="2:18" x14ac:dyDescent="0.3">
      <c r="B106" s="25"/>
      <c r="C106" s="25"/>
      <c r="D106" s="63"/>
      <c r="E106" s="26"/>
      <c r="F106" s="26"/>
      <c r="G106" s="26"/>
      <c r="H106" s="26"/>
      <c r="I106" s="26"/>
      <c r="J106" s="26"/>
      <c r="K106" s="26"/>
      <c r="L106" s="26"/>
      <c r="M106" s="26"/>
      <c r="N106" s="26"/>
      <c r="O106" s="26"/>
      <c r="P106" s="26"/>
      <c r="Q106" s="26"/>
      <c r="R106" s="26"/>
    </row>
    <row r="107" spans="2:18" x14ac:dyDescent="0.3">
      <c r="B107" s="25"/>
      <c r="C107" s="25"/>
      <c r="D107" s="63"/>
      <c r="E107" s="26"/>
      <c r="F107" s="26"/>
      <c r="G107" s="26"/>
      <c r="H107" s="26"/>
      <c r="I107" s="26"/>
      <c r="J107" s="26"/>
      <c r="K107" s="26"/>
      <c r="L107" s="26"/>
      <c r="M107" s="26"/>
      <c r="N107" s="26"/>
      <c r="O107" s="26"/>
      <c r="P107" s="26"/>
      <c r="Q107" s="26"/>
      <c r="R107" s="26"/>
    </row>
    <row r="108" spans="2:18" x14ac:dyDescent="0.3">
      <c r="B108" s="25"/>
      <c r="C108" s="25"/>
      <c r="D108" s="63"/>
      <c r="E108" s="26"/>
      <c r="F108" s="26"/>
      <c r="G108" s="26"/>
      <c r="H108" s="26"/>
      <c r="I108" s="26"/>
      <c r="J108" s="26"/>
      <c r="K108" s="26"/>
      <c r="L108" s="26"/>
      <c r="M108" s="26"/>
      <c r="N108" s="26"/>
      <c r="O108" s="26"/>
      <c r="P108" s="26"/>
      <c r="Q108" s="26"/>
      <c r="R108" s="26"/>
    </row>
    <row r="109" spans="2:18" x14ac:dyDescent="0.3">
      <c r="B109" s="25"/>
      <c r="C109" s="25"/>
      <c r="D109" s="63"/>
      <c r="E109" s="26"/>
      <c r="F109" s="26"/>
      <c r="G109" s="26"/>
      <c r="H109" s="26"/>
      <c r="I109" s="26"/>
      <c r="J109" s="26"/>
      <c r="K109" s="26"/>
      <c r="L109" s="26"/>
      <c r="M109" s="26"/>
      <c r="N109" s="26"/>
      <c r="O109" s="26"/>
      <c r="P109" s="26"/>
      <c r="Q109" s="26"/>
      <c r="R109" s="26"/>
    </row>
    <row r="110" spans="2:18" x14ac:dyDescent="0.3">
      <c r="B110" s="25"/>
      <c r="C110" s="25"/>
      <c r="D110" s="63"/>
      <c r="E110" s="26"/>
      <c r="F110" s="26"/>
      <c r="G110" s="26"/>
      <c r="H110" s="26"/>
      <c r="I110" s="26"/>
      <c r="J110" s="26"/>
      <c r="K110" s="26"/>
      <c r="L110" s="26"/>
      <c r="M110" s="26"/>
      <c r="N110" s="26"/>
      <c r="O110" s="26"/>
      <c r="P110" s="26"/>
      <c r="Q110" s="26"/>
      <c r="R110" s="26"/>
    </row>
    <row r="111" spans="2:18" x14ac:dyDescent="0.3">
      <c r="B111" s="25"/>
      <c r="C111" s="25"/>
      <c r="D111" s="63"/>
      <c r="E111" s="26"/>
      <c r="F111" s="26"/>
      <c r="G111" s="26"/>
      <c r="H111" s="26"/>
      <c r="I111" s="26"/>
      <c r="J111" s="26"/>
      <c r="K111" s="26"/>
      <c r="L111" s="26"/>
      <c r="M111" s="26"/>
      <c r="N111" s="26"/>
      <c r="O111" s="26"/>
      <c r="P111" s="26"/>
      <c r="Q111" s="26"/>
      <c r="R111" s="26"/>
    </row>
    <row r="112" spans="2:18" x14ac:dyDescent="0.3">
      <c r="B112" s="25"/>
      <c r="C112" s="25"/>
      <c r="D112" s="63"/>
      <c r="E112" s="26"/>
      <c r="F112" s="26"/>
      <c r="G112" s="26"/>
      <c r="H112" s="26"/>
      <c r="I112" s="26"/>
      <c r="J112" s="26"/>
      <c r="K112" s="26"/>
      <c r="L112" s="26"/>
      <c r="M112" s="26"/>
      <c r="N112" s="26"/>
      <c r="O112" s="26"/>
      <c r="P112" s="26"/>
      <c r="Q112" s="26"/>
      <c r="R112" s="26"/>
    </row>
    <row r="113" spans="2:18" x14ac:dyDescent="0.3">
      <c r="B113" s="25"/>
      <c r="C113" s="25"/>
      <c r="D113" s="63"/>
      <c r="E113" s="26"/>
      <c r="F113" s="26"/>
      <c r="G113" s="26"/>
      <c r="H113" s="26"/>
      <c r="I113" s="26"/>
      <c r="J113" s="26"/>
      <c r="K113" s="26"/>
      <c r="L113" s="26"/>
      <c r="M113" s="26"/>
      <c r="N113" s="26"/>
      <c r="O113" s="26"/>
      <c r="P113" s="26"/>
      <c r="Q113" s="26"/>
      <c r="R113" s="26"/>
    </row>
    <row r="114" spans="2:18" x14ac:dyDescent="0.3">
      <c r="B114" s="25"/>
      <c r="C114" s="25"/>
      <c r="D114" s="63"/>
      <c r="E114" s="26"/>
      <c r="F114" s="26"/>
      <c r="G114" s="26"/>
      <c r="H114" s="26"/>
      <c r="I114" s="26"/>
      <c r="J114" s="26"/>
      <c r="K114" s="26"/>
      <c r="L114" s="26"/>
      <c r="M114" s="26"/>
      <c r="N114" s="26"/>
      <c r="O114" s="26"/>
      <c r="P114" s="26"/>
      <c r="Q114" s="26"/>
      <c r="R114" s="26"/>
    </row>
    <row r="115" spans="2:18" x14ac:dyDescent="0.3">
      <c r="B115" s="25"/>
      <c r="C115" s="25"/>
      <c r="D115" s="63"/>
      <c r="E115" s="26"/>
      <c r="F115" s="26"/>
      <c r="G115" s="26"/>
      <c r="H115" s="26"/>
      <c r="I115" s="26"/>
      <c r="J115" s="26"/>
      <c r="K115" s="26"/>
      <c r="L115" s="26"/>
      <c r="M115" s="26"/>
      <c r="N115" s="26"/>
      <c r="O115" s="26"/>
      <c r="P115" s="26"/>
      <c r="Q115" s="26"/>
      <c r="R115" s="26"/>
    </row>
    <row r="116" spans="2:18" x14ac:dyDescent="0.3">
      <c r="B116" s="25"/>
      <c r="C116" s="25"/>
      <c r="D116" s="63"/>
      <c r="E116" s="26"/>
      <c r="F116" s="26"/>
      <c r="G116" s="26"/>
      <c r="H116" s="26"/>
      <c r="I116" s="26"/>
      <c r="J116" s="26"/>
      <c r="K116" s="26"/>
      <c r="L116" s="26"/>
      <c r="M116" s="26"/>
      <c r="N116" s="26"/>
      <c r="O116" s="26"/>
      <c r="P116" s="26"/>
      <c r="Q116" s="26"/>
      <c r="R116" s="26"/>
    </row>
    <row r="117" spans="2:18" x14ac:dyDescent="0.3">
      <c r="B117" s="25"/>
      <c r="C117" s="25"/>
      <c r="D117" s="63"/>
      <c r="E117" s="26"/>
      <c r="F117" s="26"/>
      <c r="G117" s="26"/>
      <c r="H117" s="26"/>
      <c r="I117" s="26"/>
      <c r="J117" s="26"/>
      <c r="K117" s="26"/>
      <c r="L117" s="26"/>
      <c r="M117" s="26"/>
      <c r="N117" s="26"/>
      <c r="O117" s="26"/>
      <c r="P117" s="26"/>
      <c r="Q117" s="26"/>
      <c r="R117" s="26"/>
    </row>
    <row r="118" spans="2:18" x14ac:dyDescent="0.3">
      <c r="B118" s="25"/>
      <c r="C118" s="25"/>
      <c r="D118" s="63"/>
      <c r="E118" s="26"/>
      <c r="F118" s="26"/>
      <c r="G118" s="26"/>
      <c r="H118" s="26"/>
      <c r="I118" s="26"/>
      <c r="J118" s="26"/>
      <c r="K118" s="26"/>
      <c r="L118" s="26"/>
      <c r="M118" s="26"/>
      <c r="N118" s="26"/>
      <c r="O118" s="26"/>
      <c r="P118" s="26"/>
      <c r="Q118" s="26"/>
      <c r="R118" s="26"/>
    </row>
    <row r="119" spans="2:18" x14ac:dyDescent="0.3">
      <c r="B119" s="25"/>
      <c r="C119" s="25"/>
      <c r="D119" s="63"/>
      <c r="E119" s="26"/>
      <c r="F119" s="26"/>
      <c r="G119" s="26"/>
      <c r="H119" s="26"/>
      <c r="I119" s="26"/>
      <c r="J119" s="26"/>
      <c r="K119" s="26"/>
      <c r="L119" s="26"/>
      <c r="M119" s="26"/>
      <c r="N119" s="26"/>
      <c r="O119" s="26"/>
      <c r="P119" s="26"/>
      <c r="Q119" s="26"/>
      <c r="R119" s="26"/>
    </row>
    <row r="120" spans="2:18" x14ac:dyDescent="0.3">
      <c r="B120" s="25"/>
      <c r="C120" s="25"/>
      <c r="D120" s="63"/>
      <c r="E120" s="26"/>
      <c r="F120" s="26"/>
      <c r="G120" s="26"/>
      <c r="H120" s="26"/>
      <c r="I120" s="26"/>
      <c r="J120" s="26"/>
      <c r="K120" s="26"/>
      <c r="L120" s="26"/>
      <c r="M120" s="26"/>
      <c r="N120" s="26"/>
      <c r="O120" s="26"/>
      <c r="P120" s="26"/>
      <c r="Q120" s="26"/>
      <c r="R120" s="26"/>
    </row>
    <row r="121" spans="2:18" x14ac:dyDescent="0.3">
      <c r="B121" s="25"/>
      <c r="C121" s="25"/>
      <c r="D121" s="63"/>
      <c r="E121" s="26"/>
      <c r="F121" s="26"/>
      <c r="G121" s="26"/>
      <c r="H121" s="26"/>
      <c r="I121" s="26"/>
      <c r="J121" s="26"/>
      <c r="K121" s="26"/>
      <c r="L121" s="26"/>
      <c r="M121" s="26"/>
      <c r="N121" s="26"/>
      <c r="O121" s="26"/>
      <c r="P121" s="26"/>
      <c r="Q121" s="26"/>
      <c r="R121" s="26"/>
    </row>
    <row r="122" spans="2:18" x14ac:dyDescent="0.3">
      <c r="B122" s="25"/>
      <c r="C122" s="25"/>
      <c r="D122" s="63"/>
      <c r="E122" s="26"/>
      <c r="F122" s="26"/>
      <c r="G122" s="26"/>
      <c r="H122" s="26"/>
      <c r="I122" s="26"/>
      <c r="J122" s="26"/>
      <c r="K122" s="26"/>
      <c r="L122" s="26"/>
      <c r="M122" s="26"/>
      <c r="N122" s="26"/>
      <c r="O122" s="26"/>
      <c r="P122" s="26"/>
      <c r="Q122" s="26"/>
      <c r="R122" s="26"/>
    </row>
    <row r="123" spans="2:18" x14ac:dyDescent="0.3">
      <c r="B123" s="25"/>
      <c r="C123" s="25"/>
      <c r="D123" s="63"/>
      <c r="E123" s="26"/>
      <c r="F123" s="26"/>
      <c r="G123" s="26"/>
      <c r="H123" s="26"/>
      <c r="I123" s="26"/>
      <c r="J123" s="26"/>
      <c r="K123" s="26"/>
      <c r="L123" s="26"/>
      <c r="M123" s="26"/>
      <c r="N123" s="26"/>
      <c r="O123" s="26"/>
      <c r="P123" s="26"/>
      <c r="Q123" s="26"/>
      <c r="R123" s="26"/>
    </row>
    <row r="124" spans="2:18" x14ac:dyDescent="0.3">
      <c r="B124" s="25"/>
      <c r="C124" s="25"/>
      <c r="D124" s="63"/>
      <c r="E124" s="26"/>
      <c r="F124" s="26"/>
      <c r="G124" s="26"/>
      <c r="H124" s="26"/>
      <c r="I124" s="26"/>
      <c r="J124" s="26"/>
      <c r="K124" s="26"/>
      <c r="L124" s="26"/>
      <c r="M124" s="26"/>
      <c r="N124" s="26"/>
      <c r="O124" s="26"/>
      <c r="P124" s="26"/>
      <c r="Q124" s="26"/>
      <c r="R124" s="26"/>
    </row>
    <row r="125" spans="2:18" x14ac:dyDescent="0.3">
      <c r="B125" s="25"/>
      <c r="C125" s="25"/>
      <c r="D125" s="63"/>
      <c r="E125" s="26"/>
      <c r="F125" s="26"/>
      <c r="G125" s="26"/>
      <c r="H125" s="26"/>
      <c r="I125" s="26"/>
      <c r="J125" s="26"/>
      <c r="K125" s="26"/>
      <c r="L125" s="26"/>
      <c r="M125" s="26"/>
      <c r="N125" s="26"/>
      <c r="O125" s="26"/>
      <c r="P125" s="26"/>
      <c r="Q125" s="26"/>
      <c r="R125" s="26"/>
    </row>
    <row r="126" spans="2:18" x14ac:dyDescent="0.3">
      <c r="B126" s="25"/>
      <c r="C126" s="25"/>
      <c r="D126" s="63"/>
      <c r="E126" s="26"/>
      <c r="F126" s="26"/>
      <c r="G126" s="26"/>
      <c r="H126" s="26"/>
      <c r="I126" s="26"/>
      <c r="J126" s="26"/>
      <c r="K126" s="26"/>
      <c r="L126" s="26"/>
      <c r="M126" s="26"/>
      <c r="N126" s="26"/>
      <c r="O126" s="26"/>
      <c r="P126" s="26"/>
      <c r="Q126" s="26"/>
      <c r="R126" s="26"/>
    </row>
    <row r="127" spans="2:18" x14ac:dyDescent="0.3">
      <c r="B127" s="25"/>
      <c r="C127" s="25"/>
      <c r="D127" s="63"/>
      <c r="E127" s="26"/>
      <c r="F127" s="26"/>
      <c r="G127" s="26"/>
      <c r="H127" s="26"/>
      <c r="I127" s="26"/>
      <c r="J127" s="26"/>
      <c r="K127" s="26"/>
      <c r="L127" s="26"/>
      <c r="M127" s="26"/>
      <c r="N127" s="26"/>
      <c r="O127" s="26"/>
      <c r="P127" s="26"/>
      <c r="Q127" s="26"/>
      <c r="R127" s="26"/>
    </row>
    <row r="128" spans="2:18" x14ac:dyDescent="0.3">
      <c r="B128" s="25"/>
      <c r="C128" s="25"/>
      <c r="D128" s="63"/>
      <c r="E128" s="26"/>
      <c r="F128" s="26"/>
      <c r="G128" s="26"/>
      <c r="H128" s="26"/>
      <c r="I128" s="26"/>
      <c r="J128" s="26"/>
      <c r="K128" s="26"/>
      <c r="L128" s="26"/>
      <c r="M128" s="26"/>
      <c r="N128" s="26"/>
      <c r="O128" s="26"/>
      <c r="P128" s="26"/>
      <c r="Q128" s="26"/>
      <c r="R128" s="26"/>
    </row>
    <row r="129" spans="2:18" x14ac:dyDescent="0.3">
      <c r="B129" s="25"/>
      <c r="C129" s="25"/>
      <c r="D129" s="63"/>
      <c r="E129" s="26"/>
      <c r="F129" s="26"/>
      <c r="G129" s="26"/>
      <c r="H129" s="26"/>
      <c r="I129" s="26"/>
      <c r="J129" s="26"/>
      <c r="K129" s="26"/>
      <c r="L129" s="26"/>
      <c r="M129" s="26"/>
      <c r="N129" s="26"/>
      <c r="O129" s="26"/>
      <c r="P129" s="26"/>
      <c r="Q129" s="26"/>
      <c r="R129" s="26"/>
    </row>
    <row r="130" spans="2:18" x14ac:dyDescent="0.3">
      <c r="B130" s="25"/>
      <c r="C130" s="25"/>
      <c r="D130" s="63"/>
      <c r="E130" s="26"/>
      <c r="F130" s="26"/>
      <c r="G130" s="26"/>
      <c r="H130" s="26"/>
      <c r="I130" s="26"/>
      <c r="J130" s="26"/>
      <c r="K130" s="26"/>
      <c r="L130" s="26"/>
      <c r="M130" s="26"/>
      <c r="N130" s="26"/>
      <c r="O130" s="26"/>
      <c r="P130" s="26"/>
      <c r="Q130" s="26"/>
      <c r="R130" s="26"/>
    </row>
    <row r="131" spans="2:18" x14ac:dyDescent="0.3">
      <c r="B131" s="25"/>
      <c r="C131" s="25"/>
      <c r="D131" s="63"/>
      <c r="E131" s="26"/>
      <c r="F131" s="26"/>
      <c r="G131" s="26"/>
      <c r="H131" s="26"/>
      <c r="I131" s="26"/>
      <c r="J131" s="26"/>
      <c r="K131" s="26"/>
      <c r="L131" s="26"/>
      <c r="M131" s="26"/>
      <c r="N131" s="26"/>
      <c r="O131" s="26"/>
      <c r="P131" s="26"/>
      <c r="Q131" s="26"/>
      <c r="R131" s="26"/>
    </row>
    <row r="132" spans="2:18" x14ac:dyDescent="0.3">
      <c r="B132" s="25"/>
      <c r="C132" s="25"/>
      <c r="D132" s="63"/>
      <c r="E132" s="26"/>
      <c r="F132" s="26"/>
      <c r="G132" s="26"/>
      <c r="H132" s="26"/>
      <c r="I132" s="26"/>
      <c r="J132" s="26"/>
      <c r="K132" s="26"/>
      <c r="L132" s="26"/>
      <c r="M132" s="26"/>
      <c r="N132" s="26"/>
      <c r="O132" s="26"/>
      <c r="P132" s="26"/>
      <c r="Q132" s="26"/>
      <c r="R132" s="26"/>
    </row>
    <row r="133" spans="2:18" x14ac:dyDescent="0.3">
      <c r="B133" s="25"/>
      <c r="C133" s="25"/>
      <c r="D133" s="63"/>
      <c r="E133" s="26"/>
      <c r="F133" s="26"/>
      <c r="G133" s="26"/>
      <c r="H133" s="26"/>
      <c r="I133" s="26"/>
      <c r="J133" s="26"/>
      <c r="K133" s="26"/>
      <c r="L133" s="26"/>
      <c r="M133" s="26"/>
      <c r="N133" s="26"/>
      <c r="O133" s="26"/>
      <c r="P133" s="26"/>
      <c r="Q133" s="26"/>
      <c r="R133" s="26"/>
    </row>
    <row r="134" spans="2:18" x14ac:dyDescent="0.3">
      <c r="B134" s="25"/>
      <c r="C134" s="25"/>
      <c r="D134" s="63"/>
      <c r="E134" s="26"/>
      <c r="F134" s="26"/>
      <c r="G134" s="26"/>
      <c r="H134" s="26"/>
      <c r="I134" s="26"/>
      <c r="J134" s="26"/>
      <c r="K134" s="26"/>
      <c r="L134" s="26"/>
      <c r="M134" s="26"/>
      <c r="N134" s="26"/>
      <c r="O134" s="26"/>
      <c r="P134" s="26"/>
      <c r="Q134" s="26"/>
      <c r="R134" s="26"/>
    </row>
    <row r="135" spans="2:18" x14ac:dyDescent="0.3">
      <c r="B135" s="25"/>
      <c r="C135" s="25"/>
      <c r="D135" s="63"/>
      <c r="E135" s="26"/>
      <c r="F135" s="26"/>
      <c r="G135" s="26"/>
      <c r="H135" s="26"/>
      <c r="I135" s="26"/>
      <c r="J135" s="26"/>
      <c r="K135" s="26"/>
      <c r="L135" s="26"/>
      <c r="M135" s="26"/>
      <c r="N135" s="26"/>
      <c r="O135" s="26"/>
      <c r="P135" s="26"/>
      <c r="Q135" s="26"/>
      <c r="R135" s="26"/>
    </row>
    <row r="136" spans="2:18" x14ac:dyDescent="0.3">
      <c r="B136" s="25"/>
      <c r="C136" s="25"/>
      <c r="D136" s="63"/>
      <c r="E136" s="26"/>
      <c r="F136" s="26"/>
      <c r="G136" s="26"/>
      <c r="H136" s="26"/>
      <c r="I136" s="26"/>
      <c r="J136" s="26"/>
      <c r="K136" s="26"/>
      <c r="L136" s="26"/>
      <c r="M136" s="26"/>
      <c r="N136" s="26"/>
      <c r="O136" s="26"/>
      <c r="P136" s="26"/>
      <c r="Q136" s="26"/>
      <c r="R136" s="26"/>
    </row>
    <row r="137" spans="2:18" x14ac:dyDescent="0.3">
      <c r="B137" s="25"/>
      <c r="C137" s="25"/>
      <c r="D137" s="63"/>
      <c r="E137" s="26"/>
      <c r="F137" s="26"/>
      <c r="G137" s="26"/>
      <c r="H137" s="26"/>
      <c r="I137" s="26"/>
      <c r="J137" s="26"/>
      <c r="K137" s="26"/>
      <c r="L137" s="26"/>
      <c r="M137" s="26"/>
      <c r="N137" s="26"/>
      <c r="O137" s="26"/>
      <c r="P137" s="26"/>
      <c r="Q137" s="26"/>
      <c r="R137" s="26"/>
    </row>
    <row r="138" spans="2:18" x14ac:dyDescent="0.3">
      <c r="B138" s="25"/>
      <c r="C138" s="25"/>
      <c r="D138" s="63"/>
      <c r="E138" s="26"/>
      <c r="F138" s="26"/>
      <c r="G138" s="26"/>
      <c r="H138" s="26"/>
      <c r="I138" s="26"/>
      <c r="J138" s="26"/>
      <c r="K138" s="26"/>
      <c r="L138" s="26"/>
      <c r="M138" s="26"/>
      <c r="N138" s="26"/>
      <c r="O138" s="26"/>
      <c r="P138" s="26"/>
      <c r="Q138" s="26"/>
      <c r="R138" s="26"/>
    </row>
    <row r="139" spans="2:18" x14ac:dyDescent="0.3">
      <c r="B139" s="25"/>
      <c r="C139" s="25"/>
      <c r="D139" s="63"/>
      <c r="E139" s="26"/>
      <c r="F139" s="26"/>
      <c r="G139" s="26"/>
      <c r="H139" s="26"/>
      <c r="I139" s="26"/>
      <c r="J139" s="26"/>
      <c r="K139" s="26"/>
      <c r="L139" s="26"/>
      <c r="M139" s="26"/>
      <c r="N139" s="26"/>
      <c r="O139" s="26"/>
      <c r="P139" s="26"/>
      <c r="Q139" s="26"/>
      <c r="R139" s="26"/>
    </row>
    <row r="140" spans="2:18" x14ac:dyDescent="0.3">
      <c r="B140" s="25"/>
      <c r="C140" s="25"/>
      <c r="D140" s="63"/>
      <c r="E140" s="26"/>
      <c r="F140" s="26"/>
      <c r="G140" s="26"/>
      <c r="H140" s="26"/>
      <c r="I140" s="26"/>
      <c r="J140" s="26"/>
      <c r="K140" s="26"/>
      <c r="L140" s="26"/>
      <c r="M140" s="26"/>
      <c r="N140" s="26"/>
      <c r="O140" s="26"/>
      <c r="P140" s="26"/>
      <c r="Q140" s="26"/>
      <c r="R140" s="26"/>
    </row>
    <row r="141" spans="2:18" x14ac:dyDescent="0.3">
      <c r="B141" s="25"/>
      <c r="C141" s="25"/>
      <c r="D141" s="63"/>
      <c r="E141" s="26"/>
      <c r="F141" s="26"/>
      <c r="G141" s="26"/>
      <c r="H141" s="26"/>
      <c r="I141" s="26"/>
      <c r="J141" s="26"/>
      <c r="K141" s="26"/>
      <c r="L141" s="26"/>
      <c r="M141" s="26"/>
      <c r="N141" s="26"/>
      <c r="O141" s="26"/>
      <c r="P141" s="26"/>
      <c r="Q141" s="26"/>
      <c r="R141" s="26"/>
    </row>
    <row r="142" spans="2:18" x14ac:dyDescent="0.3">
      <c r="B142" s="25"/>
      <c r="C142" s="25"/>
      <c r="D142" s="63"/>
      <c r="E142" s="26"/>
      <c r="F142" s="26"/>
      <c r="G142" s="26"/>
      <c r="H142" s="26"/>
      <c r="I142" s="26"/>
      <c r="J142" s="26"/>
      <c r="K142" s="26"/>
      <c r="L142" s="26"/>
      <c r="M142" s="26"/>
      <c r="N142" s="26"/>
      <c r="O142" s="26"/>
      <c r="P142" s="26"/>
      <c r="Q142" s="26"/>
      <c r="R142" s="26"/>
    </row>
    <row r="143" spans="2:18" x14ac:dyDescent="0.3">
      <c r="B143" s="25"/>
      <c r="C143" s="25"/>
      <c r="D143" s="63"/>
      <c r="E143" s="26"/>
      <c r="F143" s="26"/>
      <c r="G143" s="26"/>
      <c r="H143" s="26"/>
      <c r="I143" s="26"/>
      <c r="J143" s="26"/>
      <c r="K143" s="26"/>
      <c r="L143" s="26"/>
      <c r="M143" s="26"/>
      <c r="N143" s="26"/>
      <c r="O143" s="26"/>
      <c r="P143" s="26"/>
      <c r="Q143" s="26"/>
      <c r="R143" s="26"/>
    </row>
    <row r="144" spans="2:18" x14ac:dyDescent="0.3">
      <c r="B144" s="25"/>
      <c r="C144" s="25"/>
      <c r="D144" s="63"/>
      <c r="E144" s="26"/>
      <c r="F144" s="26"/>
      <c r="G144" s="26"/>
      <c r="H144" s="26"/>
      <c r="I144" s="26"/>
      <c r="J144" s="26"/>
      <c r="K144" s="26"/>
      <c r="L144" s="26"/>
      <c r="M144" s="26"/>
      <c r="N144" s="26"/>
      <c r="O144" s="26"/>
      <c r="P144" s="26"/>
      <c r="Q144" s="26"/>
      <c r="R144" s="26"/>
    </row>
    <row r="145" spans="2:18" x14ac:dyDescent="0.3">
      <c r="B145" s="25"/>
      <c r="C145" s="25"/>
      <c r="D145" s="63"/>
      <c r="E145" s="26"/>
      <c r="F145" s="26"/>
      <c r="G145" s="26"/>
      <c r="H145" s="26"/>
      <c r="I145" s="26"/>
      <c r="J145" s="26"/>
      <c r="K145" s="26"/>
      <c r="L145" s="26"/>
      <c r="M145" s="26"/>
      <c r="N145" s="26"/>
      <c r="O145" s="26"/>
      <c r="P145" s="26"/>
      <c r="Q145" s="26"/>
      <c r="R145" s="26"/>
    </row>
    <row r="146" spans="2:18" x14ac:dyDescent="0.3">
      <c r="B146" s="25"/>
      <c r="C146" s="25"/>
      <c r="D146" s="63"/>
      <c r="E146" s="26"/>
      <c r="F146" s="26"/>
      <c r="G146" s="26"/>
      <c r="H146" s="26"/>
      <c r="I146" s="26"/>
      <c r="J146" s="26"/>
      <c r="K146" s="26"/>
      <c r="L146" s="26"/>
      <c r="M146" s="26"/>
      <c r="N146" s="26"/>
      <c r="O146" s="26"/>
      <c r="P146" s="26"/>
      <c r="Q146" s="26"/>
      <c r="R146" s="26"/>
    </row>
    <row r="147" spans="2:18" x14ac:dyDescent="0.3">
      <c r="B147" s="25"/>
      <c r="C147" s="25"/>
      <c r="D147" s="63"/>
      <c r="E147" s="26"/>
      <c r="F147" s="26"/>
      <c r="G147" s="26"/>
      <c r="H147" s="26"/>
      <c r="I147" s="26"/>
      <c r="J147" s="26"/>
      <c r="K147" s="26"/>
      <c r="L147" s="26"/>
      <c r="M147" s="26"/>
      <c r="N147" s="26"/>
      <c r="O147" s="26"/>
      <c r="P147" s="26"/>
      <c r="Q147" s="26"/>
      <c r="R147" s="26"/>
    </row>
    <row r="148" spans="2:18" x14ac:dyDescent="0.3">
      <c r="B148" s="25"/>
      <c r="C148" s="25"/>
      <c r="D148" s="63"/>
      <c r="E148" s="26"/>
      <c r="F148" s="26"/>
      <c r="G148" s="26"/>
      <c r="H148" s="26"/>
      <c r="I148" s="26"/>
      <c r="J148" s="26"/>
      <c r="K148" s="26"/>
      <c r="L148" s="26"/>
      <c r="M148" s="26"/>
      <c r="N148" s="26"/>
      <c r="O148" s="26"/>
      <c r="P148" s="26"/>
      <c r="Q148" s="26"/>
      <c r="R148" s="26"/>
    </row>
    <row r="149" spans="2:18" x14ac:dyDescent="0.3">
      <c r="B149" s="25"/>
      <c r="C149" s="25"/>
      <c r="D149" s="63"/>
      <c r="E149" s="26"/>
      <c r="F149" s="26"/>
      <c r="G149" s="26"/>
      <c r="H149" s="26"/>
      <c r="I149" s="26"/>
      <c r="J149" s="26"/>
      <c r="K149" s="26"/>
      <c r="L149" s="26"/>
      <c r="M149" s="26"/>
      <c r="N149" s="26"/>
      <c r="O149" s="26"/>
      <c r="P149" s="26"/>
      <c r="Q149" s="26"/>
      <c r="R149" s="26"/>
    </row>
    <row r="150" spans="2:18" x14ac:dyDescent="0.3">
      <c r="B150" s="25"/>
      <c r="C150" s="25"/>
      <c r="D150" s="63"/>
      <c r="E150" s="26"/>
      <c r="F150" s="26"/>
      <c r="G150" s="26"/>
      <c r="H150" s="26"/>
      <c r="I150" s="26"/>
      <c r="J150" s="26"/>
      <c r="K150" s="26"/>
      <c r="L150" s="26"/>
      <c r="M150" s="26"/>
      <c r="N150" s="26"/>
      <c r="O150" s="26"/>
      <c r="P150" s="26"/>
      <c r="Q150" s="26"/>
      <c r="R150" s="26"/>
    </row>
    <row r="151" spans="2:18" x14ac:dyDescent="0.3">
      <c r="B151" s="25"/>
      <c r="C151" s="25"/>
      <c r="D151" s="63"/>
      <c r="E151" s="26"/>
      <c r="F151" s="26"/>
      <c r="G151" s="26"/>
      <c r="H151" s="26"/>
      <c r="I151" s="26"/>
      <c r="J151" s="26"/>
      <c r="K151" s="26"/>
      <c r="L151" s="26"/>
      <c r="M151" s="26"/>
      <c r="N151" s="26"/>
      <c r="O151" s="26"/>
      <c r="P151" s="26"/>
      <c r="Q151" s="26"/>
      <c r="R151" s="26"/>
    </row>
    <row r="152" spans="2:18" x14ac:dyDescent="0.3">
      <c r="B152" s="25"/>
      <c r="C152" s="25"/>
      <c r="D152" s="63"/>
      <c r="E152" s="26"/>
      <c r="F152" s="26"/>
      <c r="G152" s="26"/>
      <c r="H152" s="26"/>
      <c r="I152" s="26"/>
      <c r="J152" s="26"/>
      <c r="K152" s="26"/>
      <c r="L152" s="26"/>
      <c r="M152" s="26"/>
      <c r="N152" s="26"/>
      <c r="O152" s="26"/>
      <c r="P152" s="26"/>
      <c r="Q152" s="26"/>
      <c r="R152" s="26"/>
    </row>
    <row r="153" spans="2:18" x14ac:dyDescent="0.3">
      <c r="B153" s="25"/>
      <c r="C153" s="25"/>
      <c r="D153" s="63"/>
      <c r="E153" s="26"/>
      <c r="F153" s="26"/>
      <c r="G153" s="26"/>
      <c r="H153" s="26"/>
      <c r="I153" s="26"/>
      <c r="J153" s="26"/>
      <c r="K153" s="26"/>
      <c r="L153" s="26"/>
      <c r="M153" s="26"/>
      <c r="N153" s="26"/>
      <c r="O153" s="26"/>
      <c r="P153" s="26"/>
      <c r="Q153" s="26"/>
      <c r="R153" s="26"/>
    </row>
    <row r="154" spans="2:18" x14ac:dyDescent="0.3">
      <c r="B154" s="25"/>
      <c r="C154" s="25"/>
      <c r="D154" s="63"/>
      <c r="E154" s="26"/>
      <c r="F154" s="26"/>
      <c r="G154" s="26"/>
      <c r="H154" s="26"/>
      <c r="I154" s="26"/>
      <c r="J154" s="26"/>
      <c r="K154" s="26"/>
      <c r="L154" s="26"/>
      <c r="M154" s="26"/>
      <c r="N154" s="26"/>
      <c r="O154" s="26"/>
      <c r="P154" s="26"/>
      <c r="Q154" s="26"/>
      <c r="R154" s="26"/>
    </row>
    <row r="155" spans="2:18" x14ac:dyDescent="0.3">
      <c r="B155" s="25"/>
      <c r="C155" s="25"/>
      <c r="D155" s="63"/>
      <c r="E155" s="26"/>
      <c r="F155" s="26"/>
      <c r="G155" s="26"/>
      <c r="H155" s="26"/>
      <c r="I155" s="26"/>
      <c r="J155" s="26"/>
      <c r="K155" s="26"/>
      <c r="L155" s="26"/>
      <c r="M155" s="26"/>
      <c r="N155" s="26"/>
      <c r="O155" s="26"/>
      <c r="P155" s="26"/>
      <c r="Q155" s="26"/>
      <c r="R155" s="26"/>
    </row>
    <row r="156" spans="2:18" x14ac:dyDescent="0.3">
      <c r="B156" s="25"/>
      <c r="C156" s="25"/>
      <c r="D156" s="63"/>
      <c r="E156" s="26"/>
      <c r="F156" s="26"/>
      <c r="G156" s="26"/>
      <c r="H156" s="26"/>
      <c r="I156" s="26"/>
      <c r="J156" s="26"/>
      <c r="K156" s="26"/>
      <c r="L156" s="26"/>
      <c r="M156" s="26"/>
      <c r="N156" s="26"/>
      <c r="O156" s="26"/>
      <c r="P156" s="26"/>
      <c r="Q156" s="26"/>
      <c r="R156" s="26"/>
    </row>
    <row r="157" spans="2:18" x14ac:dyDescent="0.3">
      <c r="B157" s="25"/>
      <c r="C157" s="25"/>
      <c r="D157" s="63"/>
      <c r="E157" s="26"/>
      <c r="F157" s="26"/>
      <c r="G157" s="26"/>
      <c r="H157" s="26"/>
      <c r="I157" s="26"/>
      <c r="J157" s="26"/>
      <c r="K157" s="26"/>
      <c r="L157" s="26"/>
      <c r="M157" s="26"/>
      <c r="N157" s="26"/>
      <c r="O157" s="26"/>
      <c r="P157" s="26"/>
      <c r="Q157" s="26"/>
      <c r="R157" s="26"/>
    </row>
    <row r="158" spans="2:18" x14ac:dyDescent="0.3">
      <c r="B158" s="25"/>
      <c r="C158" s="25"/>
      <c r="D158" s="63"/>
      <c r="E158" s="26"/>
      <c r="F158" s="26"/>
      <c r="G158" s="26"/>
      <c r="H158" s="26"/>
      <c r="I158" s="26"/>
      <c r="J158" s="26"/>
      <c r="K158" s="26"/>
      <c r="L158" s="26"/>
      <c r="M158" s="26"/>
      <c r="N158" s="26"/>
      <c r="O158" s="26"/>
      <c r="P158" s="26"/>
      <c r="Q158" s="26"/>
      <c r="R158" s="26"/>
    </row>
    <row r="159" spans="2:18" x14ac:dyDescent="0.3">
      <c r="B159" s="25"/>
      <c r="C159" s="25"/>
      <c r="D159" s="63"/>
      <c r="E159" s="26"/>
      <c r="F159" s="26"/>
      <c r="G159" s="26"/>
      <c r="H159" s="26"/>
      <c r="I159" s="26"/>
      <c r="J159" s="26"/>
      <c r="K159" s="26"/>
      <c r="L159" s="26"/>
      <c r="M159" s="26"/>
      <c r="N159" s="26"/>
      <c r="O159" s="26"/>
      <c r="P159" s="26"/>
      <c r="Q159" s="26"/>
      <c r="R159" s="26"/>
    </row>
    <row r="160" spans="2:18" x14ac:dyDescent="0.3">
      <c r="B160" s="25"/>
      <c r="C160" s="25"/>
      <c r="D160" s="63"/>
      <c r="E160" s="26"/>
      <c r="F160" s="26"/>
      <c r="G160" s="26"/>
      <c r="H160" s="26"/>
      <c r="I160" s="26"/>
      <c r="J160" s="26"/>
      <c r="K160" s="26"/>
      <c r="L160" s="26"/>
      <c r="M160" s="26"/>
      <c r="N160" s="26"/>
      <c r="O160" s="26"/>
      <c r="P160" s="26"/>
      <c r="Q160" s="26"/>
      <c r="R160" s="26"/>
    </row>
    <row r="161" spans="2:18" x14ac:dyDescent="0.3">
      <c r="B161" s="25"/>
      <c r="C161" s="25"/>
      <c r="D161" s="63"/>
      <c r="E161" s="26"/>
      <c r="F161" s="26"/>
      <c r="G161" s="26"/>
      <c r="H161" s="26"/>
      <c r="I161" s="26"/>
      <c r="J161" s="26"/>
      <c r="K161" s="26"/>
      <c r="L161" s="26"/>
      <c r="M161" s="26"/>
      <c r="N161" s="26"/>
      <c r="O161" s="26"/>
      <c r="P161" s="26"/>
      <c r="Q161" s="26"/>
      <c r="R161" s="26"/>
    </row>
    <row r="162" spans="2:18" x14ac:dyDescent="0.3">
      <c r="B162" s="25"/>
      <c r="C162" s="25"/>
      <c r="D162" s="63"/>
      <c r="E162" s="26"/>
      <c r="F162" s="26"/>
      <c r="G162" s="26"/>
      <c r="H162" s="26"/>
      <c r="I162" s="26"/>
      <c r="J162" s="26"/>
      <c r="K162" s="26"/>
      <c r="L162" s="26"/>
      <c r="M162" s="26"/>
      <c r="N162" s="26"/>
      <c r="O162" s="26"/>
      <c r="P162" s="26"/>
      <c r="Q162" s="26"/>
      <c r="R162" s="26"/>
    </row>
    <row r="163" spans="2:18" x14ac:dyDescent="0.3">
      <c r="B163" s="25"/>
      <c r="C163" s="25"/>
      <c r="D163" s="63"/>
      <c r="E163" s="26"/>
      <c r="F163" s="26"/>
      <c r="G163" s="26"/>
      <c r="H163" s="26"/>
      <c r="I163" s="26"/>
      <c r="J163" s="26"/>
      <c r="K163" s="26"/>
      <c r="L163" s="26"/>
      <c r="M163" s="26"/>
      <c r="N163" s="26"/>
      <c r="O163" s="26"/>
      <c r="P163" s="26"/>
      <c r="Q163" s="26"/>
      <c r="R163" s="26"/>
    </row>
    <row r="164" spans="2:18" x14ac:dyDescent="0.3">
      <c r="B164" s="25"/>
      <c r="C164" s="25"/>
      <c r="D164" s="63"/>
      <c r="E164" s="26"/>
      <c r="F164" s="26"/>
      <c r="G164" s="26"/>
      <c r="H164" s="26"/>
      <c r="I164" s="26"/>
      <c r="J164" s="26"/>
      <c r="K164" s="26"/>
      <c r="L164" s="26"/>
      <c r="M164" s="26"/>
      <c r="N164" s="26"/>
      <c r="O164" s="26"/>
      <c r="P164" s="26"/>
      <c r="Q164" s="26"/>
      <c r="R164" s="26"/>
    </row>
    <row r="165" spans="2:18" x14ac:dyDescent="0.3">
      <c r="B165" s="25"/>
      <c r="C165" s="25"/>
      <c r="D165" s="63"/>
      <c r="E165" s="26"/>
      <c r="F165" s="26"/>
      <c r="G165" s="26"/>
      <c r="H165" s="26"/>
      <c r="I165" s="26"/>
      <c r="J165" s="26"/>
      <c r="K165" s="26"/>
      <c r="L165" s="26"/>
      <c r="M165" s="26"/>
      <c r="N165" s="26"/>
      <c r="O165" s="26"/>
      <c r="P165" s="26"/>
      <c r="Q165" s="26"/>
      <c r="R165" s="26"/>
    </row>
    <row r="166" spans="2:18" x14ac:dyDescent="0.3">
      <c r="B166" s="25"/>
      <c r="C166" s="25"/>
      <c r="D166" s="63"/>
      <c r="E166" s="26"/>
      <c r="F166" s="26"/>
      <c r="G166" s="26"/>
      <c r="H166" s="26"/>
      <c r="I166" s="26"/>
      <c r="J166" s="26"/>
      <c r="K166" s="26"/>
      <c r="L166" s="26"/>
      <c r="M166" s="26"/>
      <c r="N166" s="26"/>
      <c r="O166" s="26"/>
      <c r="P166" s="26"/>
      <c r="Q166" s="26"/>
      <c r="R166" s="26"/>
    </row>
    <row r="167" spans="2:18" x14ac:dyDescent="0.3">
      <c r="B167" s="25"/>
      <c r="C167" s="25"/>
      <c r="D167" s="63"/>
      <c r="E167" s="26"/>
      <c r="F167" s="26"/>
      <c r="G167" s="26"/>
      <c r="H167" s="26"/>
      <c r="I167" s="26"/>
      <c r="J167" s="26"/>
      <c r="K167" s="26"/>
      <c r="L167" s="26"/>
      <c r="M167" s="26"/>
      <c r="N167" s="26"/>
      <c r="O167" s="26"/>
      <c r="P167" s="26"/>
      <c r="Q167" s="26"/>
      <c r="R167" s="26"/>
    </row>
    <row r="168" spans="2:18" x14ac:dyDescent="0.3">
      <c r="B168" s="25"/>
      <c r="C168" s="25"/>
      <c r="D168" s="63"/>
      <c r="E168" s="26"/>
      <c r="F168" s="26"/>
      <c r="G168" s="26"/>
      <c r="H168" s="26"/>
      <c r="I168" s="26"/>
      <c r="J168" s="26"/>
      <c r="K168" s="26"/>
      <c r="L168" s="26"/>
      <c r="M168" s="26"/>
      <c r="N168" s="26"/>
      <c r="O168" s="26"/>
      <c r="P168" s="26"/>
      <c r="Q168" s="26"/>
      <c r="R168" s="26"/>
    </row>
    <row r="169" spans="2:18" x14ac:dyDescent="0.3">
      <c r="B169" s="25"/>
      <c r="C169" s="25"/>
      <c r="D169" s="63"/>
      <c r="E169" s="26"/>
      <c r="F169" s="26"/>
      <c r="G169" s="26"/>
      <c r="H169" s="26"/>
      <c r="I169" s="26"/>
      <c r="J169" s="26"/>
      <c r="K169" s="26"/>
      <c r="L169" s="26"/>
      <c r="M169" s="26"/>
      <c r="N169" s="26"/>
      <c r="O169" s="26"/>
      <c r="P169" s="26"/>
      <c r="Q169" s="26"/>
      <c r="R169" s="26"/>
    </row>
    <row r="170" spans="2:18" x14ac:dyDescent="0.3">
      <c r="B170" s="25"/>
      <c r="C170" s="25"/>
      <c r="D170" s="63"/>
      <c r="E170" s="26"/>
      <c r="F170" s="26"/>
      <c r="G170" s="26"/>
      <c r="H170" s="26"/>
      <c r="I170" s="26"/>
      <c r="J170" s="26"/>
      <c r="K170" s="26"/>
      <c r="L170" s="26"/>
      <c r="M170" s="26"/>
      <c r="N170" s="26"/>
      <c r="O170" s="26"/>
      <c r="P170" s="26"/>
      <c r="Q170" s="26"/>
      <c r="R170" s="26"/>
    </row>
    <row r="171" spans="2:18" x14ac:dyDescent="0.3">
      <c r="B171" s="25"/>
      <c r="C171" s="25"/>
      <c r="D171" s="63"/>
      <c r="E171" s="26"/>
      <c r="F171" s="26"/>
      <c r="G171" s="26"/>
      <c r="H171" s="26"/>
      <c r="I171" s="26"/>
      <c r="J171" s="26"/>
      <c r="K171" s="26"/>
      <c r="L171" s="26"/>
      <c r="M171" s="26"/>
      <c r="N171" s="26"/>
      <c r="O171" s="26"/>
      <c r="P171" s="26"/>
      <c r="Q171" s="26"/>
      <c r="R171" s="26"/>
    </row>
    <row r="172" spans="2:18" x14ac:dyDescent="0.3">
      <c r="B172" s="25"/>
      <c r="C172" s="25"/>
      <c r="D172" s="63"/>
      <c r="E172" s="26"/>
      <c r="F172" s="26"/>
      <c r="G172" s="26"/>
      <c r="H172" s="26"/>
      <c r="I172" s="26"/>
      <c r="J172" s="26"/>
      <c r="K172" s="26"/>
      <c r="L172" s="26"/>
      <c r="M172" s="26"/>
      <c r="N172" s="26"/>
      <c r="O172" s="26"/>
      <c r="P172" s="26"/>
      <c r="Q172" s="26"/>
      <c r="R172" s="26"/>
    </row>
    <row r="173" spans="2:18" x14ac:dyDescent="0.3">
      <c r="B173" s="25"/>
      <c r="C173" s="25"/>
      <c r="D173" s="63"/>
      <c r="E173" s="26"/>
      <c r="F173" s="26"/>
      <c r="G173" s="26"/>
      <c r="H173" s="26"/>
      <c r="I173" s="26"/>
      <c r="J173" s="26"/>
      <c r="K173" s="26"/>
      <c r="L173" s="26"/>
      <c r="M173" s="26"/>
      <c r="N173" s="26"/>
      <c r="O173" s="26"/>
      <c r="P173" s="26"/>
      <c r="Q173" s="26"/>
      <c r="R173" s="26"/>
    </row>
    <row r="174" spans="2:18" x14ac:dyDescent="0.3">
      <c r="B174" s="25"/>
      <c r="C174" s="25"/>
      <c r="D174" s="63"/>
      <c r="E174" s="26"/>
      <c r="F174" s="26"/>
      <c r="G174" s="26"/>
      <c r="H174" s="26"/>
      <c r="I174" s="26"/>
      <c r="J174" s="26"/>
      <c r="K174" s="26"/>
      <c r="L174" s="26"/>
      <c r="M174" s="26"/>
      <c r="N174" s="26"/>
      <c r="O174" s="26"/>
      <c r="P174" s="26"/>
      <c r="Q174" s="26"/>
      <c r="R174" s="26"/>
    </row>
    <row r="175" spans="2:18" x14ac:dyDescent="0.3">
      <c r="B175" s="25"/>
      <c r="C175" s="25"/>
      <c r="D175" s="63"/>
      <c r="E175" s="26"/>
      <c r="F175" s="26"/>
      <c r="G175" s="26"/>
      <c r="H175" s="26"/>
      <c r="I175" s="26"/>
      <c r="J175" s="26"/>
      <c r="K175" s="26"/>
      <c r="L175" s="26"/>
      <c r="M175" s="26"/>
      <c r="N175" s="26"/>
      <c r="O175" s="26"/>
      <c r="P175" s="26"/>
      <c r="Q175" s="26"/>
      <c r="R175" s="26"/>
    </row>
    <row r="176" spans="2:18" x14ac:dyDescent="0.3">
      <c r="B176" s="25"/>
      <c r="C176" s="25"/>
      <c r="D176" s="63"/>
      <c r="E176" s="26"/>
      <c r="F176" s="26"/>
      <c r="G176" s="26"/>
      <c r="H176" s="26"/>
      <c r="I176" s="26"/>
      <c r="J176" s="26"/>
      <c r="K176" s="26"/>
      <c r="L176" s="26"/>
      <c r="M176" s="26"/>
      <c r="N176" s="26"/>
      <c r="O176" s="26"/>
      <c r="P176" s="26"/>
      <c r="Q176" s="26"/>
      <c r="R176" s="26"/>
    </row>
    <row r="177" spans="2:18" x14ac:dyDescent="0.3">
      <c r="B177" s="25"/>
      <c r="C177" s="25"/>
      <c r="D177" s="63"/>
      <c r="E177" s="26"/>
      <c r="F177" s="26"/>
      <c r="G177" s="26"/>
      <c r="H177" s="26"/>
      <c r="I177" s="26"/>
      <c r="J177" s="26"/>
      <c r="K177" s="26"/>
      <c r="L177" s="26"/>
      <c r="M177" s="26"/>
      <c r="N177" s="26"/>
      <c r="O177" s="26"/>
      <c r="P177" s="26"/>
      <c r="Q177" s="26"/>
      <c r="R177" s="26"/>
    </row>
    <row r="178" spans="2:18" x14ac:dyDescent="0.3">
      <c r="B178" s="25"/>
      <c r="C178" s="25"/>
      <c r="D178" s="63"/>
      <c r="E178" s="26"/>
      <c r="F178" s="26"/>
      <c r="G178" s="26"/>
      <c r="H178" s="26"/>
      <c r="I178" s="26"/>
      <c r="J178" s="26"/>
      <c r="K178" s="26"/>
      <c r="L178" s="26"/>
      <c r="M178" s="26"/>
      <c r="N178" s="26"/>
      <c r="O178" s="26"/>
      <c r="P178" s="26"/>
      <c r="Q178" s="26"/>
      <c r="R178" s="26"/>
    </row>
    <row r="179" spans="2:18" x14ac:dyDescent="0.3">
      <c r="B179" s="25"/>
      <c r="C179" s="25"/>
      <c r="D179" s="63"/>
      <c r="E179" s="26"/>
      <c r="F179" s="26"/>
      <c r="G179" s="26"/>
      <c r="H179" s="26"/>
      <c r="I179" s="26"/>
      <c r="J179" s="26"/>
      <c r="K179" s="26"/>
      <c r="L179" s="26"/>
      <c r="M179" s="26"/>
      <c r="N179" s="26"/>
      <c r="O179" s="26"/>
      <c r="P179" s="26"/>
      <c r="Q179" s="26"/>
      <c r="R179" s="26"/>
    </row>
    <row r="180" spans="2:18" x14ac:dyDescent="0.3">
      <c r="B180" s="25"/>
      <c r="C180" s="25"/>
      <c r="D180" s="63"/>
      <c r="E180" s="26"/>
      <c r="F180" s="26"/>
      <c r="G180" s="26"/>
      <c r="H180" s="26"/>
      <c r="I180" s="26"/>
      <c r="J180" s="26"/>
      <c r="K180" s="26"/>
      <c r="L180" s="26"/>
      <c r="M180" s="26"/>
      <c r="N180" s="26"/>
      <c r="O180" s="26"/>
      <c r="P180" s="26"/>
      <c r="Q180" s="26"/>
      <c r="R180" s="26"/>
    </row>
    <row r="181" spans="2:18" x14ac:dyDescent="0.3">
      <c r="B181" s="25"/>
      <c r="C181" s="25"/>
      <c r="D181" s="63"/>
      <c r="E181" s="26"/>
      <c r="F181" s="26"/>
      <c r="G181" s="26"/>
      <c r="H181" s="26"/>
      <c r="I181" s="26"/>
      <c r="J181" s="26"/>
      <c r="K181" s="26"/>
      <c r="L181" s="26"/>
      <c r="M181" s="26"/>
      <c r="N181" s="26"/>
      <c r="O181" s="26"/>
      <c r="P181" s="26"/>
      <c r="Q181" s="26"/>
      <c r="R181" s="26"/>
    </row>
    <row r="182" spans="2:18" x14ac:dyDescent="0.3">
      <c r="B182" s="25"/>
      <c r="C182" s="25"/>
      <c r="D182" s="63"/>
      <c r="E182" s="26"/>
      <c r="F182" s="26"/>
      <c r="G182" s="26"/>
      <c r="H182" s="26"/>
      <c r="I182" s="26"/>
      <c r="J182" s="26"/>
      <c r="K182" s="26"/>
      <c r="L182" s="26"/>
      <c r="M182" s="26"/>
      <c r="N182" s="26"/>
      <c r="O182" s="26"/>
      <c r="P182" s="26"/>
      <c r="Q182" s="26"/>
      <c r="R182" s="26"/>
    </row>
    <row r="183" spans="2:18" x14ac:dyDescent="0.3">
      <c r="B183" s="25"/>
      <c r="C183" s="25"/>
      <c r="D183" s="63"/>
      <c r="E183" s="26"/>
      <c r="F183" s="26"/>
      <c r="G183" s="26"/>
      <c r="H183" s="26"/>
      <c r="I183" s="26"/>
      <c r="J183" s="26"/>
      <c r="K183" s="26"/>
      <c r="L183" s="26"/>
      <c r="M183" s="26"/>
      <c r="N183" s="26"/>
      <c r="O183" s="26"/>
      <c r="P183" s="26"/>
      <c r="Q183" s="26"/>
      <c r="R183" s="26"/>
    </row>
    <row r="184" spans="2:18" x14ac:dyDescent="0.3">
      <c r="B184" s="25"/>
      <c r="C184" s="25"/>
      <c r="D184" s="63"/>
      <c r="E184" s="26"/>
      <c r="F184" s="26"/>
      <c r="G184" s="26"/>
      <c r="H184" s="26"/>
      <c r="I184" s="26"/>
      <c r="J184" s="26"/>
      <c r="K184" s="26"/>
      <c r="L184" s="26"/>
      <c r="M184" s="26"/>
      <c r="N184" s="26"/>
      <c r="O184" s="26"/>
      <c r="P184" s="26"/>
      <c r="Q184" s="26"/>
      <c r="R184" s="26"/>
    </row>
    <row r="185" spans="2:18" x14ac:dyDescent="0.3">
      <c r="B185" s="25"/>
      <c r="C185" s="25"/>
      <c r="D185" s="63"/>
      <c r="E185" s="26"/>
      <c r="F185" s="26"/>
      <c r="G185" s="26"/>
      <c r="H185" s="26"/>
      <c r="I185" s="26"/>
      <c r="J185" s="26"/>
      <c r="K185" s="26"/>
      <c r="L185" s="26"/>
      <c r="M185" s="26"/>
      <c r="N185" s="26"/>
      <c r="O185" s="26"/>
      <c r="P185" s="26"/>
      <c r="Q185" s="26"/>
      <c r="R185" s="26"/>
    </row>
    <row r="186" spans="2:18" x14ac:dyDescent="0.3">
      <c r="B186" s="25"/>
      <c r="C186" s="25"/>
      <c r="D186" s="63"/>
      <c r="E186" s="26"/>
      <c r="F186" s="26"/>
      <c r="G186" s="26"/>
      <c r="H186" s="26"/>
      <c r="I186" s="26"/>
      <c r="J186" s="26"/>
      <c r="K186" s="26"/>
      <c r="L186" s="26"/>
      <c r="M186" s="26"/>
      <c r="N186" s="26"/>
      <c r="O186" s="26"/>
      <c r="P186" s="26"/>
      <c r="Q186" s="26"/>
      <c r="R186" s="26"/>
    </row>
    <row r="187" spans="2:18" x14ac:dyDescent="0.3">
      <c r="B187" s="25"/>
      <c r="C187" s="25"/>
      <c r="D187" s="63"/>
      <c r="E187" s="26"/>
      <c r="F187" s="26"/>
      <c r="G187" s="26"/>
      <c r="H187" s="26"/>
      <c r="I187" s="26"/>
      <c r="J187" s="26"/>
      <c r="K187" s="26"/>
      <c r="L187" s="26"/>
      <c r="M187" s="26"/>
      <c r="N187" s="26"/>
      <c r="O187" s="26"/>
      <c r="P187" s="26"/>
      <c r="Q187" s="26"/>
      <c r="R187" s="26"/>
    </row>
    <row r="188" spans="2:18" x14ac:dyDescent="0.3">
      <c r="B188" s="25"/>
      <c r="C188" s="25"/>
      <c r="D188" s="63"/>
      <c r="E188" s="26"/>
      <c r="F188" s="26"/>
      <c r="G188" s="26"/>
      <c r="H188" s="26"/>
      <c r="I188" s="26"/>
      <c r="J188" s="26"/>
      <c r="K188" s="26"/>
      <c r="L188" s="26"/>
      <c r="M188" s="26"/>
      <c r="N188" s="26"/>
      <c r="O188" s="26"/>
      <c r="P188" s="26"/>
      <c r="Q188" s="26"/>
      <c r="R188" s="26"/>
    </row>
    <row r="189" spans="2:18" x14ac:dyDescent="0.3">
      <c r="B189" s="25"/>
      <c r="C189" s="25"/>
      <c r="D189" s="63"/>
      <c r="E189" s="26"/>
      <c r="F189" s="26"/>
      <c r="G189" s="26"/>
      <c r="H189" s="26"/>
      <c r="I189" s="26"/>
      <c r="J189" s="26"/>
      <c r="K189" s="26"/>
      <c r="L189" s="26"/>
      <c r="M189" s="26"/>
      <c r="N189" s="26"/>
      <c r="O189" s="26"/>
      <c r="P189" s="26"/>
      <c r="Q189" s="26"/>
      <c r="R189" s="26"/>
    </row>
    <row r="190" spans="2:18" x14ac:dyDescent="0.3">
      <c r="B190" s="25"/>
      <c r="C190" s="25"/>
      <c r="D190" s="63"/>
      <c r="E190" s="26"/>
      <c r="F190" s="26"/>
      <c r="G190" s="26"/>
      <c r="H190" s="26"/>
      <c r="I190" s="26"/>
      <c r="J190" s="26"/>
      <c r="K190" s="26"/>
      <c r="L190" s="26"/>
      <c r="M190" s="26"/>
      <c r="N190" s="26"/>
      <c r="O190" s="26"/>
      <c r="P190" s="26"/>
      <c r="Q190" s="26"/>
      <c r="R190" s="26"/>
    </row>
    <row r="191" spans="2:18" x14ac:dyDescent="0.3">
      <c r="B191" s="25"/>
      <c r="C191" s="25"/>
      <c r="D191" s="63"/>
      <c r="E191" s="26"/>
      <c r="F191" s="26"/>
      <c r="G191" s="26"/>
      <c r="H191" s="26"/>
      <c r="I191" s="26"/>
      <c r="J191" s="26"/>
      <c r="K191" s="26"/>
      <c r="L191" s="26"/>
      <c r="M191" s="26"/>
      <c r="N191" s="26"/>
      <c r="O191" s="26"/>
      <c r="P191" s="26"/>
      <c r="Q191" s="26"/>
      <c r="R191" s="26"/>
    </row>
    <row r="192" spans="2:18" x14ac:dyDescent="0.3">
      <c r="B192" s="25"/>
      <c r="C192" s="25"/>
      <c r="D192" s="63"/>
      <c r="E192" s="26"/>
      <c r="F192" s="26"/>
      <c r="G192" s="26"/>
      <c r="H192" s="26"/>
      <c r="I192" s="26"/>
      <c r="J192" s="26"/>
      <c r="K192" s="26"/>
      <c r="L192" s="26"/>
      <c r="M192" s="26"/>
      <c r="N192" s="26"/>
      <c r="O192" s="26"/>
      <c r="P192" s="26"/>
      <c r="Q192" s="26"/>
      <c r="R192" s="26"/>
    </row>
    <row r="193" spans="2:18" x14ac:dyDescent="0.3">
      <c r="B193" s="25"/>
      <c r="C193" s="25"/>
      <c r="D193" s="63"/>
      <c r="E193" s="26"/>
      <c r="F193" s="26"/>
      <c r="G193" s="26"/>
      <c r="H193" s="26"/>
      <c r="I193" s="26"/>
      <c r="J193" s="26"/>
      <c r="K193" s="26"/>
      <c r="L193" s="26"/>
      <c r="M193" s="26"/>
      <c r="N193" s="26"/>
      <c r="O193" s="26"/>
      <c r="P193" s="26"/>
      <c r="Q193" s="26"/>
      <c r="R193" s="26"/>
    </row>
    <row r="194" spans="2:18" x14ac:dyDescent="0.3">
      <c r="B194" s="25"/>
      <c r="C194" s="25"/>
      <c r="D194" s="63"/>
      <c r="E194" s="26"/>
      <c r="F194" s="26"/>
      <c r="G194" s="26"/>
      <c r="H194" s="26"/>
      <c r="I194" s="26"/>
      <c r="J194" s="26"/>
      <c r="K194" s="26"/>
      <c r="L194" s="26"/>
      <c r="M194" s="26"/>
      <c r="N194" s="26"/>
      <c r="O194" s="26"/>
      <c r="P194" s="26"/>
      <c r="Q194" s="26"/>
      <c r="R194" s="26"/>
    </row>
    <row r="195" spans="2:18" x14ac:dyDescent="0.3">
      <c r="B195" s="25"/>
      <c r="C195" s="25"/>
      <c r="D195" s="63"/>
      <c r="E195" s="26"/>
      <c r="F195" s="26"/>
      <c r="G195" s="26"/>
      <c r="H195" s="26"/>
      <c r="I195" s="26"/>
      <c r="J195" s="26"/>
      <c r="K195" s="26"/>
      <c r="L195" s="26"/>
      <c r="M195" s="26"/>
      <c r="N195" s="26"/>
      <c r="O195" s="26"/>
      <c r="P195" s="26"/>
      <c r="Q195" s="26"/>
      <c r="R195" s="26"/>
    </row>
    <row r="196" spans="2:18" x14ac:dyDescent="0.3">
      <c r="B196" s="25"/>
      <c r="C196" s="25"/>
      <c r="D196" s="63"/>
      <c r="E196" s="26"/>
      <c r="F196" s="26"/>
      <c r="G196" s="26"/>
      <c r="H196" s="26"/>
      <c r="I196" s="26"/>
      <c r="J196" s="26"/>
      <c r="K196" s="26"/>
      <c r="L196" s="26"/>
      <c r="M196" s="26"/>
      <c r="N196" s="26"/>
      <c r="O196" s="26"/>
      <c r="P196" s="26"/>
      <c r="Q196" s="26"/>
      <c r="R196" s="26"/>
    </row>
    <row r="197" spans="2:18" x14ac:dyDescent="0.3">
      <c r="B197" s="25"/>
      <c r="C197" s="25"/>
      <c r="D197" s="63"/>
      <c r="E197" s="26"/>
      <c r="F197" s="26"/>
      <c r="G197" s="26"/>
      <c r="H197" s="26"/>
      <c r="I197" s="26"/>
      <c r="J197" s="26"/>
      <c r="K197" s="26"/>
      <c r="L197" s="26"/>
      <c r="M197" s="26"/>
      <c r="N197" s="26"/>
      <c r="O197" s="26"/>
      <c r="P197" s="26"/>
      <c r="Q197" s="26"/>
      <c r="R197" s="26"/>
    </row>
    <row r="198" spans="2:18" x14ac:dyDescent="0.3">
      <c r="B198" s="25"/>
      <c r="C198" s="25"/>
      <c r="D198" s="63"/>
      <c r="E198" s="26"/>
      <c r="F198" s="26"/>
      <c r="G198" s="26"/>
      <c r="H198" s="26"/>
      <c r="I198" s="26"/>
      <c r="J198" s="26"/>
      <c r="K198" s="26"/>
      <c r="L198" s="26"/>
      <c r="M198" s="26"/>
      <c r="N198" s="26"/>
      <c r="O198" s="26"/>
      <c r="P198" s="26"/>
      <c r="Q198" s="26"/>
      <c r="R198" s="26"/>
    </row>
    <row r="199" spans="2:18" x14ac:dyDescent="0.3">
      <c r="B199" s="25"/>
      <c r="C199" s="25"/>
      <c r="D199" s="63"/>
      <c r="E199" s="26"/>
      <c r="F199" s="26"/>
      <c r="G199" s="26"/>
      <c r="H199" s="26"/>
      <c r="I199" s="26"/>
      <c r="J199" s="26"/>
      <c r="K199" s="26"/>
      <c r="L199" s="26"/>
      <c r="M199" s="26"/>
      <c r="N199" s="26"/>
      <c r="O199" s="26"/>
      <c r="P199" s="26"/>
      <c r="Q199" s="26"/>
      <c r="R199" s="26"/>
    </row>
    <row r="200" spans="2:18" x14ac:dyDescent="0.3">
      <c r="B200" s="25"/>
      <c r="C200" s="25"/>
      <c r="D200" s="63"/>
      <c r="E200" s="26"/>
      <c r="F200" s="26"/>
      <c r="G200" s="26"/>
      <c r="H200" s="26"/>
      <c r="I200" s="26"/>
      <c r="J200" s="26"/>
      <c r="K200" s="26"/>
      <c r="L200" s="26"/>
      <c r="M200" s="26"/>
      <c r="N200" s="26"/>
      <c r="O200" s="26"/>
      <c r="P200" s="26"/>
      <c r="Q200" s="26"/>
      <c r="R200" s="26"/>
    </row>
    <row r="201" spans="2:18" x14ac:dyDescent="0.3">
      <c r="B201" s="25"/>
      <c r="C201" s="25"/>
      <c r="D201" s="63"/>
      <c r="E201" s="26"/>
      <c r="F201" s="26"/>
      <c r="G201" s="26"/>
      <c r="H201" s="26"/>
      <c r="I201" s="26"/>
      <c r="J201" s="26"/>
      <c r="K201" s="26"/>
      <c r="L201" s="26"/>
      <c r="M201" s="26"/>
      <c r="N201" s="26"/>
      <c r="O201" s="26"/>
      <c r="P201" s="26"/>
      <c r="Q201" s="26"/>
      <c r="R201" s="26"/>
    </row>
    <row r="202" spans="2:18" x14ac:dyDescent="0.3">
      <c r="B202" s="25"/>
      <c r="C202" s="25"/>
      <c r="D202" s="63"/>
      <c r="E202" s="26"/>
      <c r="F202" s="26"/>
      <c r="G202" s="26"/>
      <c r="H202" s="26"/>
      <c r="I202" s="26"/>
      <c r="J202" s="26"/>
      <c r="K202" s="26"/>
      <c r="L202" s="26"/>
      <c r="M202" s="26"/>
      <c r="N202" s="26"/>
      <c r="O202" s="26"/>
      <c r="P202" s="26"/>
      <c r="Q202" s="26"/>
      <c r="R202" s="26"/>
    </row>
    <row r="203" spans="2:18" x14ac:dyDescent="0.3">
      <c r="B203" s="25"/>
      <c r="C203" s="25"/>
      <c r="D203" s="63"/>
      <c r="E203" s="26"/>
      <c r="F203" s="26"/>
      <c r="G203" s="26"/>
      <c r="H203" s="26"/>
      <c r="I203" s="26"/>
      <c r="J203" s="26"/>
      <c r="K203" s="26"/>
      <c r="L203" s="26"/>
      <c r="M203" s="26"/>
      <c r="N203" s="26"/>
      <c r="O203" s="26"/>
      <c r="P203" s="26"/>
      <c r="Q203" s="26"/>
      <c r="R203" s="26"/>
    </row>
    <row r="204" spans="2:18" x14ac:dyDescent="0.3">
      <c r="B204" s="25"/>
      <c r="C204" s="25"/>
      <c r="D204" s="63"/>
      <c r="E204" s="26"/>
      <c r="F204" s="26"/>
      <c r="G204" s="26"/>
      <c r="H204" s="26"/>
      <c r="I204" s="26"/>
      <c r="J204" s="26"/>
      <c r="K204" s="26"/>
      <c r="L204" s="26"/>
      <c r="M204" s="26"/>
      <c r="N204" s="26"/>
      <c r="O204" s="26"/>
      <c r="P204" s="26"/>
      <c r="Q204" s="26"/>
      <c r="R204" s="26"/>
    </row>
    <row r="205" spans="2:18" x14ac:dyDescent="0.3">
      <c r="B205" s="25"/>
      <c r="C205" s="25"/>
      <c r="D205" s="63"/>
      <c r="E205" s="26"/>
      <c r="F205" s="26"/>
      <c r="G205" s="26"/>
      <c r="H205" s="26"/>
      <c r="I205" s="26"/>
      <c r="J205" s="26"/>
      <c r="K205" s="26"/>
      <c r="L205" s="26"/>
      <c r="M205" s="26"/>
      <c r="N205" s="26"/>
      <c r="O205" s="26"/>
      <c r="P205" s="26"/>
      <c r="Q205" s="26"/>
      <c r="R205" s="26"/>
    </row>
    <row r="206" spans="2:18" x14ac:dyDescent="0.3">
      <c r="B206" s="25"/>
      <c r="C206" s="25"/>
      <c r="D206" s="63"/>
      <c r="E206" s="26"/>
      <c r="F206" s="26"/>
      <c r="G206" s="26"/>
      <c r="H206" s="26"/>
      <c r="I206" s="26"/>
      <c r="J206" s="26"/>
      <c r="K206" s="26"/>
      <c r="L206" s="26"/>
      <c r="M206" s="26"/>
      <c r="N206" s="26"/>
      <c r="O206" s="26"/>
      <c r="P206" s="26"/>
      <c r="Q206" s="26"/>
      <c r="R206" s="26"/>
    </row>
    <row r="207" spans="2:18" x14ac:dyDescent="0.3">
      <c r="B207" s="25"/>
      <c r="C207" s="25"/>
      <c r="D207" s="63"/>
      <c r="E207" s="26"/>
      <c r="F207" s="26"/>
      <c r="G207" s="26"/>
      <c r="H207" s="26"/>
      <c r="I207" s="26"/>
      <c r="J207" s="26"/>
      <c r="K207" s="26"/>
      <c r="L207" s="26"/>
      <c r="M207" s="26"/>
      <c r="N207" s="26"/>
      <c r="O207" s="26"/>
      <c r="P207" s="26"/>
      <c r="Q207" s="26"/>
      <c r="R207" s="26"/>
    </row>
    <row r="208" spans="2:18" x14ac:dyDescent="0.3">
      <c r="B208" s="25"/>
      <c r="C208" s="25"/>
      <c r="D208" s="63"/>
      <c r="E208" s="26"/>
      <c r="F208" s="26"/>
      <c r="G208" s="26"/>
      <c r="H208" s="26"/>
      <c r="I208" s="26"/>
      <c r="J208" s="26"/>
      <c r="K208" s="26"/>
      <c r="L208" s="26"/>
      <c r="M208" s="26"/>
      <c r="N208" s="26"/>
      <c r="O208" s="26"/>
      <c r="P208" s="26"/>
      <c r="Q208" s="26"/>
      <c r="R208" s="26"/>
    </row>
    <row r="209" spans="2:18" x14ac:dyDescent="0.3">
      <c r="B209" s="25"/>
      <c r="C209" s="25"/>
      <c r="D209" s="63"/>
      <c r="E209" s="26"/>
      <c r="F209" s="26"/>
      <c r="G209" s="26"/>
      <c r="H209" s="26"/>
      <c r="I209" s="26"/>
      <c r="J209" s="26"/>
      <c r="K209" s="26"/>
      <c r="L209" s="26"/>
      <c r="M209" s="26"/>
      <c r="N209" s="26"/>
      <c r="O209" s="26"/>
      <c r="P209" s="26"/>
      <c r="Q209" s="26"/>
      <c r="R209" s="26"/>
    </row>
    <row r="210" spans="2:18" x14ac:dyDescent="0.3">
      <c r="B210" s="25"/>
      <c r="C210" s="25"/>
      <c r="D210" s="63"/>
      <c r="E210" s="26"/>
      <c r="F210" s="26"/>
      <c r="G210" s="26"/>
      <c r="H210" s="26"/>
      <c r="I210" s="26"/>
      <c r="J210" s="26"/>
      <c r="K210" s="26"/>
      <c r="L210" s="26"/>
      <c r="M210" s="26"/>
      <c r="N210" s="26"/>
      <c r="O210" s="26"/>
      <c r="P210" s="26"/>
      <c r="Q210" s="26"/>
      <c r="R210" s="26"/>
    </row>
    <row r="211" spans="2:18" x14ac:dyDescent="0.3">
      <c r="B211" s="25"/>
      <c r="C211" s="25"/>
      <c r="D211" s="63"/>
      <c r="E211" s="26"/>
      <c r="F211" s="26"/>
      <c r="G211" s="26"/>
      <c r="H211" s="26"/>
      <c r="I211" s="26"/>
      <c r="J211" s="26"/>
      <c r="K211" s="26"/>
      <c r="L211" s="26"/>
      <c r="M211" s="26"/>
      <c r="N211" s="26"/>
      <c r="O211" s="26"/>
      <c r="P211" s="26"/>
      <c r="Q211" s="26"/>
      <c r="R211" s="26"/>
    </row>
    <row r="212" spans="2:18" x14ac:dyDescent="0.3">
      <c r="B212" s="25"/>
      <c r="C212" s="25"/>
      <c r="D212" s="63"/>
      <c r="E212" s="26"/>
      <c r="F212" s="26"/>
      <c r="G212" s="26"/>
      <c r="H212" s="26"/>
      <c r="I212" s="26"/>
      <c r="J212" s="26"/>
      <c r="K212" s="26"/>
      <c r="L212" s="26"/>
      <c r="M212" s="26"/>
      <c r="N212" s="26"/>
      <c r="O212" s="26"/>
      <c r="P212" s="26"/>
      <c r="Q212" s="26"/>
      <c r="R212" s="26"/>
    </row>
    <row r="213" spans="2:18" x14ac:dyDescent="0.3">
      <c r="B213" s="25"/>
      <c r="C213" s="25"/>
      <c r="D213" s="63"/>
      <c r="E213" s="26"/>
      <c r="F213" s="26"/>
      <c r="G213" s="26"/>
      <c r="H213" s="26"/>
      <c r="I213" s="26"/>
      <c r="J213" s="26"/>
      <c r="K213" s="26"/>
      <c r="L213" s="26"/>
      <c r="M213" s="26"/>
      <c r="N213" s="26"/>
      <c r="O213" s="26"/>
      <c r="P213" s="26"/>
      <c r="Q213" s="26"/>
      <c r="R213" s="26"/>
    </row>
    <row r="214" spans="2:18" x14ac:dyDescent="0.3">
      <c r="B214" s="25"/>
      <c r="C214" s="25"/>
      <c r="D214" s="63"/>
      <c r="E214" s="26"/>
      <c r="F214" s="26"/>
      <c r="G214" s="26"/>
      <c r="H214" s="26"/>
      <c r="I214" s="26"/>
      <c r="J214" s="26"/>
      <c r="K214" s="26"/>
      <c r="L214" s="26"/>
      <c r="M214" s="26"/>
      <c r="N214" s="26"/>
      <c r="O214" s="26"/>
      <c r="P214" s="26"/>
      <c r="Q214" s="26"/>
      <c r="R214" s="26"/>
    </row>
    <row r="215" spans="2:18" x14ac:dyDescent="0.3">
      <c r="B215" s="25"/>
      <c r="C215" s="25"/>
      <c r="D215" s="63"/>
      <c r="E215" s="26"/>
      <c r="F215" s="26"/>
      <c r="G215" s="26"/>
      <c r="H215" s="26"/>
      <c r="I215" s="26"/>
      <c r="J215" s="26"/>
      <c r="K215" s="26"/>
      <c r="L215" s="26"/>
      <c r="M215" s="26"/>
      <c r="N215" s="26"/>
      <c r="O215" s="26"/>
      <c r="P215" s="26"/>
      <c r="Q215" s="26"/>
      <c r="R215" s="26"/>
    </row>
    <row r="216" spans="2:18" x14ac:dyDescent="0.3">
      <c r="B216" s="25"/>
      <c r="C216" s="25"/>
      <c r="D216" s="63"/>
      <c r="E216" s="26"/>
      <c r="F216" s="26"/>
      <c r="G216" s="26"/>
      <c r="H216" s="26"/>
      <c r="I216" s="26"/>
      <c r="J216" s="26"/>
      <c r="K216" s="26"/>
      <c r="L216" s="26"/>
      <c r="M216" s="26"/>
      <c r="N216" s="26"/>
      <c r="O216" s="26"/>
      <c r="P216" s="26"/>
      <c r="Q216" s="26"/>
      <c r="R216" s="26"/>
    </row>
    <row r="217" spans="2:18" x14ac:dyDescent="0.3">
      <c r="B217" s="25"/>
      <c r="C217" s="25"/>
      <c r="D217" s="63"/>
      <c r="E217" s="26"/>
      <c r="F217" s="26"/>
      <c r="G217" s="26"/>
      <c r="H217" s="26"/>
      <c r="I217" s="26"/>
      <c r="J217" s="26"/>
      <c r="K217" s="26"/>
      <c r="L217" s="26"/>
      <c r="M217" s="26"/>
      <c r="N217" s="26"/>
      <c r="O217" s="26"/>
      <c r="P217" s="26"/>
      <c r="Q217" s="26"/>
      <c r="R217" s="26"/>
    </row>
    <row r="218" spans="2:18" x14ac:dyDescent="0.3">
      <c r="B218" s="25"/>
      <c r="C218" s="25"/>
      <c r="D218" s="63"/>
      <c r="E218" s="26"/>
      <c r="F218" s="26"/>
      <c r="G218" s="26"/>
      <c r="H218" s="26"/>
      <c r="I218" s="26"/>
      <c r="J218" s="26"/>
      <c r="K218" s="26"/>
      <c r="L218" s="26"/>
      <c r="M218" s="26"/>
      <c r="N218" s="26"/>
      <c r="O218" s="26"/>
      <c r="P218" s="26"/>
      <c r="Q218" s="26"/>
      <c r="R218" s="26"/>
    </row>
    <row r="219" spans="2:18" x14ac:dyDescent="0.3">
      <c r="B219" s="25"/>
      <c r="C219" s="25"/>
      <c r="D219" s="63"/>
      <c r="E219" s="26"/>
      <c r="F219" s="26"/>
      <c r="G219" s="26"/>
      <c r="H219" s="26"/>
      <c r="I219" s="26"/>
      <c r="J219" s="26"/>
      <c r="K219" s="26"/>
      <c r="L219" s="26"/>
      <c r="M219" s="26"/>
      <c r="N219" s="26"/>
      <c r="O219" s="26"/>
      <c r="P219" s="26"/>
      <c r="Q219" s="26"/>
      <c r="R219" s="26"/>
    </row>
    <row r="220" spans="2:18" x14ac:dyDescent="0.3">
      <c r="B220" s="25"/>
      <c r="C220" s="25"/>
      <c r="D220" s="63"/>
      <c r="E220" s="26"/>
      <c r="F220" s="26"/>
      <c r="G220" s="26"/>
      <c r="H220" s="26"/>
      <c r="I220" s="26"/>
      <c r="J220" s="26"/>
      <c r="K220" s="26"/>
      <c r="L220" s="26"/>
      <c r="M220" s="26"/>
      <c r="N220" s="26"/>
      <c r="O220" s="26"/>
      <c r="P220" s="26"/>
      <c r="Q220" s="26"/>
      <c r="R220" s="26"/>
    </row>
    <row r="221" spans="2:18" x14ac:dyDescent="0.3">
      <c r="B221" s="25"/>
      <c r="C221" s="25"/>
      <c r="D221" s="63"/>
      <c r="E221" s="26"/>
      <c r="F221" s="26"/>
      <c r="G221" s="26"/>
      <c r="H221" s="26"/>
      <c r="I221" s="26"/>
      <c r="J221" s="26"/>
      <c r="K221" s="26"/>
      <c r="L221" s="26"/>
      <c r="M221" s="26"/>
      <c r="N221" s="26"/>
      <c r="O221" s="26"/>
      <c r="P221" s="26"/>
      <c r="Q221" s="26"/>
      <c r="R221" s="26"/>
    </row>
    <row r="222" spans="2:18" x14ac:dyDescent="0.3">
      <c r="B222" s="25"/>
      <c r="C222" s="25"/>
      <c r="D222" s="63"/>
      <c r="E222" s="26"/>
      <c r="F222" s="26"/>
      <c r="G222" s="26"/>
      <c r="H222" s="26"/>
      <c r="I222" s="26"/>
      <c r="J222" s="26"/>
      <c r="K222" s="26"/>
      <c r="L222" s="26"/>
      <c r="M222" s="26"/>
      <c r="N222" s="26"/>
      <c r="O222" s="26"/>
      <c r="P222" s="26"/>
      <c r="Q222" s="26"/>
      <c r="R222" s="26"/>
    </row>
    <row r="223" spans="2:18" x14ac:dyDescent="0.3">
      <c r="B223" s="25"/>
      <c r="C223" s="25"/>
      <c r="D223" s="63"/>
      <c r="E223" s="26"/>
      <c r="F223" s="26"/>
      <c r="G223" s="26"/>
      <c r="H223" s="26"/>
      <c r="I223" s="26"/>
      <c r="J223" s="26"/>
      <c r="K223" s="26"/>
      <c r="L223" s="26"/>
      <c r="M223" s="26"/>
      <c r="N223" s="26"/>
      <c r="O223" s="26"/>
      <c r="P223" s="26"/>
      <c r="Q223" s="26"/>
      <c r="R223" s="26"/>
    </row>
    <row r="224" spans="2:18" x14ac:dyDescent="0.3">
      <c r="B224" s="25"/>
      <c r="C224" s="25"/>
      <c r="D224" s="63"/>
      <c r="E224" s="26"/>
      <c r="F224" s="26"/>
      <c r="G224" s="26"/>
      <c r="H224" s="26"/>
      <c r="I224" s="26"/>
      <c r="J224" s="26"/>
      <c r="K224" s="26"/>
      <c r="L224" s="26"/>
      <c r="M224" s="26"/>
      <c r="N224" s="26"/>
      <c r="O224" s="26"/>
      <c r="P224" s="26"/>
      <c r="Q224" s="26"/>
      <c r="R224" s="26"/>
    </row>
    <row r="225" spans="2:18" x14ac:dyDescent="0.3">
      <c r="B225" s="25"/>
      <c r="C225" s="25"/>
      <c r="D225" s="63"/>
      <c r="E225" s="26"/>
      <c r="F225" s="26"/>
      <c r="G225" s="26"/>
      <c r="H225" s="26"/>
      <c r="I225" s="26"/>
      <c r="J225" s="26"/>
      <c r="K225" s="26"/>
      <c r="L225" s="26"/>
      <c r="M225" s="26"/>
      <c r="N225" s="26"/>
      <c r="O225" s="26"/>
      <c r="P225" s="26"/>
      <c r="Q225" s="26"/>
      <c r="R225" s="26"/>
    </row>
    <row r="226" spans="2:18" x14ac:dyDescent="0.3">
      <c r="B226" s="25"/>
      <c r="C226" s="25"/>
      <c r="D226" s="63"/>
      <c r="E226" s="26"/>
      <c r="F226" s="26"/>
      <c r="G226" s="26"/>
      <c r="H226" s="26"/>
      <c r="I226" s="26"/>
      <c r="J226" s="26"/>
      <c r="K226" s="26"/>
      <c r="L226" s="26"/>
      <c r="M226" s="26"/>
      <c r="N226" s="26"/>
      <c r="O226" s="26"/>
      <c r="P226" s="26"/>
      <c r="Q226" s="26"/>
      <c r="R226" s="26"/>
    </row>
    <row r="227" spans="2:18" x14ac:dyDescent="0.3">
      <c r="B227" s="25"/>
      <c r="C227" s="25"/>
      <c r="D227" s="63"/>
      <c r="E227" s="26"/>
      <c r="F227" s="26"/>
      <c r="G227" s="26"/>
      <c r="H227" s="26"/>
      <c r="I227" s="26"/>
      <c r="J227" s="26"/>
      <c r="K227" s="26"/>
      <c r="L227" s="26"/>
      <c r="M227" s="26"/>
      <c r="N227" s="26"/>
      <c r="O227" s="26"/>
      <c r="P227" s="26"/>
      <c r="Q227" s="26"/>
      <c r="R227" s="26"/>
    </row>
    <row r="228" spans="2:18" x14ac:dyDescent="0.3">
      <c r="B228" s="25"/>
      <c r="C228" s="25"/>
      <c r="D228" s="63"/>
      <c r="E228" s="26"/>
      <c r="F228" s="26"/>
      <c r="G228" s="26"/>
      <c r="H228" s="26"/>
      <c r="I228" s="26"/>
      <c r="J228" s="26"/>
      <c r="K228" s="26"/>
      <c r="L228" s="26"/>
      <c r="M228" s="26"/>
      <c r="N228" s="26"/>
      <c r="O228" s="26"/>
      <c r="P228" s="26"/>
      <c r="Q228" s="26"/>
      <c r="R228" s="26"/>
    </row>
    <row r="229" spans="2:18" x14ac:dyDescent="0.3">
      <c r="B229" s="25"/>
      <c r="C229" s="25"/>
      <c r="D229" s="63"/>
      <c r="E229" s="26"/>
      <c r="F229" s="26"/>
      <c r="G229" s="26"/>
      <c r="H229" s="26"/>
      <c r="I229" s="26"/>
      <c r="J229" s="26"/>
      <c r="K229" s="26"/>
      <c r="L229" s="26"/>
      <c r="M229" s="26"/>
      <c r="N229" s="26"/>
      <c r="O229" s="26"/>
      <c r="P229" s="26"/>
      <c r="Q229" s="26"/>
      <c r="R229" s="26"/>
    </row>
    <row r="230" spans="2:18" x14ac:dyDescent="0.3">
      <c r="B230" s="25"/>
      <c r="C230" s="25"/>
      <c r="D230" s="63"/>
      <c r="E230" s="26"/>
      <c r="F230" s="26"/>
      <c r="G230" s="26"/>
      <c r="H230" s="26"/>
      <c r="I230" s="26"/>
      <c r="J230" s="26"/>
      <c r="K230" s="26"/>
      <c r="L230" s="26"/>
      <c r="M230" s="26"/>
      <c r="N230" s="26"/>
      <c r="O230" s="26"/>
      <c r="P230" s="26"/>
      <c r="Q230" s="26"/>
      <c r="R230" s="26"/>
    </row>
    <row r="231" spans="2:18" x14ac:dyDescent="0.3">
      <c r="B231" s="25"/>
      <c r="C231" s="25"/>
      <c r="D231" s="63"/>
      <c r="E231" s="26"/>
      <c r="F231" s="26"/>
      <c r="G231" s="26"/>
      <c r="H231" s="26"/>
      <c r="I231" s="26"/>
      <c r="J231" s="26"/>
      <c r="K231" s="26"/>
      <c r="L231" s="26"/>
      <c r="M231" s="26"/>
      <c r="N231" s="26"/>
      <c r="O231" s="26"/>
      <c r="P231" s="26"/>
      <c r="Q231" s="26"/>
      <c r="R231" s="26"/>
    </row>
    <row r="232" spans="2:18" x14ac:dyDescent="0.3">
      <c r="B232" s="25"/>
      <c r="C232" s="25"/>
      <c r="D232" s="63"/>
      <c r="E232" s="26"/>
      <c r="F232" s="26"/>
      <c r="G232" s="26"/>
      <c r="H232" s="26"/>
      <c r="I232" s="26"/>
      <c r="J232" s="26"/>
      <c r="K232" s="26"/>
      <c r="L232" s="26"/>
      <c r="M232" s="26"/>
      <c r="N232" s="26"/>
      <c r="O232" s="26"/>
      <c r="P232" s="26"/>
      <c r="Q232" s="26"/>
      <c r="R232" s="26"/>
    </row>
  </sheetData>
  <mergeCells count="2">
    <mergeCell ref="A2:D2"/>
    <mergeCell ref="A3:D3"/>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Лист11">
    <tabColor indexed="12"/>
    <outlinePr applyStyles="1" summaryBelow="0"/>
    <pageSetUpPr fitToPage="1"/>
  </sheetPr>
  <dimension ref="A2:S183"/>
  <sheetViews>
    <sheetView workbookViewId="0">
      <selection activeCell="B6" sqref="B6"/>
    </sheetView>
  </sheetViews>
  <sheetFormatPr defaultColWidth="9.109375" defaultRowHeight="13.8" outlineLevelRow="4" x14ac:dyDescent="0.3"/>
  <cols>
    <col min="1" max="1" width="81.44140625" style="22" customWidth="1"/>
    <col min="2" max="2" width="14.33203125" style="23" customWidth="1"/>
    <col min="3" max="3" width="15.44140625" style="23" customWidth="1"/>
    <col min="4" max="4" width="10.33203125" style="72" customWidth="1"/>
    <col min="5" max="5" width="9.109375" style="22" customWidth="1"/>
    <col min="6" max="16384" width="9.109375" style="22"/>
  </cols>
  <sheetData>
    <row r="2" spans="1:19" ht="18" x14ac:dyDescent="0.35">
      <c r="A2" s="282" t="str">
        <f>IF(REPORT_LANG="UKR","Державний та гарантований державою борг України за станом на ","State debt and State guaranteed debt  of Ukraine as of ") &amp; STRPRESENTDATE</f>
        <v>Державний та гарантований державою борг України за станом на 31.03.2026</v>
      </c>
      <c r="B2" s="283"/>
      <c r="C2" s="283"/>
      <c r="D2" s="283"/>
      <c r="E2" s="26"/>
      <c r="F2" s="26"/>
      <c r="G2" s="26"/>
      <c r="H2" s="26"/>
      <c r="I2" s="26"/>
      <c r="J2" s="26"/>
      <c r="K2" s="26"/>
      <c r="L2" s="26"/>
      <c r="M2" s="26"/>
      <c r="N2" s="26"/>
      <c r="O2" s="26"/>
      <c r="P2" s="26"/>
      <c r="Q2" s="26"/>
      <c r="R2" s="26"/>
      <c r="S2" s="26"/>
    </row>
    <row r="3" spans="1:19" ht="18" x14ac:dyDescent="0.35">
      <c r="A3" s="285" t="str">
        <f>IF(REPORT_LANG="UKR","(за ознакою умовності)","based on characteristic of conventionality")</f>
        <v>(за ознакою умовності)</v>
      </c>
      <c r="B3" s="285"/>
      <c r="C3" s="285"/>
      <c r="D3" s="285"/>
    </row>
    <row r="4" spans="1:19" x14ac:dyDescent="0.3">
      <c r="B4" s="25"/>
      <c r="C4" s="25"/>
      <c r="D4" s="63"/>
      <c r="E4" s="26"/>
      <c r="F4" s="26"/>
      <c r="G4" s="26"/>
      <c r="H4" s="26"/>
      <c r="I4" s="26"/>
      <c r="J4" s="26"/>
      <c r="K4" s="26"/>
      <c r="L4" s="26"/>
      <c r="M4" s="26"/>
      <c r="N4" s="26"/>
      <c r="O4" s="26"/>
      <c r="P4" s="26"/>
      <c r="Q4" s="26"/>
    </row>
    <row r="5" spans="1:19" s="27" customFormat="1" x14ac:dyDescent="0.3">
      <c r="B5" s="28"/>
      <c r="C5" s="28"/>
      <c r="D5" s="27" t="str">
        <f>VALVAL</f>
        <v>млрд. одиниць</v>
      </c>
    </row>
    <row r="6" spans="1:19" s="14" customFormat="1" x14ac:dyDescent="0.25">
      <c r="A6" s="109"/>
      <c r="B6" s="143" t="str">
        <f>USD</f>
        <v>дол. США</v>
      </c>
      <c r="C6" s="143" t="str">
        <f>UAH</f>
        <v>грн.</v>
      </c>
      <c r="D6" s="110" t="s">
        <v>0</v>
      </c>
    </row>
    <row r="7" spans="1:19" s="15" customFormat="1" ht="15.6" x14ac:dyDescent="0.25">
      <c r="A7" s="145" t="str">
        <f>DEBT_TOTAL</f>
        <v>Загальна сума державного та гарантованого державою боргу</v>
      </c>
      <c r="B7" s="84">
        <f>B$81+B$8</f>
        <v>210.82138271955998</v>
      </c>
      <c r="C7" s="84">
        <f>C$81+C$8</f>
        <v>9233.0278668776482</v>
      </c>
      <c r="D7" s="85">
        <f>D$81+D$8</f>
        <v>0.99999899999999997</v>
      </c>
    </row>
    <row r="8" spans="1:19" s="16" customFormat="1" ht="14.4" outlineLevel="1" x14ac:dyDescent="0.25">
      <c r="A8" s="190" t="s">
        <v>1</v>
      </c>
      <c r="B8" s="191">
        <f>B$9+B$43</f>
        <v>204.88557869713998</v>
      </c>
      <c r="C8" s="191">
        <f>C$9+C$43</f>
        <v>8973.0663618125782</v>
      </c>
      <c r="D8" s="192">
        <f>D$9+D$43</f>
        <v>0.97184300000000001</v>
      </c>
    </row>
    <row r="9" spans="1:19" s="17" customFormat="1" ht="14.4" outlineLevel="2" collapsed="1" x14ac:dyDescent="0.25">
      <c r="A9" s="105" t="s">
        <v>59</v>
      </c>
      <c r="B9" s="106">
        <f>B$10+B$41</f>
        <v>45.983924483329993</v>
      </c>
      <c r="C9" s="106">
        <f>C$10+C$41</f>
        <v>2013.8889646902796</v>
      </c>
      <c r="D9" s="107">
        <f>D$10+D$41</f>
        <v>0.21811600000000009</v>
      </c>
    </row>
    <row r="10" spans="1:19" s="18" customFormat="1" ht="14.4" hidden="1" outlineLevel="3" x14ac:dyDescent="0.25">
      <c r="A10" s="193" t="s">
        <v>60</v>
      </c>
      <c r="B10" s="194">
        <f>SUM(B$11:B$40)</f>
        <v>45.954481684529995</v>
      </c>
      <c r="C10" s="194">
        <f>SUM(C$11:C$40)</f>
        <v>2012.5995025955997</v>
      </c>
      <c r="D10" s="195">
        <f>SUM(D$11:D$40)</f>
        <v>0.21797600000000009</v>
      </c>
    </row>
    <row r="11" spans="1:19" hidden="1" outlineLevel="4" x14ac:dyDescent="0.3">
      <c r="A11" s="196" t="s">
        <v>61</v>
      </c>
      <c r="B11" s="197">
        <v>3.9433257304699998</v>
      </c>
      <c r="C11" s="197">
        <v>172.69992202809999</v>
      </c>
      <c r="D11" s="108">
        <v>1.8704999999999999E-2</v>
      </c>
      <c r="E11" s="26"/>
      <c r="F11" s="26"/>
      <c r="G11" s="26"/>
      <c r="H11" s="26"/>
      <c r="I11" s="26"/>
      <c r="J11" s="26"/>
      <c r="K11" s="26"/>
      <c r="L11" s="26"/>
      <c r="M11" s="26"/>
      <c r="N11" s="26"/>
      <c r="O11" s="26"/>
      <c r="P11" s="26"/>
      <c r="Q11" s="26"/>
    </row>
    <row r="12" spans="1:19" hidden="1" outlineLevel="4" x14ac:dyDescent="0.3">
      <c r="A12" s="175" t="s">
        <v>62</v>
      </c>
      <c r="B12" s="176">
        <v>0.77752100100999999</v>
      </c>
      <c r="C12" s="176">
        <v>34.051921</v>
      </c>
      <c r="D12" s="198">
        <v>3.6879999999999999E-3</v>
      </c>
      <c r="E12" s="26"/>
      <c r="F12" s="26"/>
      <c r="G12" s="26"/>
      <c r="H12" s="26"/>
      <c r="I12" s="26"/>
      <c r="J12" s="26"/>
      <c r="K12" s="26"/>
      <c r="L12" s="26"/>
      <c r="M12" s="26"/>
      <c r="N12" s="26"/>
      <c r="O12" s="26"/>
      <c r="P12" s="26"/>
      <c r="Q12" s="26"/>
    </row>
    <row r="13" spans="1:19" hidden="1" outlineLevel="4" x14ac:dyDescent="0.3">
      <c r="A13" s="175" t="s">
        <v>63</v>
      </c>
      <c r="B13" s="176">
        <v>0.32880090420000002</v>
      </c>
      <c r="C13" s="176">
        <v>14.4</v>
      </c>
      <c r="D13" s="198">
        <v>1.56E-3</v>
      </c>
      <c r="E13" s="26"/>
      <c r="F13" s="26"/>
      <c r="G13" s="26"/>
      <c r="H13" s="26"/>
      <c r="I13" s="26"/>
      <c r="J13" s="26"/>
      <c r="K13" s="26"/>
      <c r="L13" s="26"/>
      <c r="M13" s="26"/>
      <c r="N13" s="26"/>
      <c r="O13" s="26"/>
      <c r="P13" s="26"/>
      <c r="Q13" s="26"/>
    </row>
    <row r="14" spans="1:19" hidden="1" outlineLevel="4" x14ac:dyDescent="0.3">
      <c r="A14" s="175" t="s">
        <v>64</v>
      </c>
      <c r="B14" s="176">
        <v>0.2</v>
      </c>
      <c r="C14" s="176">
        <v>8.7591000000000001</v>
      </c>
      <c r="D14" s="198">
        <v>9.4899999999999997E-4</v>
      </c>
      <c r="E14" s="26"/>
      <c r="F14" s="26"/>
      <c r="G14" s="26"/>
      <c r="H14" s="26"/>
      <c r="I14" s="26"/>
      <c r="J14" s="26"/>
      <c r="K14" s="26"/>
      <c r="L14" s="26"/>
      <c r="M14" s="26"/>
      <c r="N14" s="26"/>
      <c r="O14" s="26"/>
      <c r="P14" s="26"/>
      <c r="Q14" s="26"/>
    </row>
    <row r="15" spans="1:19" hidden="1" outlineLevel="4" x14ac:dyDescent="0.3">
      <c r="A15" s="175" t="s">
        <v>65</v>
      </c>
      <c r="B15" s="176">
        <v>1.1416698062499999</v>
      </c>
      <c r="C15" s="176">
        <v>50</v>
      </c>
      <c r="D15" s="198">
        <v>5.4149999999999997E-3</v>
      </c>
      <c r="E15" s="26"/>
      <c r="F15" s="26"/>
      <c r="G15" s="26"/>
      <c r="H15" s="26"/>
      <c r="I15" s="26"/>
      <c r="J15" s="26"/>
      <c r="K15" s="26"/>
      <c r="L15" s="26"/>
      <c r="M15" s="26"/>
      <c r="N15" s="26"/>
      <c r="O15" s="26"/>
      <c r="P15" s="26"/>
      <c r="Q15" s="26"/>
    </row>
    <row r="16" spans="1:19" hidden="1" outlineLevel="4" x14ac:dyDescent="0.3">
      <c r="A16" s="175" t="s">
        <v>66</v>
      </c>
      <c r="B16" s="176">
        <v>0.76948547224999997</v>
      </c>
      <c r="C16" s="176">
        <v>33.700001</v>
      </c>
      <c r="D16" s="198">
        <v>3.65E-3</v>
      </c>
      <c r="E16" s="26"/>
      <c r="F16" s="26"/>
      <c r="G16" s="26"/>
      <c r="H16" s="26"/>
      <c r="I16" s="26"/>
      <c r="J16" s="26"/>
      <c r="K16" s="26"/>
      <c r="L16" s="26"/>
      <c r="M16" s="26"/>
      <c r="N16" s="26"/>
      <c r="O16" s="26"/>
      <c r="P16" s="26"/>
      <c r="Q16" s="26"/>
    </row>
    <row r="17" spans="1:17" hidden="1" outlineLevel="4" x14ac:dyDescent="0.3">
      <c r="A17" s="175" t="s">
        <v>67</v>
      </c>
      <c r="B17" s="176">
        <v>1.0708862782699999</v>
      </c>
      <c r="C17" s="176">
        <v>46.9</v>
      </c>
      <c r="D17" s="198">
        <v>5.0800000000000003E-3</v>
      </c>
      <c r="E17" s="26"/>
      <c r="F17" s="26"/>
      <c r="G17" s="26"/>
      <c r="H17" s="26"/>
      <c r="I17" s="26"/>
      <c r="J17" s="26"/>
      <c r="K17" s="26"/>
      <c r="L17" s="26"/>
      <c r="M17" s="26"/>
      <c r="N17" s="26"/>
      <c r="O17" s="26"/>
      <c r="P17" s="26"/>
      <c r="Q17" s="26"/>
    </row>
    <row r="18" spans="1:17" hidden="1" outlineLevel="4" x14ac:dyDescent="0.3">
      <c r="A18" s="175" t="s">
        <v>68</v>
      </c>
      <c r="B18" s="176">
        <v>5.1490019979200001</v>
      </c>
      <c r="C18" s="176">
        <v>225.503117</v>
      </c>
      <c r="D18" s="198">
        <v>2.4424000000000001E-2</v>
      </c>
      <c r="E18" s="26"/>
      <c r="F18" s="26"/>
      <c r="G18" s="26"/>
      <c r="H18" s="26"/>
      <c r="I18" s="26"/>
      <c r="J18" s="26"/>
      <c r="K18" s="26"/>
      <c r="L18" s="26"/>
      <c r="M18" s="26"/>
      <c r="N18" s="26"/>
      <c r="O18" s="26"/>
      <c r="P18" s="26"/>
      <c r="Q18" s="26"/>
    </row>
    <row r="19" spans="1:17" hidden="1" outlineLevel="4" x14ac:dyDescent="0.3">
      <c r="A19" s="175" t="s">
        <v>69</v>
      </c>
      <c r="B19" s="176">
        <v>0.27623258097999998</v>
      </c>
      <c r="C19" s="176">
        <v>12.097744</v>
      </c>
      <c r="D19" s="198">
        <v>1.31E-3</v>
      </c>
      <c r="E19" s="26"/>
      <c r="F19" s="26"/>
      <c r="G19" s="26"/>
      <c r="H19" s="26"/>
      <c r="I19" s="26"/>
      <c r="J19" s="26"/>
      <c r="K19" s="26"/>
      <c r="L19" s="26"/>
      <c r="M19" s="26"/>
      <c r="N19" s="26"/>
      <c r="O19" s="26"/>
      <c r="P19" s="26"/>
      <c r="Q19" s="26"/>
    </row>
    <row r="20" spans="1:17" hidden="1" outlineLevel="4" x14ac:dyDescent="0.3">
      <c r="A20" s="175" t="s">
        <v>70</v>
      </c>
      <c r="B20" s="176">
        <v>0.61873352286000005</v>
      </c>
      <c r="C20" s="176">
        <v>27.097743999999999</v>
      </c>
      <c r="D20" s="198">
        <v>2.9350000000000001E-3</v>
      </c>
      <c r="E20" s="26"/>
      <c r="F20" s="26"/>
      <c r="G20" s="26"/>
      <c r="H20" s="26"/>
      <c r="I20" s="26"/>
      <c r="J20" s="26"/>
      <c r="K20" s="26"/>
      <c r="L20" s="26"/>
      <c r="M20" s="26"/>
      <c r="N20" s="26"/>
      <c r="O20" s="26"/>
      <c r="P20" s="26"/>
      <c r="Q20" s="26"/>
    </row>
    <row r="21" spans="1:17" hidden="1" outlineLevel="4" x14ac:dyDescent="0.3">
      <c r="A21" s="175" t="s">
        <v>71</v>
      </c>
      <c r="B21" s="176">
        <v>4.3326523403000001</v>
      </c>
      <c r="C21" s="176">
        <v>189.7506755675</v>
      </c>
      <c r="D21" s="198">
        <v>2.0551E-2</v>
      </c>
      <c r="E21" s="26"/>
      <c r="F21" s="26"/>
      <c r="G21" s="26"/>
      <c r="H21" s="26"/>
      <c r="I21" s="26"/>
      <c r="J21" s="26"/>
      <c r="K21" s="26"/>
      <c r="L21" s="26"/>
      <c r="M21" s="26"/>
      <c r="N21" s="26"/>
      <c r="O21" s="26"/>
      <c r="P21" s="26"/>
      <c r="Q21" s="26"/>
    </row>
    <row r="22" spans="1:17" hidden="1" outlineLevel="4" x14ac:dyDescent="0.3">
      <c r="A22" s="175" t="s">
        <v>72</v>
      </c>
      <c r="B22" s="176">
        <v>0.27623258097999998</v>
      </c>
      <c r="C22" s="176">
        <v>12.097744</v>
      </c>
      <c r="D22" s="198">
        <v>1.31E-3</v>
      </c>
      <c r="E22" s="26"/>
      <c r="F22" s="26"/>
      <c r="G22" s="26"/>
      <c r="H22" s="26"/>
      <c r="I22" s="26"/>
      <c r="J22" s="26"/>
      <c r="K22" s="26"/>
      <c r="L22" s="26"/>
      <c r="M22" s="26"/>
      <c r="N22" s="26"/>
      <c r="O22" s="26"/>
      <c r="P22" s="26"/>
      <c r="Q22" s="26"/>
    </row>
    <row r="23" spans="1:17" hidden="1" outlineLevel="4" x14ac:dyDescent="0.3">
      <c r="A23" s="175" t="s">
        <v>73</v>
      </c>
      <c r="B23" s="176">
        <v>0.27623258097999998</v>
      </c>
      <c r="C23" s="176">
        <v>12.097744</v>
      </c>
      <c r="D23" s="198">
        <v>1.31E-3</v>
      </c>
      <c r="E23" s="26"/>
      <c r="F23" s="26"/>
      <c r="G23" s="26"/>
      <c r="H23" s="26"/>
      <c r="I23" s="26"/>
      <c r="J23" s="26"/>
      <c r="K23" s="26"/>
      <c r="L23" s="26"/>
      <c r="M23" s="26"/>
      <c r="N23" s="26"/>
      <c r="O23" s="26"/>
      <c r="P23" s="26"/>
      <c r="Q23" s="26"/>
    </row>
    <row r="24" spans="1:17" hidden="1" outlineLevel="4" x14ac:dyDescent="0.3">
      <c r="A24" s="175" t="s">
        <v>74</v>
      </c>
      <c r="B24" s="176">
        <v>3.41152734878</v>
      </c>
      <c r="C24" s="176">
        <v>149.40954600000001</v>
      </c>
      <c r="D24" s="198">
        <v>1.6181999999999998E-2</v>
      </c>
      <c r="E24" s="26"/>
      <c r="F24" s="26"/>
      <c r="G24" s="26"/>
      <c r="H24" s="26"/>
      <c r="I24" s="26"/>
      <c r="J24" s="26"/>
      <c r="K24" s="26"/>
      <c r="L24" s="26"/>
      <c r="M24" s="26"/>
      <c r="N24" s="26"/>
      <c r="O24" s="26"/>
      <c r="P24" s="26"/>
      <c r="Q24" s="26"/>
    </row>
    <row r="25" spans="1:17" hidden="1" outlineLevel="4" x14ac:dyDescent="0.3">
      <c r="A25" s="175" t="s">
        <v>75</v>
      </c>
      <c r="B25" s="176">
        <v>0.27623258097999998</v>
      </c>
      <c r="C25" s="176">
        <v>12.097744</v>
      </c>
      <c r="D25" s="198">
        <v>1.31E-3</v>
      </c>
      <c r="E25" s="26"/>
      <c r="F25" s="26"/>
      <c r="G25" s="26"/>
      <c r="H25" s="26"/>
      <c r="I25" s="26"/>
      <c r="J25" s="26"/>
      <c r="K25" s="26"/>
      <c r="L25" s="26"/>
      <c r="M25" s="26"/>
      <c r="N25" s="26"/>
      <c r="O25" s="26"/>
      <c r="P25" s="26"/>
      <c r="Q25" s="26"/>
    </row>
    <row r="26" spans="1:17" hidden="1" outlineLevel="4" x14ac:dyDescent="0.3">
      <c r="A26" s="175" t="s">
        <v>76</v>
      </c>
      <c r="B26" s="176">
        <v>0.27623258097999998</v>
      </c>
      <c r="C26" s="176">
        <v>12.097744</v>
      </c>
      <c r="D26" s="198">
        <v>1.31E-3</v>
      </c>
      <c r="E26" s="26"/>
      <c r="F26" s="26"/>
      <c r="G26" s="26"/>
      <c r="H26" s="26"/>
      <c r="I26" s="26"/>
      <c r="J26" s="26"/>
      <c r="K26" s="26"/>
      <c r="L26" s="26"/>
      <c r="M26" s="26"/>
      <c r="N26" s="26"/>
      <c r="O26" s="26"/>
      <c r="P26" s="26"/>
      <c r="Q26" s="26"/>
    </row>
    <row r="27" spans="1:17" hidden="1" outlineLevel="4" x14ac:dyDescent="0.3">
      <c r="A27" s="175" t="s">
        <v>77</v>
      </c>
      <c r="B27" s="176">
        <v>0.27623258097999998</v>
      </c>
      <c r="C27" s="176">
        <v>12.097744</v>
      </c>
      <c r="D27" s="198">
        <v>1.31E-3</v>
      </c>
      <c r="E27" s="26"/>
      <c r="F27" s="26"/>
      <c r="G27" s="26"/>
      <c r="H27" s="26"/>
      <c r="I27" s="26"/>
      <c r="J27" s="26"/>
      <c r="K27" s="26"/>
      <c r="L27" s="26"/>
      <c r="M27" s="26"/>
      <c r="N27" s="26"/>
      <c r="O27" s="26"/>
      <c r="P27" s="26"/>
      <c r="Q27" s="26"/>
    </row>
    <row r="28" spans="1:17" hidden="1" outlineLevel="4" x14ac:dyDescent="0.3">
      <c r="A28" s="175" t="s">
        <v>78</v>
      </c>
      <c r="B28" s="176">
        <v>0.27623258097999998</v>
      </c>
      <c r="C28" s="176">
        <v>12.097744</v>
      </c>
      <c r="D28" s="198">
        <v>1.31E-3</v>
      </c>
      <c r="E28" s="26"/>
      <c r="F28" s="26"/>
      <c r="G28" s="26"/>
      <c r="H28" s="26"/>
      <c r="I28" s="26"/>
      <c r="J28" s="26"/>
      <c r="K28" s="26"/>
      <c r="L28" s="26"/>
      <c r="M28" s="26"/>
      <c r="N28" s="26"/>
      <c r="O28" s="26"/>
      <c r="P28" s="26"/>
      <c r="Q28" s="26"/>
    </row>
    <row r="29" spans="1:17" hidden="1" outlineLevel="4" x14ac:dyDescent="0.3">
      <c r="A29" s="175" t="s">
        <v>79</v>
      </c>
      <c r="B29" s="176">
        <v>0.27623258097999998</v>
      </c>
      <c r="C29" s="176">
        <v>12.097744</v>
      </c>
      <c r="D29" s="198">
        <v>1.31E-3</v>
      </c>
      <c r="E29" s="26"/>
      <c r="F29" s="26"/>
      <c r="G29" s="26"/>
      <c r="H29" s="26"/>
      <c r="I29" s="26"/>
      <c r="J29" s="26"/>
      <c r="K29" s="26"/>
      <c r="L29" s="26"/>
      <c r="M29" s="26"/>
      <c r="N29" s="26"/>
      <c r="O29" s="26"/>
      <c r="P29" s="26"/>
      <c r="Q29" s="26"/>
    </row>
    <row r="30" spans="1:17" hidden="1" outlineLevel="4" x14ac:dyDescent="0.3">
      <c r="A30" s="175" t="s">
        <v>80</v>
      </c>
      <c r="B30" s="176">
        <v>0.27623258097999998</v>
      </c>
      <c r="C30" s="176">
        <v>12.097744</v>
      </c>
      <c r="D30" s="198">
        <v>1.31E-3</v>
      </c>
      <c r="E30" s="26"/>
      <c r="F30" s="26"/>
      <c r="G30" s="26"/>
      <c r="H30" s="26"/>
      <c r="I30" s="26"/>
      <c r="J30" s="26"/>
      <c r="K30" s="26"/>
      <c r="L30" s="26"/>
      <c r="M30" s="26"/>
      <c r="N30" s="26"/>
      <c r="O30" s="26"/>
      <c r="P30" s="26"/>
      <c r="Q30" s="26"/>
    </row>
    <row r="31" spans="1:17" hidden="1" outlineLevel="4" x14ac:dyDescent="0.3">
      <c r="A31" s="175" t="s">
        <v>81</v>
      </c>
      <c r="B31" s="176">
        <v>0.27623258097999998</v>
      </c>
      <c r="C31" s="176">
        <v>12.097744</v>
      </c>
      <c r="D31" s="198">
        <v>1.31E-3</v>
      </c>
      <c r="E31" s="26"/>
      <c r="F31" s="26"/>
      <c r="G31" s="26"/>
      <c r="H31" s="26"/>
      <c r="I31" s="26"/>
      <c r="J31" s="26"/>
      <c r="K31" s="26"/>
      <c r="L31" s="26"/>
      <c r="M31" s="26"/>
      <c r="N31" s="26"/>
      <c r="O31" s="26"/>
      <c r="P31" s="26"/>
      <c r="Q31" s="26"/>
    </row>
    <row r="32" spans="1:17" hidden="1" outlineLevel="4" x14ac:dyDescent="0.3">
      <c r="A32" s="175" t="s">
        <v>82</v>
      </c>
      <c r="B32" s="176">
        <v>0.27623258097999998</v>
      </c>
      <c r="C32" s="176">
        <v>12.097744</v>
      </c>
      <c r="D32" s="198">
        <v>1.31E-3</v>
      </c>
      <c r="E32" s="26"/>
      <c r="F32" s="26"/>
      <c r="G32" s="26"/>
      <c r="H32" s="26"/>
      <c r="I32" s="26"/>
      <c r="J32" s="26"/>
      <c r="K32" s="26"/>
      <c r="L32" s="26"/>
      <c r="M32" s="26"/>
      <c r="N32" s="26"/>
      <c r="O32" s="26"/>
      <c r="P32" s="26"/>
      <c r="Q32" s="26"/>
    </row>
    <row r="33" spans="1:17" hidden="1" outlineLevel="4" x14ac:dyDescent="0.3">
      <c r="A33" s="175" t="s">
        <v>83</v>
      </c>
      <c r="B33" s="176">
        <v>0.27623258097999998</v>
      </c>
      <c r="C33" s="176">
        <v>12.097744</v>
      </c>
      <c r="D33" s="198">
        <v>1.31E-3</v>
      </c>
      <c r="E33" s="26"/>
      <c r="F33" s="26"/>
      <c r="G33" s="26"/>
      <c r="H33" s="26"/>
      <c r="I33" s="26"/>
      <c r="J33" s="26"/>
      <c r="K33" s="26"/>
      <c r="L33" s="26"/>
      <c r="M33" s="26"/>
      <c r="N33" s="26"/>
      <c r="O33" s="26"/>
      <c r="P33" s="26"/>
      <c r="Q33" s="26"/>
    </row>
    <row r="34" spans="1:17" hidden="1" outlineLevel="4" x14ac:dyDescent="0.3">
      <c r="A34" s="175" t="s">
        <v>84</v>
      </c>
      <c r="B34" s="176">
        <v>0.27623258097999998</v>
      </c>
      <c r="C34" s="176">
        <v>12.097744</v>
      </c>
      <c r="D34" s="198">
        <v>1.31E-3</v>
      </c>
      <c r="E34" s="26"/>
      <c r="F34" s="26"/>
      <c r="G34" s="26"/>
      <c r="H34" s="26"/>
      <c r="I34" s="26"/>
      <c r="J34" s="26"/>
      <c r="K34" s="26"/>
      <c r="L34" s="26"/>
      <c r="M34" s="26"/>
      <c r="N34" s="26"/>
      <c r="O34" s="26"/>
      <c r="P34" s="26"/>
      <c r="Q34" s="26"/>
    </row>
    <row r="35" spans="1:17" hidden="1" outlineLevel="4" x14ac:dyDescent="0.3">
      <c r="A35" s="175" t="s">
        <v>86</v>
      </c>
      <c r="B35" s="176">
        <v>10.637038394519999</v>
      </c>
      <c r="C35" s="176">
        <v>465.85441500000002</v>
      </c>
      <c r="D35" s="198">
        <v>5.0455E-2</v>
      </c>
      <c r="E35" s="26"/>
      <c r="F35" s="26"/>
      <c r="G35" s="26"/>
      <c r="H35" s="26"/>
      <c r="I35" s="26"/>
      <c r="J35" s="26"/>
      <c r="K35" s="26"/>
      <c r="L35" s="26"/>
      <c r="M35" s="26"/>
      <c r="N35" s="26"/>
      <c r="O35" s="26"/>
      <c r="P35" s="26"/>
      <c r="Q35" s="26"/>
    </row>
    <row r="36" spans="1:17" hidden="1" outlineLevel="4" x14ac:dyDescent="0.3">
      <c r="A36" s="175" t="s">
        <v>87</v>
      </c>
      <c r="B36" s="176">
        <v>5.87041479149</v>
      </c>
      <c r="C36" s="176">
        <v>257.09775100000002</v>
      </c>
      <c r="D36" s="198">
        <v>2.7845000000000002E-2</v>
      </c>
      <c r="E36" s="26"/>
      <c r="F36" s="26"/>
      <c r="G36" s="26"/>
      <c r="H36" s="26"/>
      <c r="I36" s="26"/>
      <c r="J36" s="26"/>
      <c r="K36" s="26"/>
      <c r="L36" s="26"/>
      <c r="M36" s="26"/>
      <c r="N36" s="26"/>
      <c r="O36" s="26"/>
      <c r="P36" s="26"/>
      <c r="Q36" s="26"/>
    </row>
    <row r="37" spans="1:17" hidden="1" outlineLevel="4" x14ac:dyDescent="0.3">
      <c r="A37" s="175" t="s">
        <v>88</v>
      </c>
      <c r="B37" s="176">
        <v>1.90096496218</v>
      </c>
      <c r="C37" s="176">
        <v>83.253710999999996</v>
      </c>
      <c r="D37" s="198">
        <v>9.0170000000000007E-3</v>
      </c>
      <c r="E37" s="26"/>
      <c r="F37" s="26"/>
      <c r="G37" s="26"/>
      <c r="H37" s="26"/>
      <c r="I37" s="26"/>
      <c r="J37" s="26"/>
      <c r="K37" s="26"/>
      <c r="L37" s="26"/>
      <c r="M37" s="26"/>
      <c r="N37" s="26"/>
      <c r="O37" s="26"/>
      <c r="P37" s="26"/>
      <c r="Q37" s="26"/>
    </row>
    <row r="38" spans="1:17" hidden="1" outlineLevel="4" x14ac:dyDescent="0.3">
      <c r="A38" s="175" t="s">
        <v>89</v>
      </c>
      <c r="B38" s="176">
        <v>1.4400848489</v>
      </c>
      <c r="C38" s="176">
        <v>63.069235999999997</v>
      </c>
      <c r="D38" s="198">
        <v>6.8310000000000003E-3</v>
      </c>
      <c r="E38" s="26"/>
      <c r="F38" s="26"/>
      <c r="G38" s="26"/>
      <c r="H38" s="26"/>
      <c r="I38" s="26"/>
      <c r="J38" s="26"/>
      <c r="K38" s="26"/>
      <c r="L38" s="26"/>
      <c r="M38" s="26"/>
      <c r="N38" s="26"/>
      <c r="O38" s="26"/>
      <c r="P38" s="26"/>
      <c r="Q38" s="26"/>
    </row>
    <row r="39" spans="1:17" hidden="1" outlineLevel="4" x14ac:dyDescent="0.3">
      <c r="A39" s="175" t="s">
        <v>92</v>
      </c>
      <c r="B39" s="176">
        <v>0.64576705369999998</v>
      </c>
      <c r="C39" s="176">
        <v>28.281690999999999</v>
      </c>
      <c r="D39" s="198">
        <v>3.0630000000000002E-3</v>
      </c>
      <c r="E39" s="26"/>
      <c r="F39" s="26"/>
      <c r="G39" s="26"/>
      <c r="H39" s="26"/>
      <c r="I39" s="26"/>
      <c r="J39" s="26"/>
      <c r="K39" s="26"/>
      <c r="L39" s="26"/>
      <c r="M39" s="26"/>
      <c r="N39" s="26"/>
      <c r="O39" s="26"/>
      <c r="P39" s="26"/>
      <c r="Q39" s="26"/>
    </row>
    <row r="40" spans="1:17" hidden="1" outlineLevel="4" x14ac:dyDescent="0.3">
      <c r="A40" s="175" t="s">
        <v>95</v>
      </c>
      <c r="B40" s="176">
        <v>0.12558367869000001</v>
      </c>
      <c r="C40" s="176">
        <v>5.5</v>
      </c>
      <c r="D40" s="198">
        <v>5.9599999999999996E-4</v>
      </c>
      <c r="E40" s="26"/>
      <c r="F40" s="26"/>
      <c r="G40" s="26"/>
      <c r="H40" s="26"/>
      <c r="I40" s="26"/>
      <c r="J40" s="26"/>
      <c r="K40" s="26"/>
      <c r="L40" s="26"/>
      <c r="M40" s="26"/>
      <c r="N40" s="26"/>
      <c r="O40" s="26"/>
      <c r="P40" s="26"/>
      <c r="Q40" s="26"/>
    </row>
    <row r="41" spans="1:17" ht="14.4" hidden="1" outlineLevel="3" x14ac:dyDescent="0.3">
      <c r="A41" s="199" t="s">
        <v>96</v>
      </c>
      <c r="B41" s="200">
        <f>SUM(B$42:B$42)</f>
        <v>2.9442798799999999E-2</v>
      </c>
      <c r="C41" s="200">
        <f>SUM(C$42:C$42)</f>
        <v>1.2894620946799999</v>
      </c>
      <c r="D41" s="201">
        <f>SUM(D$42:D$42)</f>
        <v>1.3999999999999999E-4</v>
      </c>
      <c r="E41" s="26"/>
      <c r="F41" s="26"/>
      <c r="G41" s="26"/>
      <c r="H41" s="26"/>
      <c r="I41" s="26"/>
      <c r="J41" s="26"/>
      <c r="K41" s="26"/>
      <c r="L41" s="26"/>
      <c r="M41" s="26"/>
      <c r="N41" s="26"/>
      <c r="O41" s="26"/>
      <c r="P41" s="26"/>
      <c r="Q41" s="26"/>
    </row>
    <row r="42" spans="1:17" hidden="1" outlineLevel="4" x14ac:dyDescent="0.3">
      <c r="A42" s="175" t="s">
        <v>97</v>
      </c>
      <c r="B42" s="176">
        <v>2.9442798799999999E-2</v>
      </c>
      <c r="C42" s="176">
        <v>1.2894620946799999</v>
      </c>
      <c r="D42" s="198">
        <v>1.3999999999999999E-4</v>
      </c>
      <c r="E42" s="26"/>
      <c r="F42" s="26"/>
      <c r="G42" s="26"/>
      <c r="H42" s="26"/>
      <c r="I42" s="26"/>
      <c r="J42" s="26"/>
      <c r="K42" s="26"/>
      <c r="L42" s="26"/>
      <c r="M42" s="26"/>
      <c r="N42" s="26"/>
      <c r="O42" s="26"/>
      <c r="P42" s="26"/>
      <c r="Q42" s="26"/>
    </row>
    <row r="43" spans="1:17" ht="14.4" outlineLevel="2" collapsed="1" x14ac:dyDescent="0.3">
      <c r="A43" s="202" t="s">
        <v>98</v>
      </c>
      <c r="B43" s="203">
        <f>B$44+B$54+B$65+B$67+B$74+B$77+B$79</f>
        <v>158.90165421380999</v>
      </c>
      <c r="C43" s="203">
        <f>C$44+C$54+C$65+C$67+C$74+C$77+C$79</f>
        <v>6959.1773971222992</v>
      </c>
      <c r="D43" s="204">
        <f>D$44+D$54+D$65+D$67+D$74+D$77+D$79</f>
        <v>0.75372699999999992</v>
      </c>
      <c r="E43" s="26"/>
      <c r="F43" s="26"/>
      <c r="G43" s="26"/>
      <c r="H43" s="26"/>
      <c r="I43" s="26"/>
      <c r="J43" s="26"/>
      <c r="K43" s="26"/>
      <c r="L43" s="26"/>
      <c r="M43" s="26"/>
      <c r="N43" s="26"/>
      <c r="O43" s="26"/>
      <c r="P43" s="26"/>
      <c r="Q43" s="26"/>
    </row>
    <row r="44" spans="1:17" ht="14.4" hidden="1" outlineLevel="3" x14ac:dyDescent="0.3">
      <c r="A44" s="199" t="s">
        <v>99</v>
      </c>
      <c r="B44" s="200">
        <f>SUM(B$45:B$53)</f>
        <v>122.19947853995001</v>
      </c>
      <c r="C44" s="200">
        <f>SUM(C$45:C$53)</f>
        <v>5351.7872623984504</v>
      </c>
      <c r="D44" s="201">
        <f>SUM(D$45:D$53)</f>
        <v>0.57963500000000001</v>
      </c>
      <c r="E44" s="26"/>
      <c r="F44" s="26"/>
      <c r="G44" s="26"/>
      <c r="H44" s="26"/>
      <c r="I44" s="26"/>
      <c r="J44" s="26"/>
      <c r="K44" s="26"/>
      <c r="L44" s="26"/>
      <c r="M44" s="26"/>
      <c r="N44" s="26"/>
      <c r="O44" s="26"/>
      <c r="P44" s="26"/>
      <c r="Q44" s="26"/>
    </row>
    <row r="45" spans="1:17" hidden="1" outlineLevel="4" x14ac:dyDescent="0.3">
      <c r="A45" s="175" t="s">
        <v>100</v>
      </c>
      <c r="B45" s="176">
        <v>1.0501657710000001E-2</v>
      </c>
      <c r="C45" s="176">
        <v>0.45992535026999998</v>
      </c>
      <c r="D45" s="198">
        <v>5.0000000000000002E-5</v>
      </c>
      <c r="E45" s="26"/>
      <c r="F45" s="26"/>
      <c r="G45" s="26"/>
      <c r="H45" s="26"/>
      <c r="I45" s="26"/>
      <c r="J45" s="26"/>
      <c r="K45" s="26"/>
      <c r="L45" s="26"/>
      <c r="M45" s="26"/>
      <c r="N45" s="26"/>
      <c r="O45" s="26"/>
      <c r="P45" s="26"/>
      <c r="Q45" s="26"/>
    </row>
    <row r="46" spans="1:17" hidden="1" outlineLevel="4" x14ac:dyDescent="0.3">
      <c r="A46" s="175" t="s">
        <v>101</v>
      </c>
      <c r="B46" s="176">
        <v>0.52692271853999995</v>
      </c>
      <c r="C46" s="176">
        <v>23.07684391966</v>
      </c>
      <c r="D46" s="198">
        <v>2.4989999999999999E-3</v>
      </c>
      <c r="E46" s="26"/>
      <c r="F46" s="26"/>
      <c r="G46" s="26"/>
      <c r="H46" s="26"/>
      <c r="I46" s="26"/>
      <c r="J46" s="26"/>
      <c r="K46" s="26"/>
      <c r="L46" s="26"/>
      <c r="M46" s="26"/>
      <c r="N46" s="26"/>
      <c r="O46" s="26"/>
      <c r="P46" s="26"/>
      <c r="Q46" s="26"/>
    </row>
    <row r="47" spans="1:17" hidden="1" outlineLevel="4" x14ac:dyDescent="0.3">
      <c r="A47" s="175" t="s">
        <v>102</v>
      </c>
      <c r="B47" s="176">
        <v>6.3017184599999998E-2</v>
      </c>
      <c r="C47" s="176">
        <v>2.7598691078400002</v>
      </c>
      <c r="D47" s="198">
        <v>2.99E-4</v>
      </c>
      <c r="E47" s="26"/>
      <c r="F47" s="26"/>
      <c r="G47" s="26"/>
      <c r="H47" s="26"/>
      <c r="I47" s="26"/>
      <c r="J47" s="26"/>
      <c r="K47" s="26"/>
      <c r="L47" s="26"/>
      <c r="M47" s="26"/>
      <c r="N47" s="26"/>
      <c r="O47" s="26"/>
      <c r="P47" s="26"/>
      <c r="Q47" s="26"/>
    </row>
    <row r="48" spans="1:17" hidden="1" outlineLevel="4" x14ac:dyDescent="0.3">
      <c r="A48" s="175" t="s">
        <v>103</v>
      </c>
      <c r="B48" s="176">
        <v>3.2673921362699998</v>
      </c>
      <c r="C48" s="176">
        <v>143.09707230363</v>
      </c>
      <c r="D48" s="198">
        <v>1.5498E-2</v>
      </c>
      <c r="E48" s="26"/>
      <c r="F48" s="26"/>
      <c r="G48" s="26"/>
      <c r="H48" s="26"/>
      <c r="I48" s="26"/>
      <c r="J48" s="26"/>
      <c r="K48" s="26"/>
      <c r="L48" s="26"/>
      <c r="M48" s="26"/>
      <c r="N48" s="26"/>
      <c r="O48" s="26"/>
      <c r="P48" s="26"/>
      <c r="Q48" s="26"/>
    </row>
    <row r="49" spans="1:17" hidden="1" outlineLevel="4" x14ac:dyDescent="0.3">
      <c r="A49" s="175" t="s">
        <v>104</v>
      </c>
      <c r="B49" s="176">
        <v>80.748162600409998</v>
      </c>
      <c r="C49" s="176">
        <v>3536.4061551683299</v>
      </c>
      <c r="D49" s="198">
        <v>0.383017</v>
      </c>
      <c r="E49" s="26"/>
      <c r="F49" s="26"/>
      <c r="G49" s="26"/>
      <c r="H49" s="26"/>
      <c r="I49" s="26"/>
      <c r="J49" s="26"/>
      <c r="K49" s="26"/>
      <c r="L49" s="26"/>
      <c r="M49" s="26"/>
      <c r="N49" s="26"/>
      <c r="O49" s="26"/>
      <c r="P49" s="26"/>
      <c r="Q49" s="26"/>
    </row>
    <row r="50" spans="1:17" hidden="1" outlineLevel="4" x14ac:dyDescent="0.3">
      <c r="A50" s="175" t="s">
        <v>105</v>
      </c>
      <c r="B50" s="176">
        <v>6.6631378300400002</v>
      </c>
      <c r="C50" s="176">
        <v>291.81545283548002</v>
      </c>
      <c r="D50" s="198">
        <v>3.1606000000000002E-2</v>
      </c>
      <c r="E50" s="26"/>
      <c r="F50" s="26"/>
      <c r="G50" s="26"/>
      <c r="H50" s="26"/>
      <c r="I50" s="26"/>
      <c r="J50" s="26"/>
      <c r="K50" s="26"/>
      <c r="L50" s="26"/>
      <c r="M50" s="26"/>
      <c r="N50" s="26"/>
      <c r="O50" s="26"/>
      <c r="P50" s="26"/>
      <c r="Q50" s="26"/>
    </row>
    <row r="51" spans="1:17" hidden="1" outlineLevel="4" x14ac:dyDescent="0.3">
      <c r="A51" s="175" t="s">
        <v>106</v>
      </c>
      <c r="B51" s="176">
        <v>16.312498412869999</v>
      </c>
      <c r="C51" s="176">
        <v>714.41402424093997</v>
      </c>
      <c r="D51" s="198">
        <v>7.7376E-2</v>
      </c>
      <c r="E51" s="26"/>
      <c r="F51" s="26"/>
      <c r="G51" s="26"/>
      <c r="H51" s="26"/>
      <c r="I51" s="26"/>
      <c r="J51" s="26"/>
      <c r="K51" s="26"/>
      <c r="L51" s="26"/>
      <c r="M51" s="26"/>
      <c r="N51" s="26"/>
      <c r="O51" s="26"/>
      <c r="P51" s="26"/>
      <c r="Q51" s="26"/>
    </row>
    <row r="52" spans="1:17" hidden="1" outlineLevel="4" x14ac:dyDescent="0.3">
      <c r="A52" s="175" t="s">
        <v>107</v>
      </c>
      <c r="B52" s="176">
        <v>14.50553810623</v>
      </c>
      <c r="C52" s="176">
        <v>635.27729413216002</v>
      </c>
      <c r="D52" s="198">
        <v>6.8805000000000005E-2</v>
      </c>
      <c r="E52" s="26"/>
      <c r="F52" s="26"/>
      <c r="G52" s="26"/>
      <c r="H52" s="26"/>
      <c r="I52" s="26"/>
      <c r="J52" s="26"/>
      <c r="K52" s="26"/>
      <c r="L52" s="26"/>
      <c r="M52" s="26"/>
      <c r="N52" s="26"/>
      <c r="O52" s="26"/>
      <c r="P52" s="26"/>
      <c r="Q52" s="26"/>
    </row>
    <row r="53" spans="1:17" hidden="1" outlineLevel="4" x14ac:dyDescent="0.3">
      <c r="A53" s="175" t="s">
        <v>108</v>
      </c>
      <c r="B53" s="176">
        <v>0.10230789328000001</v>
      </c>
      <c r="C53" s="176">
        <v>4.4806253401399996</v>
      </c>
      <c r="D53" s="198">
        <v>4.8500000000000003E-4</v>
      </c>
      <c r="E53" s="26"/>
      <c r="F53" s="26"/>
      <c r="G53" s="26"/>
      <c r="H53" s="26"/>
      <c r="I53" s="26"/>
      <c r="J53" s="26"/>
      <c r="K53" s="26"/>
      <c r="L53" s="26"/>
      <c r="M53" s="26"/>
      <c r="N53" s="26"/>
      <c r="O53" s="26"/>
      <c r="P53" s="26"/>
      <c r="Q53" s="26"/>
    </row>
    <row r="54" spans="1:17" ht="14.4" hidden="1" outlineLevel="3" x14ac:dyDescent="0.3">
      <c r="A54" s="199" t="s">
        <v>109</v>
      </c>
      <c r="B54" s="200">
        <f>SUM(B$55:B$64)</f>
        <v>7.9609203969299998</v>
      </c>
      <c r="C54" s="200">
        <f>SUM(C$55:C$64)</f>
        <v>348.65248924481006</v>
      </c>
      <c r="D54" s="201">
        <f>SUM(D$55:D$64)</f>
        <v>3.7760999999999996E-2</v>
      </c>
      <c r="E54" s="26"/>
      <c r="F54" s="26"/>
      <c r="G54" s="26"/>
      <c r="H54" s="26"/>
      <c r="I54" s="26"/>
      <c r="J54" s="26"/>
      <c r="K54" s="26"/>
      <c r="L54" s="26"/>
      <c r="M54" s="26"/>
      <c r="N54" s="26"/>
      <c r="O54" s="26"/>
      <c r="P54" s="26"/>
      <c r="Q54" s="26"/>
    </row>
    <row r="55" spans="1:17" hidden="1" outlineLevel="4" x14ac:dyDescent="0.3">
      <c r="A55" s="175" t="s">
        <v>110</v>
      </c>
      <c r="B55" s="176">
        <v>2.516496335E-2</v>
      </c>
      <c r="C55" s="176">
        <v>1.1021121523299999</v>
      </c>
      <c r="D55" s="198">
        <v>1.1900000000000001E-4</v>
      </c>
      <c r="E55" s="26"/>
      <c r="F55" s="26"/>
      <c r="G55" s="26"/>
      <c r="H55" s="26"/>
      <c r="I55" s="26"/>
      <c r="J55" s="26"/>
      <c r="K55" s="26"/>
      <c r="L55" s="26"/>
      <c r="M55" s="26"/>
      <c r="N55" s="26"/>
      <c r="O55" s="26"/>
      <c r="P55" s="26"/>
      <c r="Q55" s="26"/>
    </row>
    <row r="56" spans="1:17" hidden="1" outlineLevel="4" x14ac:dyDescent="0.3">
      <c r="A56" s="175" t="s">
        <v>111</v>
      </c>
      <c r="B56" s="176">
        <v>0.22976013516999999</v>
      </c>
      <c r="C56" s="176">
        <v>10.06246</v>
      </c>
      <c r="D56" s="198">
        <v>1.09E-3</v>
      </c>
      <c r="E56" s="26"/>
      <c r="F56" s="26"/>
      <c r="G56" s="26"/>
      <c r="H56" s="26"/>
      <c r="I56" s="26"/>
      <c r="J56" s="26"/>
      <c r="K56" s="26"/>
      <c r="L56" s="26"/>
      <c r="M56" s="26"/>
      <c r="N56" s="26"/>
      <c r="O56" s="26"/>
      <c r="P56" s="26"/>
      <c r="Q56" s="26"/>
    </row>
    <row r="57" spans="1:17" hidden="1" outlineLevel="4" x14ac:dyDescent="0.3">
      <c r="A57" s="175" t="s">
        <v>112</v>
      </c>
      <c r="B57" s="176">
        <v>5.2415877968100002</v>
      </c>
      <c r="C57" s="176">
        <v>229.55795835524</v>
      </c>
      <c r="D57" s="198">
        <v>2.4863E-2</v>
      </c>
      <c r="E57" s="26"/>
      <c r="F57" s="26"/>
      <c r="G57" s="26"/>
      <c r="H57" s="26"/>
      <c r="I57" s="26"/>
      <c r="J57" s="26"/>
      <c r="K57" s="26"/>
      <c r="L57" s="26"/>
      <c r="M57" s="26"/>
      <c r="N57" s="26"/>
      <c r="O57" s="26"/>
      <c r="P57" s="26"/>
      <c r="Q57" s="26"/>
    </row>
    <row r="58" spans="1:17" hidden="1" outlineLevel="4" x14ac:dyDescent="0.3">
      <c r="A58" s="175" t="s">
        <v>113</v>
      </c>
      <c r="B58" s="176">
        <v>0.22976013516999999</v>
      </c>
      <c r="C58" s="176">
        <v>10.06246</v>
      </c>
      <c r="D58" s="198">
        <v>1.09E-3</v>
      </c>
      <c r="E58" s="26"/>
      <c r="F58" s="26"/>
      <c r="G58" s="26"/>
      <c r="H58" s="26"/>
      <c r="I58" s="26"/>
      <c r="J58" s="26"/>
      <c r="K58" s="26"/>
      <c r="L58" s="26"/>
      <c r="M58" s="26"/>
      <c r="N58" s="26"/>
      <c r="O58" s="26"/>
      <c r="P58" s="26"/>
      <c r="Q58" s="26"/>
    </row>
    <row r="59" spans="1:17" hidden="1" outlineLevel="4" x14ac:dyDescent="0.3">
      <c r="A59" s="175" t="s">
        <v>114</v>
      </c>
      <c r="B59" s="176">
        <v>0.65163056865000002</v>
      </c>
      <c r="C59" s="176">
        <v>28.53848656932</v>
      </c>
      <c r="D59" s="198">
        <v>3.091E-3</v>
      </c>
      <c r="E59" s="26"/>
      <c r="F59" s="26"/>
      <c r="G59" s="26"/>
      <c r="H59" s="26"/>
      <c r="I59" s="26"/>
      <c r="J59" s="26"/>
      <c r="K59" s="26"/>
      <c r="L59" s="26"/>
      <c r="M59" s="26"/>
      <c r="N59" s="26"/>
      <c r="O59" s="26"/>
      <c r="P59" s="26"/>
      <c r="Q59" s="26"/>
    </row>
    <row r="60" spans="1:17" hidden="1" outlineLevel="4" x14ac:dyDescent="0.3">
      <c r="A60" s="175" t="s">
        <v>115</v>
      </c>
      <c r="B60" s="176">
        <v>0.12846059991</v>
      </c>
      <c r="C60" s="176">
        <v>5.6259962034099997</v>
      </c>
      <c r="D60" s="198">
        <v>6.0899999999999995E-4</v>
      </c>
      <c r="E60" s="26"/>
      <c r="F60" s="26"/>
      <c r="G60" s="26"/>
      <c r="H60" s="26"/>
      <c r="I60" s="26"/>
      <c r="J60" s="26"/>
      <c r="K60" s="26"/>
      <c r="L60" s="26"/>
      <c r="M60" s="26"/>
      <c r="N60" s="26"/>
      <c r="O60" s="26"/>
      <c r="P60" s="26"/>
      <c r="Q60" s="26"/>
    </row>
    <row r="61" spans="1:17" hidden="1" outlineLevel="4" x14ac:dyDescent="0.3">
      <c r="A61" s="175" t="s">
        <v>116</v>
      </c>
      <c r="B61" s="176">
        <v>0.1</v>
      </c>
      <c r="C61" s="176">
        <v>4.3795500000000001</v>
      </c>
      <c r="D61" s="198">
        <v>4.7399999999999997E-4</v>
      </c>
      <c r="E61" s="26"/>
      <c r="F61" s="26"/>
      <c r="G61" s="26"/>
      <c r="H61" s="26"/>
      <c r="I61" s="26"/>
      <c r="J61" s="26"/>
      <c r="K61" s="26"/>
      <c r="L61" s="26"/>
      <c r="M61" s="26"/>
      <c r="N61" s="26"/>
      <c r="O61" s="26"/>
      <c r="P61" s="26"/>
      <c r="Q61" s="26"/>
    </row>
    <row r="62" spans="1:17" hidden="1" outlineLevel="4" x14ac:dyDescent="0.3">
      <c r="A62" s="175" t="s">
        <v>117</v>
      </c>
      <c r="B62" s="176">
        <v>5.1251526E-4</v>
      </c>
      <c r="C62" s="176">
        <v>2.2445862069999999E-2</v>
      </c>
      <c r="D62" s="198">
        <v>1.9999999999999999E-6</v>
      </c>
      <c r="E62" s="26"/>
      <c r="F62" s="26"/>
      <c r="G62" s="26"/>
      <c r="H62" s="26"/>
      <c r="I62" s="26"/>
      <c r="J62" s="26"/>
      <c r="K62" s="26"/>
      <c r="L62" s="26"/>
      <c r="M62" s="26"/>
      <c r="N62" s="26"/>
      <c r="O62" s="26"/>
      <c r="P62" s="26"/>
      <c r="Q62" s="26"/>
    </row>
    <row r="63" spans="1:17" hidden="1" outlineLevel="4" x14ac:dyDescent="0.3">
      <c r="A63" s="175" t="s">
        <v>118</v>
      </c>
      <c r="B63" s="176">
        <v>0.51793409026000004</v>
      </c>
      <c r="C63" s="176">
        <v>22.68318245052</v>
      </c>
      <c r="D63" s="198">
        <v>2.457E-3</v>
      </c>
      <c r="E63" s="26"/>
      <c r="F63" s="26"/>
      <c r="G63" s="26"/>
      <c r="H63" s="26"/>
      <c r="I63" s="26"/>
      <c r="J63" s="26"/>
      <c r="K63" s="26"/>
      <c r="L63" s="26"/>
      <c r="M63" s="26"/>
      <c r="N63" s="26"/>
      <c r="O63" s="26"/>
      <c r="P63" s="26"/>
      <c r="Q63" s="26"/>
    </row>
    <row r="64" spans="1:17" hidden="1" outlineLevel="4" x14ac:dyDescent="0.3">
      <c r="A64" s="175" t="s">
        <v>119</v>
      </c>
      <c r="B64" s="176">
        <v>0.83610959235000004</v>
      </c>
      <c r="C64" s="176">
        <v>36.617837651919999</v>
      </c>
      <c r="D64" s="198">
        <v>3.9659999999999999E-3</v>
      </c>
      <c r="E64" s="26"/>
      <c r="F64" s="26"/>
      <c r="G64" s="26"/>
      <c r="H64" s="26"/>
      <c r="I64" s="26"/>
      <c r="J64" s="26"/>
      <c r="K64" s="26"/>
      <c r="L64" s="26"/>
      <c r="M64" s="26"/>
      <c r="N64" s="26"/>
      <c r="O64" s="26"/>
      <c r="P64" s="26"/>
      <c r="Q64" s="26"/>
    </row>
    <row r="65" spans="1:17" ht="14.4" hidden="1" outlineLevel="3" x14ac:dyDescent="0.3">
      <c r="A65" s="199" t="s">
        <v>120</v>
      </c>
      <c r="B65" s="200">
        <f>SUM(B$66:B$66)</f>
        <v>0.60585586000000002</v>
      </c>
      <c r="C65" s="200">
        <f>SUM(C$66:C$66)</f>
        <v>26.533760316630001</v>
      </c>
      <c r="D65" s="201">
        <f>SUM(D$66:D$66)</f>
        <v>2.8739999999999998E-3</v>
      </c>
      <c r="E65" s="26"/>
      <c r="F65" s="26"/>
      <c r="G65" s="26"/>
      <c r="H65" s="26"/>
      <c r="I65" s="26"/>
      <c r="J65" s="26"/>
      <c r="K65" s="26"/>
      <c r="L65" s="26"/>
      <c r="M65" s="26"/>
      <c r="N65" s="26"/>
      <c r="O65" s="26"/>
      <c r="P65" s="26"/>
      <c r="Q65" s="26"/>
    </row>
    <row r="66" spans="1:17" hidden="1" outlineLevel="4" x14ac:dyDescent="0.3">
      <c r="A66" s="175" t="s">
        <v>121</v>
      </c>
      <c r="B66" s="176">
        <v>0.60585586000000002</v>
      </c>
      <c r="C66" s="176">
        <v>26.533760316630001</v>
      </c>
      <c r="D66" s="198">
        <v>2.8739999999999998E-3</v>
      </c>
      <c r="E66" s="26"/>
      <c r="F66" s="26"/>
      <c r="G66" s="26"/>
      <c r="H66" s="26"/>
      <c r="I66" s="26"/>
      <c r="J66" s="26"/>
      <c r="K66" s="26"/>
      <c r="L66" s="26"/>
      <c r="M66" s="26"/>
      <c r="N66" s="26"/>
      <c r="O66" s="26"/>
      <c r="P66" s="26"/>
      <c r="Q66" s="26"/>
    </row>
    <row r="67" spans="1:17" ht="14.4" hidden="1" outlineLevel="3" x14ac:dyDescent="0.3">
      <c r="A67" s="199" t="s">
        <v>122</v>
      </c>
      <c r="B67" s="200">
        <f>SUM(B$68:B$73)</f>
        <v>2.1036939244599999</v>
      </c>
      <c r="C67" s="200">
        <f>SUM(C$68:C$73)</f>
        <v>92.132327267200012</v>
      </c>
      <c r="D67" s="201">
        <f>SUM(D$68:D$73)</f>
        <v>9.979E-3</v>
      </c>
      <c r="E67" s="26"/>
      <c r="F67" s="26"/>
      <c r="G67" s="26"/>
      <c r="H67" s="26"/>
      <c r="I67" s="26"/>
      <c r="J67" s="26"/>
      <c r="K67" s="26"/>
      <c r="L67" s="26"/>
      <c r="M67" s="26"/>
      <c r="N67" s="26"/>
      <c r="O67" s="26"/>
      <c r="P67" s="26"/>
      <c r="Q67" s="26"/>
    </row>
    <row r="68" spans="1:17" hidden="1" outlineLevel="4" x14ac:dyDescent="0.3">
      <c r="A68" s="175" t="s">
        <v>123</v>
      </c>
      <c r="B68" s="176">
        <v>0.74672043934999999</v>
      </c>
      <c r="C68" s="176">
        <v>32.702995000000001</v>
      </c>
      <c r="D68" s="198">
        <v>3.542E-3</v>
      </c>
      <c r="E68" s="26"/>
      <c r="F68" s="26"/>
      <c r="G68" s="26"/>
      <c r="H68" s="26"/>
      <c r="I68" s="26"/>
      <c r="J68" s="26"/>
      <c r="K68" s="26"/>
      <c r="L68" s="26"/>
      <c r="M68" s="26"/>
      <c r="N68" s="26"/>
      <c r="O68" s="26"/>
      <c r="P68" s="26"/>
      <c r="Q68" s="26"/>
    </row>
    <row r="69" spans="1:17" hidden="1" outlineLevel="4" x14ac:dyDescent="0.3">
      <c r="A69" s="175" t="s">
        <v>124</v>
      </c>
      <c r="B69" s="176">
        <v>5.8737260000000001E-5</v>
      </c>
      <c r="C69" s="176">
        <v>2.57242765E-3</v>
      </c>
      <c r="D69" s="198">
        <v>0</v>
      </c>
      <c r="E69" s="26"/>
      <c r="F69" s="26"/>
      <c r="G69" s="26"/>
      <c r="H69" s="26"/>
      <c r="I69" s="26"/>
      <c r="J69" s="26"/>
      <c r="K69" s="26"/>
      <c r="L69" s="26"/>
      <c r="M69" s="26"/>
      <c r="N69" s="26"/>
      <c r="O69" s="26"/>
      <c r="P69" s="26"/>
      <c r="Q69" s="26"/>
    </row>
    <row r="70" spans="1:17" hidden="1" outlineLevel="4" x14ac:dyDescent="0.3">
      <c r="A70" s="175" t="s">
        <v>125</v>
      </c>
      <c r="B70" s="176">
        <v>0.67899402690999999</v>
      </c>
      <c r="C70" s="176">
        <v>29.73688290538</v>
      </c>
      <c r="D70" s="198">
        <v>3.2209999999999999E-3</v>
      </c>
      <c r="E70" s="26"/>
      <c r="F70" s="26"/>
      <c r="G70" s="26"/>
      <c r="H70" s="26"/>
      <c r="I70" s="26"/>
      <c r="J70" s="26"/>
      <c r="K70" s="26"/>
      <c r="L70" s="26"/>
      <c r="M70" s="26"/>
      <c r="N70" s="26"/>
      <c r="O70" s="26"/>
      <c r="P70" s="26"/>
      <c r="Q70" s="26"/>
    </row>
    <row r="71" spans="1:17" hidden="1" outlineLevel="4" x14ac:dyDescent="0.3">
      <c r="A71" s="175" t="s">
        <v>126</v>
      </c>
      <c r="B71" s="176">
        <v>0.15486576600999999</v>
      </c>
      <c r="C71" s="176">
        <v>6.7824236551699997</v>
      </c>
      <c r="D71" s="198">
        <v>7.3499999999999998E-4</v>
      </c>
      <c r="E71" s="26"/>
      <c r="F71" s="26"/>
      <c r="G71" s="26"/>
      <c r="H71" s="26"/>
      <c r="I71" s="26"/>
      <c r="J71" s="26"/>
      <c r="K71" s="26"/>
      <c r="L71" s="26"/>
      <c r="M71" s="26"/>
      <c r="N71" s="26"/>
      <c r="O71" s="26"/>
      <c r="P71" s="26"/>
      <c r="Q71" s="26"/>
    </row>
    <row r="72" spans="1:17" hidden="1" outlineLevel="4" x14ac:dyDescent="0.3">
      <c r="A72" s="175" t="s">
        <v>127</v>
      </c>
      <c r="B72" s="176">
        <v>0.33611124977000001</v>
      </c>
      <c r="C72" s="176">
        <v>14.7201602395</v>
      </c>
      <c r="D72" s="198">
        <v>1.5939999999999999E-3</v>
      </c>
      <c r="E72" s="26"/>
      <c r="F72" s="26"/>
      <c r="G72" s="26"/>
      <c r="H72" s="26"/>
      <c r="I72" s="26"/>
      <c r="J72" s="26"/>
      <c r="K72" s="26"/>
      <c r="L72" s="26"/>
      <c r="M72" s="26"/>
      <c r="N72" s="26"/>
      <c r="O72" s="26"/>
      <c r="P72" s="26"/>
      <c r="Q72" s="26"/>
    </row>
    <row r="73" spans="1:17" hidden="1" outlineLevel="4" x14ac:dyDescent="0.3">
      <c r="A73" s="175" t="s">
        <v>128</v>
      </c>
      <c r="B73" s="176">
        <v>0.18694370516</v>
      </c>
      <c r="C73" s="176">
        <v>8.1872930395000001</v>
      </c>
      <c r="D73" s="198">
        <v>8.8699999999999998E-4</v>
      </c>
      <c r="E73" s="26"/>
      <c r="F73" s="26"/>
      <c r="G73" s="26"/>
      <c r="H73" s="26"/>
      <c r="I73" s="26"/>
      <c r="J73" s="26"/>
      <c r="K73" s="26"/>
      <c r="L73" s="26"/>
      <c r="M73" s="26"/>
      <c r="N73" s="26"/>
      <c r="O73" s="26"/>
      <c r="P73" s="26"/>
      <c r="Q73" s="26"/>
    </row>
    <row r="74" spans="1:17" ht="14.4" hidden="1" outlineLevel="3" x14ac:dyDescent="0.3">
      <c r="A74" s="199" t="s">
        <v>129</v>
      </c>
      <c r="B74" s="200">
        <f>SUM(B$75:B$76)</f>
        <v>18.750640004000001</v>
      </c>
      <c r="C74" s="200">
        <f>SUM(C$75:C$76)</f>
        <v>821.19365429518996</v>
      </c>
      <c r="D74" s="201">
        <f>SUM(D$75:D$76)</f>
        <v>8.8940999999999992E-2</v>
      </c>
      <c r="E74" s="26"/>
      <c r="F74" s="26"/>
      <c r="G74" s="26"/>
      <c r="H74" s="26"/>
      <c r="I74" s="26"/>
      <c r="J74" s="26"/>
      <c r="K74" s="26"/>
      <c r="L74" s="26"/>
      <c r="M74" s="26"/>
      <c r="N74" s="26"/>
      <c r="O74" s="26"/>
      <c r="P74" s="26"/>
      <c r="Q74" s="26"/>
    </row>
    <row r="75" spans="1:17" hidden="1" outlineLevel="4" x14ac:dyDescent="0.3">
      <c r="A75" s="175" t="s">
        <v>136</v>
      </c>
      <c r="B75" s="176">
        <v>15.252974684</v>
      </c>
      <c r="C75" s="176">
        <v>668.01165277312998</v>
      </c>
      <c r="D75" s="198">
        <v>7.2349999999999998E-2</v>
      </c>
      <c r="E75" s="26"/>
      <c r="F75" s="26"/>
      <c r="G75" s="26"/>
      <c r="H75" s="26"/>
      <c r="I75" s="26"/>
      <c r="J75" s="26"/>
      <c r="K75" s="26"/>
      <c r="L75" s="26"/>
      <c r="M75" s="26"/>
      <c r="N75" s="26"/>
      <c r="O75" s="26"/>
      <c r="P75" s="26"/>
      <c r="Q75" s="26"/>
    </row>
    <row r="76" spans="1:17" hidden="1" outlineLevel="4" x14ac:dyDescent="0.3">
      <c r="A76" s="175" t="s">
        <v>137</v>
      </c>
      <c r="B76" s="176">
        <v>3.4976653199999999</v>
      </c>
      <c r="C76" s="176">
        <v>153.18200152206001</v>
      </c>
      <c r="D76" s="198">
        <v>1.6591000000000002E-2</v>
      </c>
      <c r="E76" s="26"/>
      <c r="F76" s="26"/>
      <c r="G76" s="26"/>
      <c r="H76" s="26"/>
      <c r="I76" s="26"/>
      <c r="J76" s="26"/>
      <c r="K76" s="26"/>
      <c r="L76" s="26"/>
      <c r="M76" s="26"/>
      <c r="N76" s="26"/>
      <c r="O76" s="26"/>
      <c r="P76" s="26"/>
      <c r="Q76" s="26"/>
    </row>
    <row r="77" spans="1:17" ht="14.4" hidden="1" outlineLevel="3" x14ac:dyDescent="0.3">
      <c r="A77" s="199" t="s">
        <v>138</v>
      </c>
      <c r="B77" s="200">
        <f>SUM(B$78:B$78)</f>
        <v>3</v>
      </c>
      <c r="C77" s="200">
        <f>SUM(C$78:C$78)</f>
        <v>131.38650000000001</v>
      </c>
      <c r="D77" s="201">
        <f>SUM(D$78:D$78)</f>
        <v>1.423E-2</v>
      </c>
      <c r="E77" s="26"/>
      <c r="F77" s="26"/>
      <c r="G77" s="26"/>
      <c r="H77" s="26"/>
      <c r="I77" s="26"/>
      <c r="J77" s="26"/>
      <c r="K77" s="26"/>
      <c r="L77" s="26"/>
      <c r="M77" s="26"/>
      <c r="N77" s="26"/>
      <c r="O77" s="26"/>
      <c r="P77" s="26"/>
      <c r="Q77" s="26"/>
    </row>
    <row r="78" spans="1:17" hidden="1" outlineLevel="4" x14ac:dyDescent="0.3">
      <c r="A78" s="175" t="s">
        <v>139</v>
      </c>
      <c r="B78" s="176">
        <v>3</v>
      </c>
      <c r="C78" s="176">
        <v>131.38650000000001</v>
      </c>
      <c r="D78" s="198">
        <v>1.423E-2</v>
      </c>
      <c r="E78" s="26"/>
      <c r="F78" s="26"/>
      <c r="G78" s="26"/>
      <c r="H78" s="26"/>
      <c r="I78" s="26"/>
      <c r="J78" s="26"/>
      <c r="K78" s="26"/>
      <c r="L78" s="26"/>
      <c r="M78" s="26"/>
      <c r="N78" s="26"/>
      <c r="O78" s="26"/>
      <c r="P78" s="26"/>
      <c r="Q78" s="26"/>
    </row>
    <row r="79" spans="1:17" ht="14.4" hidden="1" outlineLevel="3" x14ac:dyDescent="0.3">
      <c r="A79" s="199" t="s">
        <v>140</v>
      </c>
      <c r="B79" s="200">
        <f>SUM(B$80:B$80)</f>
        <v>4.2810654884700003</v>
      </c>
      <c r="C79" s="200">
        <f>SUM(C$80:C$80)</f>
        <v>187.49140360001999</v>
      </c>
      <c r="D79" s="201">
        <f>SUM(D$80:D$80)</f>
        <v>2.0306999999999999E-2</v>
      </c>
      <c r="E79" s="26"/>
      <c r="F79" s="26"/>
      <c r="G79" s="26"/>
      <c r="H79" s="26"/>
      <c r="I79" s="26"/>
      <c r="J79" s="26"/>
      <c r="K79" s="26"/>
      <c r="L79" s="26"/>
      <c r="M79" s="26"/>
      <c r="N79" s="26"/>
      <c r="O79" s="26"/>
      <c r="P79" s="26"/>
      <c r="Q79" s="26"/>
    </row>
    <row r="80" spans="1:17" hidden="1" outlineLevel="4" x14ac:dyDescent="0.3">
      <c r="A80" s="175" t="s">
        <v>107</v>
      </c>
      <c r="B80" s="176">
        <v>4.2810654884700003</v>
      </c>
      <c r="C80" s="176">
        <v>187.49140360001999</v>
      </c>
      <c r="D80" s="198">
        <v>2.0306999999999999E-2</v>
      </c>
      <c r="E80" s="26"/>
      <c r="F80" s="26"/>
      <c r="G80" s="26"/>
      <c r="H80" s="26"/>
      <c r="I80" s="26"/>
      <c r="J80" s="26"/>
      <c r="K80" s="26"/>
      <c r="L80" s="26"/>
      <c r="M80" s="26"/>
      <c r="N80" s="26"/>
      <c r="O80" s="26"/>
      <c r="P80" s="26"/>
      <c r="Q80" s="26"/>
    </row>
    <row r="81" spans="1:17" ht="14.4" outlineLevel="1" x14ac:dyDescent="0.3">
      <c r="A81" s="205" t="s">
        <v>2</v>
      </c>
      <c r="B81" s="206">
        <f>B$82+B$96</f>
        <v>5.935804022420001</v>
      </c>
      <c r="C81" s="206">
        <f>C$82+C$96</f>
        <v>259.96150506507001</v>
      </c>
      <c r="D81" s="207">
        <f>D$82+D$96</f>
        <v>2.8156E-2</v>
      </c>
      <c r="E81" s="26"/>
      <c r="F81" s="26"/>
      <c r="G81" s="26"/>
      <c r="H81" s="26"/>
      <c r="I81" s="26"/>
      <c r="J81" s="26"/>
      <c r="K81" s="26"/>
      <c r="L81" s="26"/>
      <c r="M81" s="26"/>
      <c r="N81" s="26"/>
      <c r="O81" s="26"/>
      <c r="P81" s="26"/>
      <c r="Q81" s="26"/>
    </row>
    <row r="82" spans="1:17" ht="14.4" outlineLevel="2" collapsed="1" x14ac:dyDescent="0.3">
      <c r="A82" s="202" t="s">
        <v>59</v>
      </c>
      <c r="B82" s="203">
        <f>B$83+B$86+B$94</f>
        <v>1.44240264408</v>
      </c>
      <c r="C82" s="203">
        <f>C$83+C$86+C$94</f>
        <v>63.170744999589999</v>
      </c>
      <c r="D82" s="204">
        <f>D$83+D$86+D$94</f>
        <v>6.842E-3</v>
      </c>
      <c r="E82" s="26"/>
      <c r="F82" s="26"/>
      <c r="G82" s="26"/>
      <c r="H82" s="26"/>
      <c r="I82" s="26"/>
      <c r="J82" s="26"/>
      <c r="K82" s="26"/>
      <c r="L82" s="26"/>
      <c r="M82" s="26"/>
      <c r="N82" s="26"/>
      <c r="O82" s="26"/>
      <c r="P82" s="26"/>
      <c r="Q82" s="26"/>
    </row>
    <row r="83" spans="1:17" ht="14.4" hidden="1" outlineLevel="3" x14ac:dyDescent="0.3">
      <c r="A83" s="199" t="s">
        <v>60</v>
      </c>
      <c r="B83" s="200">
        <f>SUM(B$84:B$85)</f>
        <v>5.6512920280000004E-2</v>
      </c>
      <c r="C83" s="200">
        <f>SUM(C$84:C$85)</f>
        <v>2.4750116000000002</v>
      </c>
      <c r="D83" s="201">
        <f>SUM(D$84:D$85)</f>
        <v>2.6800000000000001E-4</v>
      </c>
      <c r="E83" s="26"/>
      <c r="F83" s="26"/>
      <c r="G83" s="26"/>
      <c r="H83" s="26"/>
      <c r="I83" s="26"/>
      <c r="J83" s="26"/>
      <c r="K83" s="26"/>
      <c r="L83" s="26"/>
      <c r="M83" s="26"/>
      <c r="N83" s="26"/>
      <c r="O83" s="26"/>
      <c r="P83" s="26"/>
      <c r="Q83" s="26"/>
    </row>
    <row r="84" spans="1:17" hidden="1" outlineLevel="4" x14ac:dyDescent="0.3">
      <c r="A84" s="175" t="s">
        <v>141</v>
      </c>
      <c r="B84" s="176">
        <v>2.6487000000000002E-7</v>
      </c>
      <c r="C84" s="176">
        <v>1.1600000000000001E-5</v>
      </c>
      <c r="D84" s="198">
        <v>0</v>
      </c>
      <c r="E84" s="26"/>
      <c r="F84" s="26"/>
      <c r="G84" s="26"/>
      <c r="H84" s="26"/>
      <c r="I84" s="26"/>
      <c r="J84" s="26"/>
      <c r="K84" s="26"/>
      <c r="L84" s="26"/>
      <c r="M84" s="26"/>
      <c r="N84" s="26"/>
      <c r="O84" s="26"/>
      <c r="P84" s="26"/>
      <c r="Q84" s="26"/>
    </row>
    <row r="85" spans="1:17" hidden="1" outlineLevel="4" x14ac:dyDescent="0.3">
      <c r="A85" s="175" t="s">
        <v>142</v>
      </c>
      <c r="B85" s="176">
        <v>5.6512655410000001E-2</v>
      </c>
      <c r="C85" s="176">
        <v>2.4750000000000001</v>
      </c>
      <c r="D85" s="198">
        <v>2.6800000000000001E-4</v>
      </c>
      <c r="E85" s="26"/>
      <c r="F85" s="26"/>
      <c r="G85" s="26"/>
      <c r="H85" s="26"/>
      <c r="I85" s="26"/>
      <c r="J85" s="26"/>
      <c r="K85" s="26"/>
      <c r="L85" s="26"/>
      <c r="M85" s="26"/>
      <c r="N85" s="26"/>
      <c r="O85" s="26"/>
      <c r="P85" s="26"/>
      <c r="Q85" s="26"/>
    </row>
    <row r="86" spans="1:17" ht="14.4" hidden="1" outlineLevel="3" x14ac:dyDescent="0.3">
      <c r="A86" s="199" t="s">
        <v>96</v>
      </c>
      <c r="B86" s="200">
        <f>SUM(B$87:B$93)</f>
        <v>1.3858679259</v>
      </c>
      <c r="C86" s="200">
        <f>SUM(C$87:C$93)</f>
        <v>60.69477874959</v>
      </c>
      <c r="D86" s="201">
        <f>SUM(D$87:D$93)</f>
        <v>6.574E-3</v>
      </c>
      <c r="E86" s="26"/>
      <c r="F86" s="26"/>
      <c r="G86" s="26"/>
      <c r="H86" s="26"/>
      <c r="I86" s="26"/>
      <c r="J86" s="26"/>
      <c r="K86" s="26"/>
      <c r="L86" s="26"/>
      <c r="M86" s="26"/>
      <c r="N86" s="26"/>
      <c r="O86" s="26"/>
      <c r="P86" s="26"/>
      <c r="Q86" s="26"/>
    </row>
    <row r="87" spans="1:17" hidden="1" outlineLevel="4" x14ac:dyDescent="0.3">
      <c r="A87" s="175" t="s">
        <v>147</v>
      </c>
      <c r="B87" s="176">
        <v>3.3249547009999998E-2</v>
      </c>
      <c r="C87" s="176">
        <v>1.4561805356799999</v>
      </c>
      <c r="D87" s="198">
        <v>1.5799999999999999E-4</v>
      </c>
      <c r="E87" s="26"/>
      <c r="F87" s="26"/>
      <c r="G87" s="26"/>
      <c r="H87" s="26"/>
      <c r="I87" s="26"/>
      <c r="J87" s="26"/>
      <c r="K87" s="26"/>
      <c r="L87" s="26"/>
      <c r="M87" s="26"/>
      <c r="N87" s="26"/>
      <c r="O87" s="26"/>
      <c r="P87" s="26"/>
      <c r="Q87" s="26"/>
    </row>
    <row r="88" spans="1:17" hidden="1" outlineLevel="4" x14ac:dyDescent="0.3">
      <c r="A88" s="175" t="s">
        <v>148</v>
      </c>
      <c r="B88" s="176">
        <v>1.8055555899999999E-3</v>
      </c>
      <c r="C88" s="176">
        <v>7.9075209839999994E-2</v>
      </c>
      <c r="D88" s="198">
        <v>9.0000000000000002E-6</v>
      </c>
      <c r="E88" s="26"/>
      <c r="F88" s="26"/>
      <c r="G88" s="26"/>
      <c r="H88" s="26"/>
      <c r="I88" s="26"/>
      <c r="J88" s="26"/>
      <c r="K88" s="26"/>
      <c r="L88" s="26"/>
      <c r="M88" s="26"/>
      <c r="N88" s="26"/>
      <c r="O88" s="26"/>
      <c r="P88" s="26"/>
      <c r="Q88" s="26"/>
    </row>
    <row r="89" spans="1:17" hidden="1" outlineLevel="4" x14ac:dyDescent="0.3">
      <c r="A89" s="175" t="s">
        <v>149</v>
      </c>
      <c r="B89" s="176">
        <v>0.22778947292999999</v>
      </c>
      <c r="C89" s="176">
        <v>9.9761538618600003</v>
      </c>
      <c r="D89" s="198">
        <v>1.08E-3</v>
      </c>
      <c r="E89" s="26"/>
      <c r="F89" s="26"/>
      <c r="G89" s="26"/>
      <c r="H89" s="26"/>
      <c r="I89" s="26"/>
      <c r="J89" s="26"/>
      <c r="K89" s="26"/>
      <c r="L89" s="26"/>
      <c r="M89" s="26"/>
      <c r="N89" s="26"/>
      <c r="O89" s="26"/>
      <c r="P89" s="26"/>
      <c r="Q89" s="26"/>
    </row>
    <row r="90" spans="1:17" hidden="1" outlineLevel="4" x14ac:dyDescent="0.3">
      <c r="A90" s="175" t="s">
        <v>150</v>
      </c>
      <c r="B90" s="176">
        <v>0.32106939575999999</v>
      </c>
      <c r="C90" s="176">
        <v>14.06139472279</v>
      </c>
      <c r="D90" s="198">
        <v>1.523E-3</v>
      </c>
      <c r="E90" s="26"/>
      <c r="F90" s="26"/>
      <c r="G90" s="26"/>
      <c r="H90" s="26"/>
      <c r="I90" s="26"/>
      <c r="J90" s="26"/>
      <c r="K90" s="26"/>
      <c r="L90" s="26"/>
      <c r="M90" s="26"/>
      <c r="N90" s="26"/>
      <c r="O90" s="26"/>
      <c r="P90" s="26"/>
      <c r="Q90" s="26"/>
    </row>
    <row r="91" spans="1:17" hidden="1" outlineLevel="4" x14ac:dyDescent="0.3">
      <c r="A91" s="175" t="s">
        <v>151</v>
      </c>
      <c r="B91" s="176">
        <v>1.38888882E-3</v>
      </c>
      <c r="C91" s="176">
        <v>6.0827080319999997E-2</v>
      </c>
      <c r="D91" s="198">
        <v>6.9999999999999999E-6</v>
      </c>
      <c r="E91" s="26"/>
      <c r="F91" s="26"/>
      <c r="G91" s="26"/>
      <c r="H91" s="26"/>
      <c r="I91" s="26"/>
      <c r="J91" s="26"/>
      <c r="K91" s="26"/>
      <c r="L91" s="26"/>
      <c r="M91" s="26"/>
      <c r="N91" s="26"/>
      <c r="O91" s="26"/>
      <c r="P91" s="26"/>
      <c r="Q91" s="26"/>
    </row>
    <row r="92" spans="1:17" hidden="1" outlineLevel="4" x14ac:dyDescent="0.3">
      <c r="A92" s="175" t="s">
        <v>152</v>
      </c>
      <c r="B92" s="176">
        <v>1.9444444099999999E-3</v>
      </c>
      <c r="C92" s="176">
        <v>8.515791516E-2</v>
      </c>
      <c r="D92" s="198">
        <v>9.0000000000000002E-6</v>
      </c>
      <c r="E92" s="26"/>
      <c r="F92" s="26"/>
      <c r="G92" s="26"/>
      <c r="H92" s="26"/>
      <c r="I92" s="26"/>
      <c r="J92" s="26"/>
      <c r="K92" s="26"/>
      <c r="L92" s="26"/>
      <c r="M92" s="26"/>
      <c r="N92" s="26"/>
      <c r="O92" s="26"/>
      <c r="P92" s="26"/>
      <c r="Q92" s="26"/>
    </row>
    <row r="93" spans="1:17" hidden="1" outlineLevel="4" x14ac:dyDescent="0.3">
      <c r="A93" s="175" t="s">
        <v>153</v>
      </c>
      <c r="B93" s="176">
        <v>0.79862062138000001</v>
      </c>
      <c r="C93" s="176">
        <v>34.97598942394</v>
      </c>
      <c r="D93" s="198">
        <v>3.7880000000000001E-3</v>
      </c>
      <c r="E93" s="26"/>
      <c r="F93" s="26"/>
      <c r="G93" s="26"/>
      <c r="H93" s="26"/>
      <c r="I93" s="26"/>
      <c r="J93" s="26"/>
      <c r="K93" s="26"/>
      <c r="L93" s="26"/>
      <c r="M93" s="26"/>
      <c r="N93" s="26"/>
      <c r="O93" s="26"/>
      <c r="P93" s="26"/>
      <c r="Q93" s="26"/>
    </row>
    <row r="94" spans="1:17" ht="14.4" hidden="1" outlineLevel="3" x14ac:dyDescent="0.3">
      <c r="A94" s="199" t="s">
        <v>154</v>
      </c>
      <c r="B94" s="200">
        <f>SUM(B$95:B$95)</f>
        <v>2.17979E-5</v>
      </c>
      <c r="C94" s="200">
        <f>SUM(C$95:C$95)</f>
        <v>9.5465000000000003E-4</v>
      </c>
      <c r="D94" s="201">
        <f>SUM(D$95:D$95)</f>
        <v>0</v>
      </c>
      <c r="E94" s="26"/>
      <c r="F94" s="26"/>
      <c r="G94" s="26"/>
      <c r="H94" s="26"/>
      <c r="I94" s="26"/>
      <c r="J94" s="26"/>
      <c r="K94" s="26"/>
      <c r="L94" s="26"/>
      <c r="M94" s="26"/>
      <c r="N94" s="26"/>
      <c r="O94" s="26"/>
      <c r="P94" s="26"/>
      <c r="Q94" s="26"/>
    </row>
    <row r="95" spans="1:17" hidden="1" outlineLevel="4" x14ac:dyDescent="0.3">
      <c r="A95" s="175" t="s">
        <v>155</v>
      </c>
      <c r="B95" s="176">
        <v>2.17979E-5</v>
      </c>
      <c r="C95" s="176">
        <v>9.5465000000000003E-4</v>
      </c>
      <c r="D95" s="198">
        <v>0</v>
      </c>
      <c r="E95" s="26"/>
      <c r="F95" s="26"/>
      <c r="G95" s="26"/>
      <c r="H95" s="26"/>
      <c r="I95" s="26"/>
      <c r="J95" s="26"/>
      <c r="K95" s="26"/>
      <c r="L95" s="26"/>
      <c r="M95" s="26"/>
      <c r="N95" s="26"/>
      <c r="O95" s="26"/>
      <c r="P95" s="26"/>
      <c r="Q95" s="26"/>
    </row>
    <row r="96" spans="1:17" ht="14.4" outlineLevel="2" collapsed="1" x14ac:dyDescent="0.3">
      <c r="A96" s="202" t="s">
        <v>98</v>
      </c>
      <c r="B96" s="203">
        <f>B$97+B$104+B$107+B$109+B$111</f>
        <v>4.4934013783400006</v>
      </c>
      <c r="C96" s="203">
        <f>C$97+C$104+C$107+C$109+C$111</f>
        <v>196.79076006548001</v>
      </c>
      <c r="D96" s="204">
        <f>D$97+D$104+D$107+D$109+D$111</f>
        <v>2.1314E-2</v>
      </c>
      <c r="E96" s="26"/>
      <c r="F96" s="26"/>
      <c r="G96" s="26"/>
      <c r="H96" s="26"/>
      <c r="I96" s="26"/>
      <c r="J96" s="26"/>
      <c r="K96" s="26"/>
      <c r="L96" s="26"/>
      <c r="M96" s="26"/>
      <c r="N96" s="26"/>
      <c r="O96" s="26"/>
      <c r="P96" s="26"/>
      <c r="Q96" s="26"/>
    </row>
    <row r="97" spans="1:17" ht="14.4" hidden="1" outlineLevel="3" x14ac:dyDescent="0.3">
      <c r="A97" s="199" t="s">
        <v>99</v>
      </c>
      <c r="B97" s="200">
        <f>SUM(B$98:B$103)</f>
        <v>2.5330381701300002</v>
      </c>
      <c r="C97" s="200">
        <f>SUM(C$98:C$103)</f>
        <v>110.93567318021</v>
      </c>
      <c r="D97" s="201">
        <f>SUM(D$98:D$103)</f>
        <v>1.2016000000000001E-2</v>
      </c>
      <c r="E97" s="26"/>
      <c r="F97" s="26"/>
      <c r="G97" s="26"/>
      <c r="H97" s="26"/>
      <c r="I97" s="26"/>
      <c r="J97" s="26"/>
      <c r="K97" s="26"/>
      <c r="L97" s="26"/>
      <c r="M97" s="26"/>
      <c r="N97" s="26"/>
      <c r="O97" s="26"/>
      <c r="P97" s="26"/>
      <c r="Q97" s="26"/>
    </row>
    <row r="98" spans="1:17" hidden="1" outlineLevel="4" x14ac:dyDescent="0.3">
      <c r="A98" s="175" t="s">
        <v>156</v>
      </c>
      <c r="B98" s="176">
        <v>0.34464020276000001</v>
      </c>
      <c r="C98" s="176">
        <v>15.09369</v>
      </c>
      <c r="D98" s="198">
        <v>1.635E-3</v>
      </c>
      <c r="E98" s="26"/>
      <c r="F98" s="26"/>
      <c r="G98" s="26"/>
      <c r="H98" s="26"/>
      <c r="I98" s="26"/>
      <c r="J98" s="26"/>
      <c r="K98" s="26"/>
      <c r="L98" s="26"/>
      <c r="M98" s="26"/>
      <c r="N98" s="26"/>
      <c r="O98" s="26"/>
      <c r="P98" s="26"/>
      <c r="Q98" s="26"/>
    </row>
    <row r="99" spans="1:17" hidden="1" outlineLevel="4" x14ac:dyDescent="0.3">
      <c r="A99" s="175" t="s">
        <v>102</v>
      </c>
      <c r="B99" s="176">
        <v>1.1599847480300001</v>
      </c>
      <c r="C99" s="176">
        <v>50.802112032769998</v>
      </c>
      <c r="D99" s="198">
        <v>5.5019999999999999E-3</v>
      </c>
      <c r="E99" s="26"/>
      <c r="F99" s="26"/>
      <c r="G99" s="26"/>
      <c r="H99" s="26"/>
      <c r="I99" s="26"/>
      <c r="J99" s="26"/>
      <c r="K99" s="26"/>
      <c r="L99" s="26"/>
      <c r="M99" s="26"/>
      <c r="N99" s="26"/>
      <c r="O99" s="26"/>
      <c r="P99" s="26"/>
      <c r="Q99" s="26"/>
    </row>
    <row r="100" spans="1:17" hidden="1" outlineLevel="4" x14ac:dyDescent="0.3">
      <c r="A100" s="175" t="s">
        <v>103</v>
      </c>
      <c r="B100" s="176">
        <v>0.20420994062</v>
      </c>
      <c r="C100" s="176">
        <v>8.9434764541699998</v>
      </c>
      <c r="D100" s="198">
        <v>9.6900000000000003E-4</v>
      </c>
      <c r="E100" s="26"/>
      <c r="F100" s="26"/>
      <c r="G100" s="26"/>
      <c r="H100" s="26"/>
      <c r="I100" s="26"/>
      <c r="J100" s="26"/>
      <c r="K100" s="26"/>
      <c r="L100" s="26"/>
      <c r="M100" s="26"/>
      <c r="N100" s="26"/>
      <c r="O100" s="26"/>
      <c r="P100" s="26"/>
      <c r="Q100" s="26"/>
    </row>
    <row r="101" spans="1:17" hidden="1" outlineLevel="4" x14ac:dyDescent="0.3">
      <c r="A101" s="175" t="s">
        <v>106</v>
      </c>
      <c r="B101" s="176">
        <v>0.49334617572</v>
      </c>
      <c r="C101" s="176">
        <v>21.606342438750001</v>
      </c>
      <c r="D101" s="198">
        <v>2.3400000000000001E-3</v>
      </c>
      <c r="E101" s="26"/>
      <c r="F101" s="26"/>
      <c r="G101" s="26"/>
      <c r="H101" s="26"/>
      <c r="I101" s="26"/>
      <c r="J101" s="26"/>
      <c r="K101" s="26"/>
      <c r="L101" s="26"/>
      <c r="M101" s="26"/>
      <c r="N101" s="26"/>
      <c r="O101" s="26"/>
      <c r="P101" s="26"/>
      <c r="Q101" s="26"/>
    </row>
    <row r="102" spans="1:17" hidden="1" outlineLevel="4" x14ac:dyDescent="0.3">
      <c r="A102" s="175" t="s">
        <v>107</v>
      </c>
      <c r="B102" s="176">
        <v>0.32985827000000001</v>
      </c>
      <c r="C102" s="176">
        <v>14.44630786387</v>
      </c>
      <c r="D102" s="198">
        <v>1.565E-3</v>
      </c>
      <c r="E102" s="26"/>
      <c r="F102" s="26"/>
      <c r="G102" s="26"/>
      <c r="H102" s="26"/>
      <c r="I102" s="26"/>
      <c r="J102" s="26"/>
      <c r="K102" s="26"/>
      <c r="L102" s="26"/>
      <c r="M102" s="26"/>
      <c r="N102" s="26"/>
      <c r="O102" s="26"/>
      <c r="P102" s="26"/>
      <c r="Q102" s="26"/>
    </row>
    <row r="103" spans="1:17" hidden="1" outlineLevel="4" x14ac:dyDescent="0.3">
      <c r="A103" s="175" t="s">
        <v>108</v>
      </c>
      <c r="B103" s="176">
        <v>9.9883299999999997E-4</v>
      </c>
      <c r="C103" s="176">
        <v>4.3744390649999999E-2</v>
      </c>
      <c r="D103" s="198">
        <v>5.0000000000000004E-6</v>
      </c>
      <c r="E103" s="26"/>
      <c r="F103" s="26"/>
      <c r="G103" s="26"/>
      <c r="H103" s="26"/>
      <c r="I103" s="26"/>
      <c r="J103" s="26"/>
      <c r="K103" s="26"/>
      <c r="L103" s="26"/>
      <c r="M103" s="26"/>
      <c r="N103" s="26"/>
      <c r="O103" s="26"/>
      <c r="P103" s="26"/>
      <c r="Q103" s="26"/>
    </row>
    <row r="104" spans="1:17" ht="14.4" hidden="1" outlineLevel="3" x14ac:dyDescent="0.3">
      <c r="A104" s="199" t="s">
        <v>157</v>
      </c>
      <c r="B104" s="200">
        <f>SUM(B$105:B$106)</f>
        <v>0.86108186477999993</v>
      </c>
      <c r="C104" s="200">
        <f>SUM(C$105:C$106)</f>
        <v>37.711510808969997</v>
      </c>
      <c r="D104" s="201">
        <f>SUM(D$105:D$106)</f>
        <v>4.084E-3</v>
      </c>
      <c r="E104" s="26"/>
      <c r="F104" s="26"/>
      <c r="G104" s="26"/>
      <c r="H104" s="26"/>
      <c r="I104" s="26"/>
      <c r="J104" s="26"/>
      <c r="K104" s="26"/>
      <c r="L104" s="26"/>
      <c r="M104" s="26"/>
      <c r="N104" s="26"/>
      <c r="O104" s="26"/>
      <c r="P104" s="26"/>
      <c r="Q104" s="26"/>
    </row>
    <row r="105" spans="1:17" hidden="1" outlineLevel="4" x14ac:dyDescent="0.3">
      <c r="A105" s="175" t="s">
        <v>158</v>
      </c>
      <c r="B105" s="176">
        <v>0.82499999999999996</v>
      </c>
      <c r="C105" s="176">
        <v>36.131287499999999</v>
      </c>
      <c r="D105" s="198">
        <v>3.9129999999999998E-3</v>
      </c>
      <c r="E105" s="26"/>
      <c r="F105" s="26"/>
      <c r="G105" s="26"/>
      <c r="H105" s="26"/>
      <c r="I105" s="26"/>
      <c r="J105" s="26"/>
      <c r="K105" s="26"/>
      <c r="L105" s="26"/>
      <c r="M105" s="26"/>
      <c r="N105" s="26"/>
      <c r="O105" s="26"/>
      <c r="P105" s="26"/>
      <c r="Q105" s="26"/>
    </row>
    <row r="106" spans="1:17" hidden="1" outlineLevel="4" x14ac:dyDescent="0.3">
      <c r="A106" s="175" t="s">
        <v>114</v>
      </c>
      <c r="B106" s="176">
        <v>3.608186478E-2</v>
      </c>
      <c r="C106" s="176">
        <v>1.58022330897</v>
      </c>
      <c r="D106" s="198">
        <v>1.7100000000000001E-4</v>
      </c>
      <c r="E106" s="26"/>
      <c r="F106" s="26"/>
      <c r="G106" s="26"/>
      <c r="H106" s="26"/>
      <c r="I106" s="26"/>
      <c r="J106" s="26"/>
      <c r="K106" s="26"/>
      <c r="L106" s="26"/>
      <c r="M106" s="26"/>
      <c r="N106" s="26"/>
      <c r="O106" s="26"/>
      <c r="P106" s="26"/>
      <c r="Q106" s="26"/>
    </row>
    <row r="107" spans="1:17" ht="14.4" hidden="1" outlineLevel="3" x14ac:dyDescent="0.3">
      <c r="A107" s="199" t="s">
        <v>122</v>
      </c>
      <c r="B107" s="200">
        <f>SUM(B$108:B$108)</f>
        <v>0.16381230804999999</v>
      </c>
      <c r="C107" s="200">
        <f>SUM(C$108:C$108)</f>
        <v>7.1742419371999997</v>
      </c>
      <c r="D107" s="201">
        <f>SUM(D$108:D$108)</f>
        <v>7.7700000000000002E-4</v>
      </c>
      <c r="E107" s="26"/>
      <c r="F107" s="26"/>
      <c r="G107" s="26"/>
      <c r="H107" s="26"/>
      <c r="I107" s="26"/>
      <c r="J107" s="26"/>
      <c r="K107" s="26"/>
      <c r="L107" s="26"/>
      <c r="M107" s="26"/>
      <c r="N107" s="26"/>
      <c r="O107" s="26"/>
      <c r="P107" s="26"/>
      <c r="Q107" s="26"/>
    </row>
    <row r="108" spans="1:17" hidden="1" outlineLevel="4" x14ac:dyDescent="0.3">
      <c r="A108" s="175" t="s">
        <v>159</v>
      </c>
      <c r="B108" s="176">
        <v>0.16381230804999999</v>
      </c>
      <c r="C108" s="176">
        <v>7.1742419371999997</v>
      </c>
      <c r="D108" s="198">
        <v>7.7700000000000002E-4</v>
      </c>
      <c r="E108" s="26"/>
      <c r="F108" s="26"/>
      <c r="G108" s="26"/>
      <c r="H108" s="26"/>
      <c r="I108" s="26"/>
      <c r="J108" s="26"/>
      <c r="K108" s="26"/>
      <c r="L108" s="26"/>
      <c r="M108" s="26"/>
      <c r="N108" s="26"/>
      <c r="O108" s="26"/>
      <c r="P108" s="26"/>
      <c r="Q108" s="26"/>
    </row>
    <row r="109" spans="1:17" ht="14.4" hidden="1" outlineLevel="3" x14ac:dyDescent="0.3">
      <c r="A109" s="199" t="s">
        <v>160</v>
      </c>
      <c r="B109" s="200">
        <f>SUM(B$110:B$110)</f>
        <v>0.82499999999999996</v>
      </c>
      <c r="C109" s="200">
        <f>SUM(C$110:C$110)</f>
        <v>36.131287499999999</v>
      </c>
      <c r="D109" s="201">
        <f>SUM(D$110:D$110)</f>
        <v>3.9129999999999998E-3</v>
      </c>
      <c r="E109" s="26"/>
      <c r="F109" s="26"/>
      <c r="G109" s="26"/>
      <c r="H109" s="26"/>
      <c r="I109" s="26"/>
      <c r="J109" s="26"/>
      <c r="K109" s="26"/>
      <c r="L109" s="26"/>
      <c r="M109" s="26"/>
      <c r="N109" s="26"/>
      <c r="O109" s="26"/>
      <c r="P109" s="26"/>
      <c r="Q109" s="26"/>
    </row>
    <row r="110" spans="1:17" hidden="1" outlineLevel="4" x14ac:dyDescent="0.3">
      <c r="A110" s="175" t="s">
        <v>162</v>
      </c>
      <c r="B110" s="176">
        <v>0.82499999999999996</v>
      </c>
      <c r="C110" s="176">
        <v>36.131287499999999</v>
      </c>
      <c r="D110" s="198">
        <v>3.9129999999999998E-3</v>
      </c>
      <c r="E110" s="26"/>
      <c r="F110" s="26"/>
      <c r="G110" s="26"/>
      <c r="H110" s="26"/>
      <c r="I110" s="26"/>
      <c r="J110" s="26"/>
      <c r="K110" s="26"/>
      <c r="L110" s="26"/>
      <c r="M110" s="26"/>
      <c r="N110" s="26"/>
      <c r="O110" s="26"/>
      <c r="P110" s="26"/>
      <c r="Q110" s="26"/>
    </row>
    <row r="111" spans="1:17" ht="14.4" hidden="1" outlineLevel="3" x14ac:dyDescent="0.3">
      <c r="A111" s="199" t="s">
        <v>140</v>
      </c>
      <c r="B111" s="200">
        <f>SUM(B$112:B$112)</f>
        <v>0.11046903538</v>
      </c>
      <c r="C111" s="200">
        <f>SUM(C$112:C$112)</f>
        <v>4.8380466390999999</v>
      </c>
      <c r="D111" s="201">
        <f>SUM(D$112:D$112)</f>
        <v>5.2400000000000005E-4</v>
      </c>
      <c r="E111" s="26"/>
      <c r="F111" s="26"/>
      <c r="G111" s="26"/>
      <c r="H111" s="26"/>
      <c r="I111" s="26"/>
      <c r="J111" s="26"/>
      <c r="K111" s="26"/>
      <c r="L111" s="26"/>
      <c r="M111" s="26"/>
      <c r="N111" s="26"/>
      <c r="O111" s="26"/>
      <c r="P111" s="26"/>
      <c r="Q111" s="26"/>
    </row>
    <row r="112" spans="1:17" hidden="1" outlineLevel="4" x14ac:dyDescent="0.3">
      <c r="A112" s="175" t="s">
        <v>107</v>
      </c>
      <c r="B112" s="176">
        <v>0.11046903538</v>
      </c>
      <c r="C112" s="176">
        <v>4.8380466390999999</v>
      </c>
      <c r="D112" s="198">
        <v>5.2400000000000005E-4</v>
      </c>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row r="175" spans="2:17" x14ac:dyDescent="0.3">
      <c r="B175" s="25"/>
      <c r="C175" s="25"/>
      <c r="D175" s="63"/>
      <c r="E175" s="26"/>
      <c r="F175" s="26"/>
      <c r="G175" s="26"/>
      <c r="H175" s="26"/>
      <c r="I175" s="26"/>
      <c r="J175" s="26"/>
      <c r="K175" s="26"/>
      <c r="L175" s="26"/>
      <c r="M175" s="26"/>
      <c r="N175" s="26"/>
      <c r="O175" s="26"/>
      <c r="P175" s="26"/>
      <c r="Q175" s="26"/>
    </row>
    <row r="176" spans="2:17" x14ac:dyDescent="0.3">
      <c r="B176" s="25"/>
      <c r="C176" s="25"/>
      <c r="D176" s="63"/>
      <c r="E176" s="26"/>
      <c r="F176" s="26"/>
      <c r="G176" s="26"/>
      <c r="H176" s="26"/>
      <c r="I176" s="26"/>
      <c r="J176" s="26"/>
      <c r="K176" s="26"/>
      <c r="L176" s="26"/>
      <c r="M176" s="26"/>
      <c r="N176" s="26"/>
      <c r="O176" s="26"/>
      <c r="P176" s="26"/>
      <c r="Q176" s="26"/>
    </row>
    <row r="177" spans="2:17" x14ac:dyDescent="0.3">
      <c r="B177" s="25"/>
      <c r="C177" s="25"/>
      <c r="D177" s="63"/>
      <c r="E177" s="26"/>
      <c r="F177" s="26"/>
      <c r="G177" s="26"/>
      <c r="H177" s="26"/>
      <c r="I177" s="26"/>
      <c r="J177" s="26"/>
      <c r="K177" s="26"/>
      <c r="L177" s="26"/>
      <c r="M177" s="26"/>
      <c r="N177" s="26"/>
      <c r="O177" s="26"/>
      <c r="P177" s="26"/>
      <c r="Q177" s="26"/>
    </row>
    <row r="178" spans="2:17" x14ac:dyDescent="0.3">
      <c r="B178" s="25"/>
      <c r="C178" s="25"/>
      <c r="D178" s="63"/>
      <c r="E178" s="26"/>
      <c r="F178" s="26"/>
      <c r="G178" s="26"/>
      <c r="H178" s="26"/>
      <c r="I178" s="26"/>
      <c r="J178" s="26"/>
      <c r="K178" s="26"/>
      <c r="L178" s="26"/>
      <c r="M178" s="26"/>
      <c r="N178" s="26"/>
      <c r="O178" s="26"/>
      <c r="P178" s="26"/>
      <c r="Q178" s="26"/>
    </row>
    <row r="179" spans="2:17" x14ac:dyDescent="0.3">
      <c r="B179" s="25"/>
      <c r="C179" s="25"/>
      <c r="D179" s="63"/>
      <c r="E179" s="26"/>
      <c r="F179" s="26"/>
      <c r="G179" s="26"/>
      <c r="H179" s="26"/>
      <c r="I179" s="26"/>
      <c r="J179" s="26"/>
      <c r="K179" s="26"/>
      <c r="L179" s="26"/>
      <c r="M179" s="26"/>
      <c r="N179" s="26"/>
      <c r="O179" s="26"/>
      <c r="P179" s="26"/>
      <c r="Q179" s="26"/>
    </row>
    <row r="180" spans="2:17" x14ac:dyDescent="0.3">
      <c r="B180" s="25"/>
      <c r="C180" s="25"/>
      <c r="D180" s="63"/>
      <c r="E180" s="26"/>
      <c r="F180" s="26"/>
      <c r="G180" s="26"/>
      <c r="H180" s="26"/>
      <c r="I180" s="26"/>
      <c r="J180" s="26"/>
      <c r="K180" s="26"/>
      <c r="L180" s="26"/>
      <c r="M180" s="26"/>
      <c r="N180" s="26"/>
      <c r="O180" s="26"/>
      <c r="P180" s="26"/>
      <c r="Q180" s="26"/>
    </row>
    <row r="181" spans="2:17" x14ac:dyDescent="0.3">
      <c r="B181" s="25"/>
      <c r="C181" s="25"/>
      <c r="D181" s="63"/>
      <c r="E181" s="26"/>
      <c r="F181" s="26"/>
      <c r="G181" s="26"/>
      <c r="H181" s="26"/>
      <c r="I181" s="26"/>
      <c r="J181" s="26"/>
      <c r="K181" s="26"/>
      <c r="L181" s="26"/>
      <c r="M181" s="26"/>
      <c r="N181" s="26"/>
      <c r="O181" s="26"/>
      <c r="P181" s="26"/>
      <c r="Q181" s="26"/>
    </row>
    <row r="182" spans="2:17" x14ac:dyDescent="0.3">
      <c r="B182" s="25"/>
      <c r="C182" s="25"/>
      <c r="D182" s="63"/>
      <c r="E182" s="26"/>
      <c r="F182" s="26"/>
      <c r="G182" s="26"/>
      <c r="H182" s="26"/>
      <c r="I182" s="26"/>
      <c r="J182" s="26"/>
      <c r="K182" s="26"/>
      <c r="L182" s="26"/>
      <c r="M182" s="26"/>
      <c r="N182" s="26"/>
      <c r="O182" s="26"/>
      <c r="P182" s="26"/>
      <c r="Q182" s="26"/>
    </row>
    <row r="183" spans="2:17" x14ac:dyDescent="0.3">
      <c r="B183" s="25"/>
      <c r="C183" s="25"/>
      <c r="D183" s="63"/>
      <c r="E183" s="26"/>
      <c r="F183" s="26"/>
      <c r="G183" s="26"/>
      <c r="H183" s="26"/>
      <c r="I183" s="26"/>
      <c r="J183" s="26"/>
      <c r="K183" s="26"/>
      <c r="L183" s="26"/>
      <c r="M183" s="26"/>
      <c r="N183" s="26"/>
      <c r="O183" s="26"/>
      <c r="P183" s="26"/>
      <c r="Q183" s="26"/>
    </row>
  </sheetData>
  <mergeCells count="2">
    <mergeCell ref="A2:D2"/>
    <mergeCell ref="A3:D3"/>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1">
    <tabColor indexed="57"/>
    <outlinePr applyStyles="1" summaryBelow="0"/>
    <pageSetUpPr fitToPage="1"/>
  </sheetPr>
  <dimension ref="A1:J180"/>
  <sheetViews>
    <sheetView workbookViewId="0">
      <selection activeCell="A7" sqref="A7"/>
    </sheetView>
  </sheetViews>
  <sheetFormatPr defaultColWidth="9.109375" defaultRowHeight="10.199999999999999" outlineLevelRow="4" x14ac:dyDescent="0.2"/>
  <cols>
    <col min="1" max="1" width="52" style="8" customWidth="1"/>
    <col min="2" max="5" width="15.109375" style="9" customWidth="1"/>
    <col min="6" max="6" width="9.109375" style="8" customWidth="1"/>
    <col min="7" max="16384" width="9.109375" style="8"/>
  </cols>
  <sheetData>
    <row r="1" spans="1:10" s="22" customFormat="1" ht="13.8" x14ac:dyDescent="0.3">
      <c r="B1" s="23"/>
      <c r="D1" s="23"/>
      <c r="E1" s="23"/>
    </row>
    <row r="2" spans="1:10" s="22" customFormat="1" ht="18" x14ac:dyDescent="0.3">
      <c r="A2" s="1" t="str">
        <f>DEBT_AS_OF_CURR_YEAR</f>
        <v>Державний та гарантований державою борг України за поточний рік</v>
      </c>
      <c r="B2" s="1"/>
      <c r="C2" s="1"/>
      <c r="D2" s="1"/>
      <c r="E2" s="1"/>
      <c r="F2" s="7"/>
      <c r="G2" s="7"/>
      <c r="H2" s="7"/>
      <c r="I2" s="7"/>
      <c r="J2" s="7"/>
    </row>
    <row r="3" spans="1:10" s="22" customFormat="1" ht="13.8" x14ac:dyDescent="0.3">
      <c r="A3" s="24"/>
      <c r="B3" s="23"/>
      <c r="C3" s="23"/>
      <c r="D3" s="23"/>
      <c r="E3" s="23"/>
    </row>
    <row r="4" spans="1:10" s="27" customFormat="1" ht="13.8" x14ac:dyDescent="0.3">
      <c r="B4" s="28"/>
      <c r="C4" s="28"/>
      <c r="D4" s="28"/>
      <c r="E4" s="28" t="str">
        <f>VALUSD</f>
        <v>млрд. дол. США</v>
      </c>
    </row>
    <row r="5" spans="1:10" s="14" customFormat="1" ht="13.8" x14ac:dyDescent="0.25">
      <c r="A5" s="12"/>
      <c r="B5" s="13">
        <v>46022</v>
      </c>
      <c r="C5" s="13">
        <v>46053</v>
      </c>
      <c r="D5" s="13">
        <v>46081</v>
      </c>
      <c r="E5" s="13">
        <v>46112</v>
      </c>
    </row>
    <row r="6" spans="1:10" s="31" customFormat="1" ht="31.2" x14ac:dyDescent="0.25">
      <c r="A6" s="141" t="str">
        <f>DEBT_TOTAL</f>
        <v>Загальна сума державного та гарантованого державою боргу</v>
      </c>
      <c r="B6" s="21">
        <f t="shared" ref="B6:E6" si="0">B$7+B$56</f>
        <v>213.33206790503999</v>
      </c>
      <c r="C6" s="21">
        <f t="shared" si="0"/>
        <v>215.00502527706001</v>
      </c>
      <c r="D6" s="21">
        <f t="shared" si="0"/>
        <v>213.18209710073</v>
      </c>
      <c r="E6" s="21">
        <f t="shared" si="0"/>
        <v>210.82138271955998</v>
      </c>
    </row>
    <row r="7" spans="1:10" s="127" customFormat="1" ht="14.4" outlineLevel="1" x14ac:dyDescent="0.25">
      <c r="A7" s="168" t="s">
        <v>59</v>
      </c>
      <c r="B7" s="169">
        <f t="shared" ref="B7:E7" si="1">B$8+B$42</f>
        <v>47.926573257919991</v>
      </c>
      <c r="C7" s="169">
        <f t="shared" si="1"/>
        <v>47.968612641650019</v>
      </c>
      <c r="D7" s="169">
        <f t="shared" si="1"/>
        <v>47.960955969919993</v>
      </c>
      <c r="E7" s="169">
        <f t="shared" si="1"/>
        <v>47.426327127409991</v>
      </c>
    </row>
    <row r="8" spans="1:10" s="17" customFormat="1" ht="14.4" outlineLevel="2" x14ac:dyDescent="0.25">
      <c r="A8" s="170" t="s">
        <v>1</v>
      </c>
      <c r="B8" s="171">
        <f t="shared" ref="B8:E8" si="2">B$9+B$40</f>
        <v>46.409759241669988</v>
      </c>
      <c r="C8" s="171">
        <f t="shared" si="2"/>
        <v>46.504742661230019</v>
      </c>
      <c r="D8" s="171">
        <f t="shared" si="2"/>
        <v>46.510189458669991</v>
      </c>
      <c r="E8" s="171">
        <f t="shared" si="2"/>
        <v>45.983924483329993</v>
      </c>
    </row>
    <row r="9" spans="1:10" s="18" customFormat="1" ht="13.8" outlineLevel="3" x14ac:dyDescent="0.25">
      <c r="A9" s="172" t="s">
        <v>60</v>
      </c>
      <c r="B9" s="173">
        <f t="shared" ref="B9:E9" si="3">SUM(B$10:B$39)</f>
        <v>46.378558631459988</v>
      </c>
      <c r="C9" s="173">
        <f t="shared" si="3"/>
        <v>46.473877370770019</v>
      </c>
      <c r="D9" s="173">
        <f t="shared" si="3"/>
        <v>46.479581187879994</v>
      </c>
      <c r="E9" s="173">
        <f t="shared" si="3"/>
        <v>45.954481684529995</v>
      </c>
    </row>
    <row r="10" spans="1:10" s="20" customFormat="1" ht="13.8" outlineLevel="4" x14ac:dyDescent="0.25">
      <c r="A10" s="174" t="s">
        <v>61</v>
      </c>
      <c r="B10" s="166">
        <v>4.1537442276899998</v>
      </c>
      <c r="C10" s="166">
        <v>4.3969474673600004</v>
      </c>
      <c r="D10" s="166">
        <v>3.8582946703299998</v>
      </c>
      <c r="E10" s="166">
        <v>3.9433257304699998</v>
      </c>
    </row>
    <row r="11" spans="1:10" ht="13.8" outlineLevel="4" x14ac:dyDescent="0.3">
      <c r="A11" s="175" t="s">
        <v>62</v>
      </c>
      <c r="B11" s="176">
        <v>0.88164332663</v>
      </c>
      <c r="C11" s="176">
        <v>0.79470879825999996</v>
      </c>
      <c r="D11" s="176">
        <v>0.78809114495999999</v>
      </c>
      <c r="E11" s="176">
        <v>0.77752100100999999</v>
      </c>
      <c r="F11" s="11"/>
      <c r="G11" s="11"/>
      <c r="H11" s="11"/>
    </row>
    <row r="12" spans="1:10" ht="13.8" outlineLevel="4" x14ac:dyDescent="0.3">
      <c r="A12" s="175" t="s">
        <v>63</v>
      </c>
      <c r="B12" s="176">
        <v>0.39869962583000002</v>
      </c>
      <c r="C12" s="176">
        <v>0.39441471427000002</v>
      </c>
      <c r="D12" s="176">
        <v>0.39113036676000001</v>
      </c>
      <c r="E12" s="176">
        <v>0.32880090420000002</v>
      </c>
      <c r="F12" s="11"/>
      <c r="G12" s="11"/>
      <c r="H12" s="11"/>
    </row>
    <row r="13" spans="1:10" ht="13.8" outlineLevel="4" x14ac:dyDescent="0.3">
      <c r="A13" s="175" t="s">
        <v>64</v>
      </c>
      <c r="B13" s="176">
        <v>0.2</v>
      </c>
      <c r="C13" s="176">
        <v>0.2</v>
      </c>
      <c r="D13" s="176">
        <v>0.2</v>
      </c>
      <c r="E13" s="176">
        <v>0.2</v>
      </c>
      <c r="F13" s="11"/>
      <c r="G13" s="11"/>
      <c r="H13" s="11"/>
    </row>
    <row r="14" spans="1:10" ht="13.8" outlineLevel="4" x14ac:dyDescent="0.3">
      <c r="A14" s="175" t="s">
        <v>65</v>
      </c>
      <c r="B14" s="176">
        <v>1.1795846918499999</v>
      </c>
      <c r="C14" s="176">
        <v>1.1669074386</v>
      </c>
      <c r="D14" s="176">
        <v>1.1571904342299999</v>
      </c>
      <c r="E14" s="176">
        <v>1.1416698062499999</v>
      </c>
      <c r="F14" s="11"/>
      <c r="G14" s="11"/>
      <c r="H14" s="11"/>
    </row>
    <row r="15" spans="1:10" ht="13.8" outlineLevel="4" x14ac:dyDescent="0.3">
      <c r="A15" s="175" t="s">
        <v>66</v>
      </c>
      <c r="B15" s="176">
        <v>0.79504010589999996</v>
      </c>
      <c r="C15" s="176">
        <v>0.78649563696000002</v>
      </c>
      <c r="D15" s="176">
        <v>0.77994637582000004</v>
      </c>
      <c r="E15" s="176">
        <v>0.76948547224999997</v>
      </c>
      <c r="F15" s="11"/>
      <c r="G15" s="11"/>
      <c r="H15" s="11"/>
    </row>
    <row r="16" spans="1:10" ht="13.8" outlineLevel="4" x14ac:dyDescent="0.3">
      <c r="A16" s="175" t="s">
        <v>67</v>
      </c>
      <c r="B16" s="176">
        <v>1.10645044098</v>
      </c>
      <c r="C16" s="176">
        <v>1.0945591774200001</v>
      </c>
      <c r="D16" s="176">
        <v>1.08544462731</v>
      </c>
      <c r="E16" s="176">
        <v>1.0708862782699999</v>
      </c>
      <c r="F16" s="11"/>
      <c r="G16" s="11"/>
      <c r="H16" s="11"/>
    </row>
    <row r="17" spans="1:8" ht="13.8" outlineLevel="4" x14ac:dyDescent="0.3">
      <c r="A17" s="175" t="s">
        <v>68</v>
      </c>
      <c r="B17" s="176">
        <v>5.3200004954200004</v>
      </c>
      <c r="C17" s="176">
        <v>5.2628252929799997</v>
      </c>
      <c r="D17" s="176">
        <v>5.2190009975100002</v>
      </c>
      <c r="E17" s="176">
        <v>5.1490019979200001</v>
      </c>
      <c r="F17" s="11"/>
      <c r="G17" s="11"/>
      <c r="H17" s="11"/>
    </row>
    <row r="18" spans="1:8" ht="13.8" outlineLevel="4" x14ac:dyDescent="0.3">
      <c r="A18" s="175" t="s">
        <v>69</v>
      </c>
      <c r="B18" s="176">
        <v>0.28540627256000001</v>
      </c>
      <c r="C18" s="176">
        <v>0.28233894926000003</v>
      </c>
      <c r="D18" s="176">
        <v>0.27998787264000002</v>
      </c>
      <c r="E18" s="176">
        <v>0.27623258097999998</v>
      </c>
      <c r="F18" s="11"/>
      <c r="G18" s="11"/>
      <c r="H18" s="11"/>
    </row>
    <row r="19" spans="1:8" ht="13.8" outlineLevel="4" x14ac:dyDescent="0.3">
      <c r="A19" s="175" t="s">
        <v>70</v>
      </c>
      <c r="B19" s="176">
        <v>0.63928168010999997</v>
      </c>
      <c r="C19" s="176">
        <v>0.63241118083000003</v>
      </c>
      <c r="D19" s="176">
        <v>0.62714500289999997</v>
      </c>
      <c r="E19" s="176">
        <v>0.61873352286000005</v>
      </c>
      <c r="F19" s="11"/>
      <c r="G19" s="11"/>
      <c r="H19" s="11"/>
    </row>
    <row r="20" spans="1:8" ht="13.8" outlineLevel="4" x14ac:dyDescent="0.3">
      <c r="A20" s="175" t="s">
        <v>71</v>
      </c>
      <c r="B20" s="176">
        <v>4.0367869996200003</v>
      </c>
      <c r="C20" s="176">
        <v>4.3293942484999999</v>
      </c>
      <c r="D20" s="176">
        <v>4.5080900104000001</v>
      </c>
      <c r="E20" s="176">
        <v>4.3326523403000001</v>
      </c>
      <c r="F20" s="11"/>
      <c r="G20" s="11"/>
      <c r="H20" s="11"/>
    </row>
    <row r="21" spans="1:8" ht="13.8" outlineLevel="4" x14ac:dyDescent="0.3">
      <c r="A21" s="175" t="s">
        <v>72</v>
      </c>
      <c r="B21" s="176">
        <v>0.28540627256000001</v>
      </c>
      <c r="C21" s="176">
        <v>0.28233894926000003</v>
      </c>
      <c r="D21" s="176">
        <v>0.27998787264000002</v>
      </c>
      <c r="E21" s="176">
        <v>0.27623258097999998</v>
      </c>
      <c r="F21" s="11"/>
      <c r="G21" s="11"/>
      <c r="H21" s="11"/>
    </row>
    <row r="22" spans="1:8" ht="13.8" outlineLevel="4" x14ac:dyDescent="0.3">
      <c r="A22" s="175" t="s">
        <v>73</v>
      </c>
      <c r="B22" s="176">
        <v>0.28540627256000001</v>
      </c>
      <c r="C22" s="176">
        <v>0.28233894926000003</v>
      </c>
      <c r="D22" s="176">
        <v>0.27998787264000002</v>
      </c>
      <c r="E22" s="176">
        <v>0.27623258097999998</v>
      </c>
      <c r="F22" s="11"/>
      <c r="G22" s="11"/>
      <c r="H22" s="11"/>
    </row>
    <row r="23" spans="1:8" ht="13.8" outlineLevel="4" x14ac:dyDescent="0.3">
      <c r="A23" s="175" t="s">
        <v>74</v>
      </c>
      <c r="B23" s="176">
        <v>4.35676281853</v>
      </c>
      <c r="C23" s="176">
        <v>3.8790969303499998</v>
      </c>
      <c r="D23" s="176">
        <v>3.6114174425600001</v>
      </c>
      <c r="E23" s="176">
        <v>3.41152734878</v>
      </c>
      <c r="F23" s="11"/>
      <c r="G23" s="11"/>
      <c r="H23" s="11"/>
    </row>
    <row r="24" spans="1:8" ht="13.8" outlineLevel="4" x14ac:dyDescent="0.3">
      <c r="A24" s="175" t="s">
        <v>75</v>
      </c>
      <c r="B24" s="176">
        <v>0.28540627256000001</v>
      </c>
      <c r="C24" s="176">
        <v>0.28233894926000003</v>
      </c>
      <c r="D24" s="176">
        <v>0.27998787264000002</v>
      </c>
      <c r="E24" s="176">
        <v>0.27623258097999998</v>
      </c>
      <c r="F24" s="11"/>
      <c r="G24" s="11"/>
      <c r="H24" s="11"/>
    </row>
    <row r="25" spans="1:8" ht="13.8" outlineLevel="4" x14ac:dyDescent="0.3">
      <c r="A25" s="175" t="s">
        <v>76</v>
      </c>
      <c r="B25" s="176">
        <v>0.28540627256000001</v>
      </c>
      <c r="C25" s="176">
        <v>0.28233894926000003</v>
      </c>
      <c r="D25" s="176">
        <v>0.27998787264000002</v>
      </c>
      <c r="E25" s="176">
        <v>0.27623258097999998</v>
      </c>
      <c r="F25" s="11"/>
      <c r="G25" s="11"/>
      <c r="H25" s="11"/>
    </row>
    <row r="26" spans="1:8" ht="13.8" outlineLevel="4" x14ac:dyDescent="0.3">
      <c r="A26" s="175" t="s">
        <v>77</v>
      </c>
      <c r="B26" s="176">
        <v>0.28540627256000001</v>
      </c>
      <c r="C26" s="176">
        <v>0.28233894926000003</v>
      </c>
      <c r="D26" s="176">
        <v>0.27998787264000002</v>
      </c>
      <c r="E26" s="176">
        <v>0.27623258097999998</v>
      </c>
      <c r="F26" s="11"/>
      <c r="G26" s="11"/>
      <c r="H26" s="11"/>
    </row>
    <row r="27" spans="1:8" ht="13.8" outlineLevel="4" x14ac:dyDescent="0.3">
      <c r="A27" s="175" t="s">
        <v>78</v>
      </c>
      <c r="B27" s="176">
        <v>0.28540627256000001</v>
      </c>
      <c r="C27" s="176">
        <v>0.28233894926000003</v>
      </c>
      <c r="D27" s="176">
        <v>0.27998787264000002</v>
      </c>
      <c r="E27" s="176">
        <v>0.27623258097999998</v>
      </c>
      <c r="F27" s="11"/>
      <c r="G27" s="11"/>
      <c r="H27" s="11"/>
    </row>
    <row r="28" spans="1:8" ht="13.8" outlineLevel="4" x14ac:dyDescent="0.3">
      <c r="A28" s="175" t="s">
        <v>79</v>
      </c>
      <c r="B28" s="176">
        <v>0.28540627256000001</v>
      </c>
      <c r="C28" s="176">
        <v>0.28233894926000003</v>
      </c>
      <c r="D28" s="176">
        <v>0.27998787264000002</v>
      </c>
      <c r="E28" s="176">
        <v>0.27623258097999998</v>
      </c>
      <c r="F28" s="11"/>
      <c r="G28" s="11"/>
      <c r="H28" s="11"/>
    </row>
    <row r="29" spans="1:8" ht="13.8" outlineLevel="4" x14ac:dyDescent="0.3">
      <c r="A29" s="175" t="s">
        <v>80</v>
      </c>
      <c r="B29" s="176">
        <v>0.28540627256000001</v>
      </c>
      <c r="C29" s="176">
        <v>0.28233894926000003</v>
      </c>
      <c r="D29" s="176">
        <v>0.27998787264000002</v>
      </c>
      <c r="E29" s="176">
        <v>0.27623258097999998</v>
      </c>
      <c r="F29" s="11"/>
      <c r="G29" s="11"/>
      <c r="H29" s="11"/>
    </row>
    <row r="30" spans="1:8" ht="13.8" outlineLevel="4" x14ac:dyDescent="0.3">
      <c r="A30" s="175" t="s">
        <v>81</v>
      </c>
      <c r="B30" s="176">
        <v>0.28540627256000001</v>
      </c>
      <c r="C30" s="176">
        <v>0.28233894926000003</v>
      </c>
      <c r="D30" s="176">
        <v>0.27998787264000002</v>
      </c>
      <c r="E30" s="176">
        <v>0.27623258097999998</v>
      </c>
      <c r="F30" s="11"/>
      <c r="G30" s="11"/>
      <c r="H30" s="11"/>
    </row>
    <row r="31" spans="1:8" ht="13.8" outlineLevel="4" x14ac:dyDescent="0.3">
      <c r="A31" s="175" t="s">
        <v>82</v>
      </c>
      <c r="B31" s="176">
        <v>0.28540627256000001</v>
      </c>
      <c r="C31" s="176">
        <v>0.28233894926000003</v>
      </c>
      <c r="D31" s="176">
        <v>0.27998787264000002</v>
      </c>
      <c r="E31" s="176">
        <v>0.27623258097999998</v>
      </c>
      <c r="F31" s="11"/>
      <c r="G31" s="11"/>
      <c r="H31" s="11"/>
    </row>
    <row r="32" spans="1:8" ht="13.8" outlineLevel="4" x14ac:dyDescent="0.3">
      <c r="A32" s="175" t="s">
        <v>83</v>
      </c>
      <c r="B32" s="176">
        <v>0.28540627256000001</v>
      </c>
      <c r="C32" s="176">
        <v>0.28233894926000003</v>
      </c>
      <c r="D32" s="176">
        <v>0.27998787264000002</v>
      </c>
      <c r="E32" s="176">
        <v>0.27623258097999998</v>
      </c>
      <c r="F32" s="11"/>
      <c r="G32" s="11"/>
      <c r="H32" s="11"/>
    </row>
    <row r="33" spans="1:8" ht="13.8" outlineLevel="4" x14ac:dyDescent="0.3">
      <c r="A33" s="175" t="s">
        <v>84</v>
      </c>
      <c r="B33" s="176">
        <v>0.28540627256000001</v>
      </c>
      <c r="C33" s="176">
        <v>0.28233894926000003</v>
      </c>
      <c r="D33" s="176">
        <v>0.27998787264000002</v>
      </c>
      <c r="E33" s="176">
        <v>0.27623258097999998</v>
      </c>
      <c r="F33" s="11"/>
      <c r="G33" s="11"/>
      <c r="H33" s="11"/>
    </row>
    <row r="34" spans="1:8" ht="13.8" outlineLevel="4" x14ac:dyDescent="0.3">
      <c r="A34" s="175" t="s">
        <v>86</v>
      </c>
      <c r="B34" s="176">
        <v>9.2859377698000003</v>
      </c>
      <c r="C34" s="176">
        <v>9.6622157471999994</v>
      </c>
      <c r="D34" s="176">
        <v>10.49545932355</v>
      </c>
      <c r="E34" s="176">
        <v>10.637038394519999</v>
      </c>
      <c r="F34" s="11"/>
      <c r="G34" s="11"/>
      <c r="H34" s="11"/>
    </row>
    <row r="35" spans="1:8" ht="13.8" outlineLevel="4" x14ac:dyDescent="0.3">
      <c r="A35" s="175" t="s">
        <v>87</v>
      </c>
      <c r="B35" s="176">
        <v>6.0653714276499997</v>
      </c>
      <c r="C35" s="176">
        <v>6.0001855616100004</v>
      </c>
      <c r="D35" s="176">
        <v>5.9502211622300001</v>
      </c>
      <c r="E35" s="176">
        <v>5.87041479149</v>
      </c>
      <c r="F35" s="11"/>
      <c r="G35" s="11"/>
      <c r="H35" s="11"/>
    </row>
    <row r="36" spans="1:8" ht="13.8" outlineLevel="4" x14ac:dyDescent="0.3">
      <c r="A36" s="175" t="s">
        <v>88</v>
      </c>
      <c r="B36" s="176">
        <v>1.96409606063</v>
      </c>
      <c r="C36" s="176">
        <v>1.94298749309</v>
      </c>
      <c r="D36" s="176">
        <v>1.9268079596200001</v>
      </c>
      <c r="E36" s="176">
        <v>1.90096496218</v>
      </c>
      <c r="F36" s="11"/>
      <c r="G36" s="11"/>
      <c r="H36" s="11"/>
    </row>
    <row r="37" spans="1:8" ht="13.8" outlineLevel="4" x14ac:dyDescent="0.3">
      <c r="A37" s="175" t="s">
        <v>89</v>
      </c>
      <c r="B37" s="176">
        <v>1.4879101062</v>
      </c>
      <c r="C37" s="176">
        <v>1.47191921264</v>
      </c>
      <c r="D37" s="176">
        <v>1.4596623318499999</v>
      </c>
      <c r="E37" s="176">
        <v>1.4400848489</v>
      </c>
      <c r="F37" s="11"/>
      <c r="G37" s="11"/>
      <c r="H37" s="11"/>
    </row>
    <row r="38" spans="1:8" ht="13.8" outlineLevel="4" x14ac:dyDescent="0.3">
      <c r="A38" s="175" t="s">
        <v>92</v>
      </c>
      <c r="B38" s="176">
        <v>0.66721299524</v>
      </c>
      <c r="C38" s="176">
        <v>0.66004231207999997</v>
      </c>
      <c r="D38" s="176">
        <v>0.65454604576999997</v>
      </c>
      <c r="E38" s="176">
        <v>0.64576705369999998</v>
      </c>
      <c r="F38" s="11"/>
      <c r="G38" s="11"/>
      <c r="H38" s="11"/>
    </row>
    <row r="39" spans="1:8" ht="13.8" outlineLevel="4" x14ac:dyDescent="0.3">
      <c r="A39" s="175" t="s">
        <v>95</v>
      </c>
      <c r="B39" s="176">
        <v>0.12975431609999999</v>
      </c>
      <c r="C39" s="176">
        <v>0.12835981824000001</v>
      </c>
      <c r="D39" s="176">
        <v>0.12729094776</v>
      </c>
      <c r="E39" s="176">
        <v>0.12558367869000001</v>
      </c>
      <c r="F39" s="11"/>
      <c r="G39" s="11"/>
      <c r="H39" s="11"/>
    </row>
    <row r="40" spans="1:8" ht="13.8" outlineLevel="3" x14ac:dyDescent="0.3">
      <c r="A40" s="177" t="s">
        <v>96</v>
      </c>
      <c r="B40" s="176">
        <f t="shared" ref="B40:E40" si="4">SUM(B$41:B$41)</f>
        <v>3.120061021E-2</v>
      </c>
      <c r="C40" s="176">
        <f t="shared" si="4"/>
        <v>3.086529046E-2</v>
      </c>
      <c r="D40" s="176">
        <f t="shared" si="4"/>
        <v>3.0608270789999999E-2</v>
      </c>
      <c r="E40" s="176">
        <f t="shared" si="4"/>
        <v>2.9442798799999999E-2</v>
      </c>
      <c r="F40" s="11"/>
      <c r="G40" s="11"/>
      <c r="H40" s="11"/>
    </row>
    <row r="41" spans="1:8" ht="13.8" outlineLevel="4" x14ac:dyDescent="0.3">
      <c r="A41" s="175" t="s">
        <v>97</v>
      </c>
      <c r="B41" s="176">
        <v>3.120061021E-2</v>
      </c>
      <c r="C41" s="176">
        <v>3.086529046E-2</v>
      </c>
      <c r="D41" s="176">
        <v>3.0608270789999999E-2</v>
      </c>
      <c r="E41" s="176">
        <v>2.9442798799999999E-2</v>
      </c>
      <c r="F41" s="11"/>
      <c r="G41" s="11"/>
      <c r="H41" s="11"/>
    </row>
    <row r="42" spans="1:8" ht="14.4" outlineLevel="2" x14ac:dyDescent="0.3">
      <c r="A42" s="178" t="s">
        <v>2</v>
      </c>
      <c r="B42" s="179">
        <f t="shared" ref="B42:E42" si="5">B$43+B$46+B$54</f>
        <v>1.5168140162499999</v>
      </c>
      <c r="C42" s="179">
        <f t="shared" si="5"/>
        <v>1.4638699804199997</v>
      </c>
      <c r="D42" s="179">
        <f t="shared" si="5"/>
        <v>1.4507665112499999</v>
      </c>
      <c r="E42" s="179">
        <f t="shared" si="5"/>
        <v>1.44240264408</v>
      </c>
      <c r="F42" s="11"/>
      <c r="G42" s="11"/>
      <c r="H42" s="11"/>
    </row>
    <row r="43" spans="1:8" ht="13.8" outlineLevel="3" x14ac:dyDescent="0.3">
      <c r="A43" s="177" t="s">
        <v>60</v>
      </c>
      <c r="B43" s="176">
        <f t="shared" ref="B43:E43" si="6">SUM(B$44:B$45)</f>
        <v>5.8389715910000001E-2</v>
      </c>
      <c r="C43" s="176">
        <f t="shared" si="6"/>
        <v>5.776218893E-2</v>
      </c>
      <c r="D43" s="176">
        <f t="shared" si="6"/>
        <v>5.7281194970000004E-2</v>
      </c>
      <c r="E43" s="176">
        <f t="shared" si="6"/>
        <v>5.6512920280000004E-2</v>
      </c>
      <c r="F43" s="11"/>
      <c r="G43" s="11"/>
      <c r="H43" s="11"/>
    </row>
    <row r="44" spans="1:8" ht="13.8" outlineLevel="4" x14ac:dyDescent="0.3">
      <c r="A44" s="175" t="s">
        <v>141</v>
      </c>
      <c r="B44" s="176">
        <v>2.7365999999999998E-7</v>
      </c>
      <c r="C44" s="176">
        <v>2.7071999999999998E-7</v>
      </c>
      <c r="D44" s="176">
        <v>2.6847000000000002E-7</v>
      </c>
      <c r="E44" s="176">
        <v>2.6487000000000002E-7</v>
      </c>
      <c r="F44" s="11"/>
      <c r="G44" s="11"/>
      <c r="H44" s="11"/>
    </row>
    <row r="45" spans="1:8" ht="13.8" outlineLevel="4" x14ac:dyDescent="0.3">
      <c r="A45" s="175" t="s">
        <v>142</v>
      </c>
      <c r="B45" s="176">
        <v>5.838944225E-2</v>
      </c>
      <c r="C45" s="176">
        <v>5.7761918209999999E-2</v>
      </c>
      <c r="D45" s="176">
        <v>5.7280926500000003E-2</v>
      </c>
      <c r="E45" s="176">
        <v>5.6512655410000001E-2</v>
      </c>
      <c r="F45" s="11"/>
      <c r="G45" s="11"/>
      <c r="H45" s="11"/>
    </row>
    <row r="46" spans="1:8" ht="13.8" outlineLevel="3" x14ac:dyDescent="0.3">
      <c r="A46" s="177" t="s">
        <v>96</v>
      </c>
      <c r="B46" s="176">
        <f t="shared" ref="B46:E46" si="7">SUM(B$47:B$53)</f>
        <v>1.4584017785299999</v>
      </c>
      <c r="C46" s="176">
        <f t="shared" si="7"/>
        <v>1.4060855117299997</v>
      </c>
      <c r="D46" s="176">
        <f t="shared" si="7"/>
        <v>1.3934632220399998</v>
      </c>
      <c r="E46" s="176">
        <f t="shared" si="7"/>
        <v>1.3858679259</v>
      </c>
      <c r="F46" s="11"/>
      <c r="G46" s="11"/>
      <c r="H46" s="11"/>
    </row>
    <row r="47" spans="1:8" ht="13.8" outlineLevel="4" x14ac:dyDescent="0.3">
      <c r="A47" s="175" t="s">
        <v>147</v>
      </c>
      <c r="B47" s="176">
        <v>3.5912473979999998E-2</v>
      </c>
      <c r="C47" s="176">
        <v>3.3824373990000003E-2</v>
      </c>
      <c r="D47" s="176">
        <v>3.2318494009999997E-2</v>
      </c>
      <c r="E47" s="176">
        <v>3.3249547009999998E-2</v>
      </c>
      <c r="F47" s="11"/>
      <c r="G47" s="11"/>
      <c r="H47" s="11"/>
    </row>
    <row r="48" spans="1:8" ht="13.8" outlineLevel="4" x14ac:dyDescent="0.3">
      <c r="A48" s="175" t="s">
        <v>148</v>
      </c>
      <c r="B48" s="176">
        <v>2.8888889199999998E-3</v>
      </c>
      <c r="C48" s="176">
        <v>2.5277778099999999E-3</v>
      </c>
      <c r="D48" s="176">
        <v>2.1666667000000001E-3</v>
      </c>
      <c r="E48" s="176">
        <v>1.8055555899999999E-3</v>
      </c>
      <c r="F48" s="11"/>
      <c r="G48" s="11"/>
      <c r="H48" s="11"/>
    </row>
    <row r="49" spans="1:8" ht="13.8" outlineLevel="4" x14ac:dyDescent="0.3">
      <c r="A49" s="175" t="s">
        <v>149</v>
      </c>
      <c r="B49" s="176">
        <v>0.24133749275999999</v>
      </c>
      <c r="C49" s="176">
        <v>0.23579097978999999</v>
      </c>
      <c r="D49" s="176">
        <v>0.23570700164</v>
      </c>
      <c r="E49" s="176">
        <v>0.22778947292999999</v>
      </c>
      <c r="F49" s="11"/>
      <c r="G49" s="11"/>
      <c r="H49" s="11"/>
    </row>
    <row r="50" spans="1:8" ht="13.8" outlineLevel="4" x14ac:dyDescent="0.3">
      <c r="A50" s="175" t="s">
        <v>150</v>
      </c>
      <c r="B50" s="176">
        <v>0.34992654138000001</v>
      </c>
      <c r="C50" s="176">
        <v>0.33515903943000003</v>
      </c>
      <c r="D50" s="176">
        <v>0.32679065194000001</v>
      </c>
      <c r="E50" s="176">
        <v>0.32106939575999999</v>
      </c>
      <c r="F50" s="11"/>
      <c r="G50" s="11"/>
      <c r="H50" s="11"/>
    </row>
    <row r="51" spans="1:8" ht="13.8" outlineLevel="4" x14ac:dyDescent="0.3">
      <c r="A51" s="175" t="s">
        <v>151</v>
      </c>
      <c r="B51" s="176">
        <v>2.2222221600000001E-3</v>
      </c>
      <c r="C51" s="176">
        <v>1.94444438E-3</v>
      </c>
      <c r="D51" s="176">
        <v>1.6666666E-3</v>
      </c>
      <c r="E51" s="176">
        <v>1.38888882E-3</v>
      </c>
      <c r="F51" s="11"/>
      <c r="G51" s="11"/>
      <c r="H51" s="11"/>
    </row>
    <row r="52" spans="1:8" ht="13.8" outlineLevel="4" x14ac:dyDescent="0.3">
      <c r="A52" s="175" t="s">
        <v>152</v>
      </c>
      <c r="B52" s="176">
        <v>3.1111110799999999E-3</v>
      </c>
      <c r="C52" s="176">
        <v>2.7222221899999999E-3</v>
      </c>
      <c r="D52" s="176">
        <v>2.3333333E-3</v>
      </c>
      <c r="E52" s="176">
        <v>1.9444444099999999E-3</v>
      </c>
      <c r="F52" s="11"/>
      <c r="G52" s="11"/>
      <c r="H52" s="11"/>
    </row>
    <row r="53" spans="1:8" ht="13.8" outlineLevel="4" x14ac:dyDescent="0.3">
      <c r="A53" s="175" t="s">
        <v>153</v>
      </c>
      <c r="B53" s="176">
        <v>0.82300304825000004</v>
      </c>
      <c r="C53" s="176">
        <v>0.79411667413999998</v>
      </c>
      <c r="D53" s="176">
        <v>0.79248040784999996</v>
      </c>
      <c r="E53" s="176">
        <v>0.79862062138000001</v>
      </c>
      <c r="F53" s="11"/>
      <c r="G53" s="11"/>
      <c r="H53" s="11"/>
    </row>
    <row r="54" spans="1:8" ht="13.8" outlineLevel="3" x14ac:dyDescent="0.3">
      <c r="A54" s="177" t="s">
        <v>154</v>
      </c>
      <c r="B54" s="176">
        <f t="shared" ref="B54:E54" si="8">SUM(B$55:B$55)</f>
        <v>2.2521809999999999E-5</v>
      </c>
      <c r="C54" s="176">
        <f t="shared" si="8"/>
        <v>2.227976E-5</v>
      </c>
      <c r="D54" s="176">
        <f t="shared" si="8"/>
        <v>2.2094239999999999E-5</v>
      </c>
      <c r="E54" s="176">
        <f t="shared" si="8"/>
        <v>2.17979E-5</v>
      </c>
      <c r="F54" s="11"/>
      <c r="G54" s="11"/>
      <c r="H54" s="11"/>
    </row>
    <row r="55" spans="1:8" ht="13.8" outlineLevel="4" x14ac:dyDescent="0.3">
      <c r="A55" s="175" t="s">
        <v>155</v>
      </c>
      <c r="B55" s="176">
        <v>2.2521809999999999E-5</v>
      </c>
      <c r="C55" s="176">
        <v>2.227976E-5</v>
      </c>
      <c r="D55" s="176">
        <v>2.2094239999999999E-5</v>
      </c>
      <c r="E55" s="176">
        <v>2.17979E-5</v>
      </c>
      <c r="F55" s="11"/>
      <c r="G55" s="11"/>
      <c r="H55" s="11"/>
    </row>
    <row r="56" spans="1:8" ht="14.4" outlineLevel="1" x14ac:dyDescent="0.3">
      <c r="A56" s="180" t="s">
        <v>98</v>
      </c>
      <c r="B56" s="181">
        <f t="shared" ref="B56:E56" si="9">B$57+B$95</f>
        <v>165.40549464712001</v>
      </c>
      <c r="C56" s="181">
        <f t="shared" si="9"/>
        <v>167.03641263540999</v>
      </c>
      <c r="D56" s="181">
        <f t="shared" si="9"/>
        <v>165.22114113081003</v>
      </c>
      <c r="E56" s="181">
        <f t="shared" si="9"/>
        <v>163.39505559214999</v>
      </c>
      <c r="F56" s="11"/>
      <c r="G56" s="11"/>
      <c r="H56" s="11"/>
    </row>
    <row r="57" spans="1:8" ht="14.4" outlineLevel="2" x14ac:dyDescent="0.3">
      <c r="A57" s="178" t="s">
        <v>1</v>
      </c>
      <c r="B57" s="179">
        <f t="shared" ref="B57:E57" si="10">B$58+B$68+B$79+B$81+B$88+B$91+B$93</f>
        <v>160.39488798231</v>
      </c>
      <c r="C57" s="179">
        <f t="shared" si="10"/>
        <v>161.99264531831997</v>
      </c>
      <c r="D57" s="179">
        <f t="shared" si="10"/>
        <v>160.41033211902001</v>
      </c>
      <c r="E57" s="179">
        <f t="shared" si="10"/>
        <v>158.90165421380999</v>
      </c>
      <c r="F57" s="11"/>
      <c r="G57" s="11"/>
      <c r="H57" s="11"/>
    </row>
    <row r="58" spans="1:8" ht="13.8" outlineLevel="3" x14ac:dyDescent="0.3">
      <c r="A58" s="177" t="s">
        <v>99</v>
      </c>
      <c r="B58" s="176">
        <f t="shared" ref="B58:E58" si="11">SUM(B$59:B$67)</f>
        <v>123.48505959055001</v>
      </c>
      <c r="C58" s="176">
        <f t="shared" si="11"/>
        <v>124.89167114564999</v>
      </c>
      <c r="D58" s="176">
        <f t="shared" si="11"/>
        <v>123.48686818512</v>
      </c>
      <c r="E58" s="176">
        <f t="shared" si="11"/>
        <v>122.19947853995001</v>
      </c>
      <c r="F58" s="11"/>
      <c r="G58" s="11"/>
      <c r="H58" s="11"/>
    </row>
    <row r="59" spans="1:8" ht="13.8" outlineLevel="4" x14ac:dyDescent="0.3">
      <c r="A59" s="175" t="s">
        <v>100</v>
      </c>
      <c r="B59" s="176">
        <v>1.1468927590000001E-2</v>
      </c>
      <c r="C59" s="176">
        <v>1.166103017E-2</v>
      </c>
      <c r="D59" s="176">
        <v>1.1514753290000001E-2</v>
      </c>
      <c r="E59" s="176">
        <v>1.0501657710000001E-2</v>
      </c>
      <c r="F59" s="11"/>
      <c r="G59" s="11"/>
      <c r="H59" s="11"/>
    </row>
    <row r="60" spans="1:8" ht="13.8" outlineLevel="4" x14ac:dyDescent="0.3">
      <c r="A60" s="175" t="s">
        <v>101</v>
      </c>
      <c r="B60" s="176">
        <v>0.53948969316999995</v>
      </c>
      <c r="C60" s="176">
        <v>0.54852605336000004</v>
      </c>
      <c r="D60" s="176">
        <v>0.54164529937999994</v>
      </c>
      <c r="E60" s="176">
        <v>0.52692271853999995</v>
      </c>
      <c r="F60" s="11"/>
      <c r="G60" s="11"/>
      <c r="H60" s="11"/>
    </row>
    <row r="61" spans="1:8" ht="13.8" outlineLevel="4" x14ac:dyDescent="0.3">
      <c r="A61" s="175" t="s">
        <v>102</v>
      </c>
      <c r="B61" s="176">
        <v>6.3044279359999997E-2</v>
      </c>
      <c r="C61" s="176">
        <v>6.4401690900000003E-2</v>
      </c>
      <c r="D61" s="176">
        <v>6.3903143329999995E-2</v>
      </c>
      <c r="E61" s="176">
        <v>6.3017184599999998E-2</v>
      </c>
      <c r="F61" s="11"/>
      <c r="G61" s="11"/>
      <c r="H61" s="11"/>
    </row>
    <row r="62" spans="1:8" ht="13.8" outlineLevel="4" x14ac:dyDescent="0.3">
      <c r="A62" s="175" t="s">
        <v>103</v>
      </c>
      <c r="B62" s="176">
        <v>3.3614525393500001</v>
      </c>
      <c r="C62" s="176">
        <v>3.4177562950000002</v>
      </c>
      <c r="D62" s="176">
        <v>3.3613226463900001</v>
      </c>
      <c r="E62" s="176">
        <v>3.2673921362699998</v>
      </c>
      <c r="F62" s="11"/>
      <c r="G62" s="11"/>
      <c r="H62" s="11"/>
    </row>
    <row r="63" spans="1:8" ht="13.8" outlineLevel="4" x14ac:dyDescent="0.3">
      <c r="A63" s="175" t="s">
        <v>104</v>
      </c>
      <c r="B63" s="176">
        <v>82.673986018869996</v>
      </c>
      <c r="C63" s="176">
        <v>84.058761158539994</v>
      </c>
      <c r="D63" s="176">
        <v>83.004321445040006</v>
      </c>
      <c r="E63" s="176">
        <v>80.748162600409998</v>
      </c>
      <c r="F63" s="11"/>
      <c r="G63" s="11"/>
      <c r="H63" s="11"/>
    </row>
    <row r="64" spans="1:8" ht="13.8" outlineLevel="4" x14ac:dyDescent="0.3">
      <c r="A64" s="175" t="s">
        <v>105</v>
      </c>
      <c r="B64" s="176">
        <v>6.6807060515199996</v>
      </c>
      <c r="C64" s="176">
        <v>6.6994474642200004</v>
      </c>
      <c r="D64" s="176">
        <v>6.6852582545599999</v>
      </c>
      <c r="E64" s="176">
        <v>6.6631378300400002</v>
      </c>
      <c r="F64" s="11"/>
      <c r="G64" s="11"/>
      <c r="H64" s="11"/>
    </row>
    <row r="65" spans="1:8" ht="13.8" outlineLevel="4" x14ac:dyDescent="0.3">
      <c r="A65" s="175" t="s">
        <v>106</v>
      </c>
      <c r="B65" s="176">
        <v>16.490269133049999</v>
      </c>
      <c r="C65" s="176">
        <v>16.4800344577</v>
      </c>
      <c r="D65" s="176">
        <v>16.36286914782</v>
      </c>
      <c r="E65" s="176">
        <v>16.312498412869999</v>
      </c>
      <c r="F65" s="11"/>
      <c r="G65" s="11"/>
      <c r="H65" s="11"/>
    </row>
    <row r="66" spans="1:8" ht="13.8" outlineLevel="4" x14ac:dyDescent="0.3">
      <c r="A66" s="175" t="s">
        <v>107</v>
      </c>
      <c r="B66" s="176">
        <v>13.560402501</v>
      </c>
      <c r="C66" s="176">
        <v>13.509107140859999</v>
      </c>
      <c r="D66" s="176">
        <v>13.35372560203</v>
      </c>
      <c r="E66" s="176">
        <v>14.50553810623</v>
      </c>
      <c r="F66" s="11"/>
      <c r="G66" s="11"/>
      <c r="H66" s="11"/>
    </row>
    <row r="67" spans="1:8" ht="13.8" outlineLevel="4" x14ac:dyDescent="0.3">
      <c r="A67" s="175" t="s">
        <v>108</v>
      </c>
      <c r="B67" s="176">
        <v>0.10424044664</v>
      </c>
      <c r="C67" s="176">
        <v>0.1019758549</v>
      </c>
      <c r="D67" s="176">
        <v>0.10230789328000001</v>
      </c>
      <c r="E67" s="176">
        <v>0.10230789328000001</v>
      </c>
      <c r="F67" s="11"/>
      <c r="G67" s="11"/>
      <c r="H67" s="11"/>
    </row>
    <row r="68" spans="1:8" ht="13.8" outlineLevel="3" x14ac:dyDescent="0.3">
      <c r="A68" s="177" t="s">
        <v>109</v>
      </c>
      <c r="B68" s="176">
        <f t="shared" ref="B68:E68" si="12">SUM(B$69:B$78)</f>
        <v>8.090534922869999</v>
      </c>
      <c r="C68" s="176">
        <f t="shared" si="12"/>
        <v>8.2015781664999992</v>
      </c>
      <c r="D68" s="176">
        <f t="shared" si="12"/>
        <v>8.109373216969999</v>
      </c>
      <c r="E68" s="176">
        <f t="shared" si="12"/>
        <v>7.9609203969299998</v>
      </c>
      <c r="F68" s="11"/>
      <c r="G68" s="11"/>
      <c r="H68" s="11"/>
    </row>
    <row r="69" spans="1:8" ht="13.8" outlineLevel="4" x14ac:dyDescent="0.3">
      <c r="A69" s="175" t="s">
        <v>110</v>
      </c>
      <c r="B69" s="176">
        <v>2.5666994799999999E-2</v>
      </c>
      <c r="C69" s="176">
        <v>2.626031794E-2</v>
      </c>
      <c r="D69" s="176">
        <v>2.57639718E-2</v>
      </c>
      <c r="E69" s="176">
        <v>2.516496335E-2</v>
      </c>
      <c r="F69" s="11"/>
      <c r="G69" s="11"/>
      <c r="H69" s="11"/>
    </row>
    <row r="70" spans="1:8" ht="13.8" outlineLevel="4" x14ac:dyDescent="0.3">
      <c r="A70" s="175" t="s">
        <v>111</v>
      </c>
      <c r="B70" s="176">
        <v>0.23523985675</v>
      </c>
      <c r="C70" s="176">
        <v>0.23918008416</v>
      </c>
      <c r="D70" s="176">
        <v>0.23617979036</v>
      </c>
      <c r="E70" s="176">
        <v>0.22976013516999999</v>
      </c>
      <c r="F70" s="11"/>
      <c r="G70" s="11"/>
      <c r="H70" s="11"/>
    </row>
    <row r="71" spans="1:8" ht="13.8" outlineLevel="4" x14ac:dyDescent="0.3">
      <c r="A71" s="175" t="s">
        <v>112</v>
      </c>
      <c r="B71" s="176">
        <v>5.31800980547</v>
      </c>
      <c r="C71" s="176">
        <v>5.3835577219199999</v>
      </c>
      <c r="D71" s="176">
        <v>5.3277360375100002</v>
      </c>
      <c r="E71" s="176">
        <v>5.2415877968100002</v>
      </c>
      <c r="F71" s="11"/>
      <c r="G71" s="11"/>
      <c r="H71" s="11"/>
    </row>
    <row r="72" spans="1:8" ht="13.8" outlineLevel="4" x14ac:dyDescent="0.3">
      <c r="A72" s="175" t="s">
        <v>113</v>
      </c>
      <c r="B72" s="176">
        <v>0.23523985675</v>
      </c>
      <c r="C72" s="176">
        <v>0.23918008416</v>
      </c>
      <c r="D72" s="176">
        <v>0.23617979036</v>
      </c>
      <c r="E72" s="176">
        <v>0.22976013516999999</v>
      </c>
      <c r="F72" s="11"/>
      <c r="G72" s="11"/>
      <c r="H72" s="11"/>
    </row>
    <row r="73" spans="1:8" ht="13.8" outlineLevel="4" x14ac:dyDescent="0.3">
      <c r="A73" s="175" t="s">
        <v>114</v>
      </c>
      <c r="B73" s="176">
        <v>0.66596793425</v>
      </c>
      <c r="C73" s="176">
        <v>0.67712278336999998</v>
      </c>
      <c r="D73" s="176">
        <v>0.66983757205000005</v>
      </c>
      <c r="E73" s="176">
        <v>0.65163056865000002</v>
      </c>
      <c r="F73" s="11"/>
      <c r="G73" s="11"/>
      <c r="H73" s="11"/>
    </row>
    <row r="74" spans="1:8" ht="13.8" outlineLevel="4" x14ac:dyDescent="0.3">
      <c r="A74" s="175" t="s">
        <v>115</v>
      </c>
      <c r="B74" s="176">
        <v>0.13180856229999999</v>
      </c>
      <c r="C74" s="176">
        <v>0.1340163332</v>
      </c>
      <c r="D74" s="176">
        <v>0.13233522177000001</v>
      </c>
      <c r="E74" s="176">
        <v>0.12846059991</v>
      </c>
      <c r="F74" s="11"/>
      <c r="G74" s="11"/>
      <c r="H74" s="11"/>
    </row>
    <row r="75" spans="1:8" ht="13.8" outlineLevel="4" x14ac:dyDescent="0.3">
      <c r="A75" s="175" t="s">
        <v>116</v>
      </c>
      <c r="B75" s="176">
        <v>0.1</v>
      </c>
      <c r="C75" s="176">
        <v>0.1</v>
      </c>
      <c r="D75" s="176">
        <v>0.1</v>
      </c>
      <c r="E75" s="176">
        <v>0.1</v>
      </c>
      <c r="F75" s="11"/>
      <c r="G75" s="11"/>
      <c r="H75" s="11"/>
    </row>
    <row r="76" spans="1:8" ht="13.8" outlineLevel="4" x14ac:dyDescent="0.3">
      <c r="A76" s="175" t="s">
        <v>117</v>
      </c>
      <c r="B76" s="176">
        <v>5.1251526E-4</v>
      </c>
      <c r="C76" s="176">
        <v>5.1251526E-4</v>
      </c>
      <c r="D76" s="176">
        <v>5.1251526E-4</v>
      </c>
      <c r="E76" s="176">
        <v>5.1251526E-4</v>
      </c>
      <c r="F76" s="11"/>
      <c r="G76" s="11"/>
      <c r="H76" s="11"/>
    </row>
    <row r="77" spans="1:8" ht="13.8" outlineLevel="4" x14ac:dyDescent="0.3">
      <c r="A77" s="175" t="s">
        <v>118</v>
      </c>
      <c r="B77" s="176">
        <v>0.52289665883000003</v>
      </c>
      <c r="C77" s="176">
        <v>0.53165508851999999</v>
      </c>
      <c r="D77" s="176">
        <v>0.52637621367999998</v>
      </c>
      <c r="E77" s="176">
        <v>0.51793409026000004</v>
      </c>
      <c r="F77" s="11"/>
      <c r="G77" s="11"/>
      <c r="H77" s="11"/>
    </row>
    <row r="78" spans="1:8" ht="13.8" outlineLevel="4" x14ac:dyDescent="0.3">
      <c r="A78" s="175" t="s">
        <v>119</v>
      </c>
      <c r="B78" s="176">
        <v>0.85519273845999999</v>
      </c>
      <c r="C78" s="176">
        <v>0.87009323797000004</v>
      </c>
      <c r="D78" s="176">
        <v>0.85445210417999995</v>
      </c>
      <c r="E78" s="176">
        <v>0.83610959235000004</v>
      </c>
      <c r="F78" s="11"/>
      <c r="G78" s="11"/>
      <c r="H78" s="11"/>
    </row>
    <row r="79" spans="1:8" ht="13.8" outlineLevel="3" x14ac:dyDescent="0.3">
      <c r="A79" s="177" t="s">
        <v>120</v>
      </c>
      <c r="B79" s="176">
        <f t="shared" ref="B79:E79" si="13">SUM(B$80:B$80)</f>
        <v>0.60585586000000002</v>
      </c>
      <c r="C79" s="176">
        <f t="shared" si="13"/>
        <v>0.60585586000000002</v>
      </c>
      <c r="D79" s="176">
        <f t="shared" si="13"/>
        <v>0.60585586000000002</v>
      </c>
      <c r="E79" s="176">
        <f t="shared" si="13"/>
        <v>0.60585586000000002</v>
      </c>
      <c r="F79" s="11"/>
      <c r="G79" s="11"/>
      <c r="H79" s="11"/>
    </row>
    <row r="80" spans="1:8" ht="13.8" outlineLevel="4" x14ac:dyDescent="0.3">
      <c r="A80" s="175" t="s">
        <v>121</v>
      </c>
      <c r="B80" s="176">
        <v>0.60585586000000002</v>
      </c>
      <c r="C80" s="176">
        <v>0.60585586000000002</v>
      </c>
      <c r="D80" s="176">
        <v>0.60585586000000002</v>
      </c>
      <c r="E80" s="176">
        <v>0.60585586000000002</v>
      </c>
      <c r="F80" s="11"/>
      <c r="G80" s="11"/>
      <c r="H80" s="11"/>
    </row>
    <row r="81" spans="1:8" ht="13.8" outlineLevel="3" x14ac:dyDescent="0.3">
      <c r="A81" s="177" t="s">
        <v>122</v>
      </c>
      <c r="B81" s="176">
        <f t="shared" ref="B81:E81" si="14">SUM(B$82:B$87)</f>
        <v>2.1403457080400003</v>
      </c>
      <c r="C81" s="176">
        <f t="shared" si="14"/>
        <v>2.1814142411900002</v>
      </c>
      <c r="D81" s="176">
        <f t="shared" si="14"/>
        <v>2.1185340634699998</v>
      </c>
      <c r="E81" s="176">
        <f t="shared" si="14"/>
        <v>2.1036939244599999</v>
      </c>
      <c r="F81" s="11"/>
      <c r="G81" s="11"/>
      <c r="H81" s="11"/>
    </row>
    <row r="82" spans="1:8" ht="13.8" outlineLevel="4" x14ac:dyDescent="0.3">
      <c r="A82" s="175" t="s">
        <v>123</v>
      </c>
      <c r="B82" s="176">
        <v>0.76452953451000005</v>
      </c>
      <c r="C82" s="176">
        <v>0.77733527353999998</v>
      </c>
      <c r="D82" s="176">
        <v>0.76758431869999999</v>
      </c>
      <c r="E82" s="176">
        <v>0.74672043934999999</v>
      </c>
      <c r="F82" s="11"/>
      <c r="G82" s="11"/>
      <c r="H82" s="11"/>
    </row>
    <row r="83" spans="1:8" ht="13.8" outlineLevel="4" x14ac:dyDescent="0.3">
      <c r="A83" s="175" t="s">
        <v>124</v>
      </c>
      <c r="B83" s="176">
        <v>6.0138130000000002E-5</v>
      </c>
      <c r="C83" s="176">
        <v>6.1145430000000001E-5</v>
      </c>
      <c r="D83" s="176">
        <v>6.0378419999999999E-5</v>
      </c>
      <c r="E83" s="176">
        <v>5.8737260000000001E-5</v>
      </c>
      <c r="F83" s="11"/>
      <c r="G83" s="11"/>
      <c r="H83" s="11"/>
    </row>
    <row r="84" spans="1:8" ht="13.8" outlineLevel="4" x14ac:dyDescent="0.3">
      <c r="A84" s="175" t="s">
        <v>125</v>
      </c>
      <c r="B84" s="176">
        <v>0.64078381520000005</v>
      </c>
      <c r="C84" s="176">
        <v>0.65552104869000005</v>
      </c>
      <c r="D84" s="176">
        <v>0.64320744254999995</v>
      </c>
      <c r="E84" s="176">
        <v>0.67899402690999999</v>
      </c>
      <c r="F84" s="11"/>
      <c r="G84" s="11"/>
      <c r="H84" s="11"/>
    </row>
    <row r="85" spans="1:8" ht="13.8" outlineLevel="4" x14ac:dyDescent="0.3">
      <c r="A85" s="175" t="s">
        <v>126</v>
      </c>
      <c r="B85" s="176">
        <v>0.17184045173000001</v>
      </c>
      <c r="C85" s="176">
        <v>0.17471874995</v>
      </c>
      <c r="D85" s="176">
        <v>0.17078591914999999</v>
      </c>
      <c r="E85" s="176">
        <v>0.15486576600999999</v>
      </c>
      <c r="F85" s="11"/>
      <c r="G85" s="11"/>
      <c r="H85" s="11"/>
    </row>
    <row r="86" spans="1:8" ht="13.8" outlineLevel="4" x14ac:dyDescent="0.3">
      <c r="A86" s="175" t="s">
        <v>127</v>
      </c>
      <c r="B86" s="176">
        <v>0.37245860745999998</v>
      </c>
      <c r="C86" s="176">
        <v>0.37869722550000001</v>
      </c>
      <c r="D86" s="176">
        <v>0.34550242778000001</v>
      </c>
      <c r="E86" s="176">
        <v>0.33611124977000001</v>
      </c>
      <c r="F86" s="11"/>
      <c r="G86" s="11"/>
      <c r="H86" s="11"/>
    </row>
    <row r="87" spans="1:8" ht="13.8" outlineLevel="4" x14ac:dyDescent="0.3">
      <c r="A87" s="175" t="s">
        <v>128</v>
      </c>
      <c r="B87" s="176">
        <v>0.19067316101000001</v>
      </c>
      <c r="C87" s="176">
        <v>0.19508079808000001</v>
      </c>
      <c r="D87" s="176">
        <v>0.19139357687</v>
      </c>
      <c r="E87" s="176">
        <v>0.18694370516</v>
      </c>
      <c r="F87" s="11"/>
      <c r="G87" s="11"/>
      <c r="H87" s="11"/>
    </row>
    <row r="88" spans="1:8" ht="13.8" outlineLevel="3" x14ac:dyDescent="0.3">
      <c r="A88" s="177" t="s">
        <v>129</v>
      </c>
      <c r="B88" s="176">
        <f t="shared" ref="B88:E88" si="15">SUM(B$89:B$90)</f>
        <v>18.750640004000001</v>
      </c>
      <c r="C88" s="176">
        <f t="shared" si="15"/>
        <v>18.750640004000001</v>
      </c>
      <c r="D88" s="176">
        <f t="shared" si="15"/>
        <v>18.750640004000001</v>
      </c>
      <c r="E88" s="176">
        <f t="shared" si="15"/>
        <v>18.750640004000001</v>
      </c>
      <c r="F88" s="11"/>
      <c r="G88" s="11"/>
      <c r="H88" s="11"/>
    </row>
    <row r="89" spans="1:8" ht="13.8" outlineLevel="4" x14ac:dyDescent="0.3">
      <c r="A89" s="175" t="s">
        <v>136</v>
      </c>
      <c r="B89" s="176">
        <v>15.252974684</v>
      </c>
      <c r="C89" s="176">
        <v>15.252974684</v>
      </c>
      <c r="D89" s="176">
        <v>15.252974684</v>
      </c>
      <c r="E89" s="176">
        <v>15.252974684</v>
      </c>
      <c r="F89" s="11"/>
      <c r="G89" s="11"/>
      <c r="H89" s="11"/>
    </row>
    <row r="90" spans="1:8" ht="13.8" outlineLevel="4" x14ac:dyDescent="0.3">
      <c r="A90" s="175" t="s">
        <v>137</v>
      </c>
      <c r="B90" s="176">
        <v>3.4976653199999999</v>
      </c>
      <c r="C90" s="176">
        <v>3.4976653199999999</v>
      </c>
      <c r="D90" s="176">
        <v>3.4976653199999999</v>
      </c>
      <c r="E90" s="176">
        <v>3.4976653199999999</v>
      </c>
      <c r="F90" s="11"/>
      <c r="G90" s="11"/>
      <c r="H90" s="11"/>
    </row>
    <row r="91" spans="1:8" ht="13.8" outlineLevel="3" x14ac:dyDescent="0.3">
      <c r="A91" s="177" t="s">
        <v>138</v>
      </c>
      <c r="B91" s="176">
        <f t="shared" ref="B91:E91" si="16">SUM(B$92:B$92)</f>
        <v>3</v>
      </c>
      <c r="C91" s="176">
        <f t="shared" si="16"/>
        <v>3</v>
      </c>
      <c r="D91" s="176">
        <f t="shared" si="16"/>
        <v>3</v>
      </c>
      <c r="E91" s="176">
        <f t="shared" si="16"/>
        <v>3</v>
      </c>
      <c r="F91" s="11"/>
      <c r="G91" s="11"/>
      <c r="H91" s="11"/>
    </row>
    <row r="92" spans="1:8" ht="13.8" outlineLevel="4" x14ac:dyDescent="0.3">
      <c r="A92" s="175" t="s">
        <v>139</v>
      </c>
      <c r="B92" s="176">
        <v>3</v>
      </c>
      <c r="C92" s="176">
        <v>3</v>
      </c>
      <c r="D92" s="176">
        <v>3</v>
      </c>
      <c r="E92" s="176">
        <v>3</v>
      </c>
      <c r="F92" s="11"/>
      <c r="G92" s="11"/>
      <c r="H92" s="11"/>
    </row>
    <row r="93" spans="1:8" ht="13.8" outlineLevel="3" x14ac:dyDescent="0.3">
      <c r="A93" s="177" t="s">
        <v>140</v>
      </c>
      <c r="B93" s="176">
        <f t="shared" ref="B93:E93" si="17">SUM(B$94:B$94)</f>
        <v>4.3224518968499996</v>
      </c>
      <c r="C93" s="176">
        <f t="shared" si="17"/>
        <v>4.36148590098</v>
      </c>
      <c r="D93" s="176">
        <f t="shared" si="17"/>
        <v>4.3390607894600004</v>
      </c>
      <c r="E93" s="176">
        <f t="shared" si="17"/>
        <v>4.2810654884700003</v>
      </c>
      <c r="F93" s="11"/>
      <c r="G93" s="11"/>
      <c r="H93" s="11"/>
    </row>
    <row r="94" spans="1:8" ht="13.8" outlineLevel="4" x14ac:dyDescent="0.3">
      <c r="A94" s="175" t="s">
        <v>107</v>
      </c>
      <c r="B94" s="176">
        <v>4.3224518968499996</v>
      </c>
      <c r="C94" s="176">
        <v>4.36148590098</v>
      </c>
      <c r="D94" s="176">
        <v>4.3390607894600004</v>
      </c>
      <c r="E94" s="176">
        <v>4.2810654884700003</v>
      </c>
      <c r="F94" s="11"/>
      <c r="G94" s="11"/>
      <c r="H94" s="11"/>
    </row>
    <row r="95" spans="1:8" ht="14.4" outlineLevel="2" x14ac:dyDescent="0.3">
      <c r="A95" s="178" t="s">
        <v>2</v>
      </c>
      <c r="B95" s="179">
        <f t="shared" ref="B95:E95" si="18">B$96+B$103+B$106+B$108+B$110</f>
        <v>5.0106066648100001</v>
      </c>
      <c r="C95" s="179">
        <f t="shared" si="18"/>
        <v>5.0437673170900013</v>
      </c>
      <c r="D95" s="179">
        <f t="shared" si="18"/>
        <v>4.81080901179</v>
      </c>
      <c r="E95" s="179">
        <f t="shared" si="18"/>
        <v>4.4934013783400006</v>
      </c>
      <c r="F95" s="11"/>
      <c r="G95" s="11"/>
      <c r="H95" s="11"/>
    </row>
    <row r="96" spans="1:8" ht="13.8" outlineLevel="3" x14ac:dyDescent="0.3">
      <c r="A96" s="177" t="s">
        <v>99</v>
      </c>
      <c r="B96" s="176">
        <f t="shared" ref="B96:E96" si="19">SUM(B$97:B$102)</f>
        <v>3.0446349742200001</v>
      </c>
      <c r="C96" s="176">
        <f t="shared" si="19"/>
        <v>3.0798496101800006</v>
      </c>
      <c r="D96" s="176">
        <f t="shared" si="19"/>
        <v>2.8479411351600001</v>
      </c>
      <c r="E96" s="176">
        <f t="shared" si="19"/>
        <v>2.5330381701300002</v>
      </c>
      <c r="F96" s="11"/>
      <c r="G96" s="11"/>
      <c r="H96" s="11"/>
    </row>
    <row r="97" spans="1:8" ht="13.8" outlineLevel="4" x14ac:dyDescent="0.3">
      <c r="A97" s="175" t="s">
        <v>156</v>
      </c>
      <c r="B97" s="176">
        <v>0.35285978512999999</v>
      </c>
      <c r="C97" s="176">
        <v>0.35877012623999999</v>
      </c>
      <c r="D97" s="176">
        <v>0.35426968554999999</v>
      </c>
      <c r="E97" s="176">
        <v>0.34464020276000001</v>
      </c>
      <c r="F97" s="11"/>
      <c r="G97" s="11"/>
      <c r="H97" s="11"/>
    </row>
    <row r="98" spans="1:8" ht="13.8" outlineLevel="4" x14ac:dyDescent="0.3">
      <c r="A98" s="175" t="s">
        <v>102</v>
      </c>
      <c r="B98" s="176">
        <v>1.5755458677600001</v>
      </c>
      <c r="C98" s="176">
        <v>1.59897825201</v>
      </c>
      <c r="D98" s="176">
        <v>1.37938754559</v>
      </c>
      <c r="E98" s="176">
        <v>1.1599847480300001</v>
      </c>
      <c r="F98" s="11"/>
      <c r="G98" s="11"/>
      <c r="H98" s="11"/>
    </row>
    <row r="99" spans="1:8" ht="13.8" outlineLevel="4" x14ac:dyDescent="0.3">
      <c r="A99" s="175" t="s">
        <v>103</v>
      </c>
      <c r="B99" s="176">
        <v>0.21325653736</v>
      </c>
      <c r="C99" s="176">
        <v>0.21518213923000001</v>
      </c>
      <c r="D99" s="176">
        <v>0.21248287754</v>
      </c>
      <c r="E99" s="176">
        <v>0.20420994062</v>
      </c>
      <c r="F99" s="11"/>
      <c r="G99" s="11"/>
      <c r="H99" s="11"/>
    </row>
    <row r="100" spans="1:8" ht="13.8" outlineLevel="4" x14ac:dyDescent="0.3">
      <c r="A100" s="175" t="s">
        <v>106</v>
      </c>
      <c r="B100" s="176">
        <v>0.48725957650000001</v>
      </c>
      <c r="C100" s="176">
        <v>0.48746026481999999</v>
      </c>
      <c r="D100" s="176">
        <v>0.48443510483000002</v>
      </c>
      <c r="E100" s="176">
        <v>0.49334617572</v>
      </c>
      <c r="F100" s="11"/>
      <c r="G100" s="11"/>
      <c r="H100" s="11"/>
    </row>
    <row r="101" spans="1:8" ht="13.8" outlineLevel="4" x14ac:dyDescent="0.3">
      <c r="A101" s="175" t="s">
        <v>107</v>
      </c>
      <c r="B101" s="176">
        <v>0.41477333446999998</v>
      </c>
      <c r="C101" s="176">
        <v>0.41851895488000002</v>
      </c>
      <c r="D101" s="176">
        <v>0.41636708864999999</v>
      </c>
      <c r="E101" s="176">
        <v>0.32985827000000001</v>
      </c>
      <c r="F101" s="11"/>
      <c r="G101" s="11"/>
      <c r="H101" s="11"/>
    </row>
    <row r="102" spans="1:8" ht="13.8" outlineLevel="4" x14ac:dyDescent="0.3">
      <c r="A102" s="175" t="s">
        <v>108</v>
      </c>
      <c r="B102" s="176">
        <v>9.3987300000000003E-4</v>
      </c>
      <c r="C102" s="176">
        <v>9.3987300000000003E-4</v>
      </c>
      <c r="D102" s="176">
        <v>9.9883299999999997E-4</v>
      </c>
      <c r="E102" s="176">
        <v>9.9883299999999997E-4</v>
      </c>
      <c r="F102" s="11"/>
      <c r="G102" s="11"/>
      <c r="H102" s="11"/>
    </row>
    <row r="103" spans="1:8" ht="13.8" outlineLevel="3" x14ac:dyDescent="0.3">
      <c r="A103" s="177" t="s">
        <v>157</v>
      </c>
      <c r="B103" s="176">
        <f t="shared" ref="B103:E103" si="20">SUM(B$104:B$105)</f>
        <v>0.86194240820000001</v>
      </c>
      <c r="C103" s="176">
        <f t="shared" si="20"/>
        <v>0.86256118722999997</v>
      </c>
      <c r="D103" s="176">
        <f t="shared" si="20"/>
        <v>0.86209001673999996</v>
      </c>
      <c r="E103" s="176">
        <f t="shared" si="20"/>
        <v>0.86108186477999993</v>
      </c>
      <c r="F103" s="11"/>
      <c r="G103" s="11"/>
      <c r="H103" s="11"/>
    </row>
    <row r="104" spans="1:8" ht="13.8" outlineLevel="4" x14ac:dyDescent="0.3">
      <c r="A104" s="175" t="s">
        <v>158</v>
      </c>
      <c r="B104" s="176">
        <v>0.82499999999999996</v>
      </c>
      <c r="C104" s="176">
        <v>0.82499999999999996</v>
      </c>
      <c r="D104" s="176">
        <v>0.82499999999999996</v>
      </c>
      <c r="E104" s="176">
        <v>0.82499999999999996</v>
      </c>
      <c r="F104" s="11"/>
      <c r="G104" s="11"/>
      <c r="H104" s="11"/>
    </row>
    <row r="105" spans="1:8" ht="13.8" outlineLevel="4" x14ac:dyDescent="0.3">
      <c r="A105" s="175" t="s">
        <v>114</v>
      </c>
      <c r="B105" s="176">
        <v>3.6942408199999999E-2</v>
      </c>
      <c r="C105" s="176">
        <v>3.7561187230000001E-2</v>
      </c>
      <c r="D105" s="176">
        <v>3.7090016740000002E-2</v>
      </c>
      <c r="E105" s="176">
        <v>3.608186478E-2</v>
      </c>
      <c r="F105" s="11"/>
      <c r="G105" s="11"/>
      <c r="H105" s="11"/>
    </row>
    <row r="106" spans="1:8" ht="13.8" outlineLevel="3" x14ac:dyDescent="0.3">
      <c r="A106" s="177" t="s">
        <v>122</v>
      </c>
      <c r="B106" s="176">
        <f t="shared" ref="B106:E106" si="21">SUM(B$107:B$107)</f>
        <v>0.16749230805000001</v>
      </c>
      <c r="C106" s="176">
        <f t="shared" si="21"/>
        <v>0.16381230804999999</v>
      </c>
      <c r="D106" s="176">
        <f t="shared" si="21"/>
        <v>0.16381230804999999</v>
      </c>
      <c r="E106" s="176">
        <f t="shared" si="21"/>
        <v>0.16381230804999999</v>
      </c>
      <c r="F106" s="11"/>
      <c r="G106" s="11"/>
      <c r="H106" s="11"/>
    </row>
    <row r="107" spans="1:8" ht="13.8" outlineLevel="4" x14ac:dyDescent="0.3">
      <c r="A107" s="175" t="s">
        <v>159</v>
      </c>
      <c r="B107" s="176">
        <v>0.16749230805000001</v>
      </c>
      <c r="C107" s="176">
        <v>0.16381230804999999</v>
      </c>
      <c r="D107" s="176">
        <v>0.16381230804999999</v>
      </c>
      <c r="E107" s="176">
        <v>0.16381230804999999</v>
      </c>
      <c r="F107" s="11"/>
      <c r="G107" s="11"/>
      <c r="H107" s="11"/>
    </row>
    <row r="108" spans="1:8" ht="13.8" outlineLevel="3" x14ac:dyDescent="0.3">
      <c r="A108" s="177" t="s">
        <v>160</v>
      </c>
      <c r="B108" s="176">
        <f t="shared" ref="B108:E108" si="22">SUM(B$109:B$109)</f>
        <v>0.82499999999999996</v>
      </c>
      <c r="C108" s="176">
        <f t="shared" si="22"/>
        <v>0.82499999999999996</v>
      </c>
      <c r="D108" s="176">
        <f t="shared" si="22"/>
        <v>0.82499999999999996</v>
      </c>
      <c r="E108" s="176">
        <f t="shared" si="22"/>
        <v>0.82499999999999996</v>
      </c>
      <c r="F108" s="11"/>
      <c r="G108" s="11"/>
      <c r="H108" s="11"/>
    </row>
    <row r="109" spans="1:8" ht="13.8" outlineLevel="4" x14ac:dyDescent="0.3">
      <c r="A109" s="175" t="s">
        <v>162</v>
      </c>
      <c r="B109" s="176">
        <v>0.82499999999999996</v>
      </c>
      <c r="C109" s="176">
        <v>0.82499999999999996</v>
      </c>
      <c r="D109" s="176">
        <v>0.82499999999999996</v>
      </c>
      <c r="E109" s="176">
        <v>0.82499999999999996</v>
      </c>
      <c r="F109" s="11"/>
      <c r="G109" s="11"/>
      <c r="H109" s="11"/>
    </row>
    <row r="110" spans="1:8" ht="13.8" outlineLevel="3" x14ac:dyDescent="0.3">
      <c r="A110" s="177" t="s">
        <v>140</v>
      </c>
      <c r="B110" s="176">
        <f t="shared" ref="B110:E110" si="23">SUM(B$111:B$111)</f>
        <v>0.11153697434</v>
      </c>
      <c r="C110" s="176">
        <f t="shared" si="23"/>
        <v>0.11254421163</v>
      </c>
      <c r="D110" s="176">
        <f t="shared" si="23"/>
        <v>0.11196555184</v>
      </c>
      <c r="E110" s="176">
        <f t="shared" si="23"/>
        <v>0.11046903538</v>
      </c>
      <c r="F110" s="11"/>
      <c r="G110" s="11"/>
      <c r="H110" s="11"/>
    </row>
    <row r="111" spans="1:8" ht="13.8" outlineLevel="4" x14ac:dyDescent="0.3">
      <c r="A111" s="175" t="s">
        <v>107</v>
      </c>
      <c r="B111" s="176">
        <v>0.11153697434</v>
      </c>
      <c r="C111" s="176">
        <v>0.11254421163</v>
      </c>
      <c r="D111" s="176">
        <v>0.11196555184</v>
      </c>
      <c r="E111" s="176">
        <v>0.11046903538</v>
      </c>
      <c r="F111" s="11"/>
      <c r="G111" s="11"/>
      <c r="H111" s="11"/>
    </row>
    <row r="112" spans="1:8" x14ac:dyDescent="0.2">
      <c r="B112" s="10"/>
      <c r="C112" s="10"/>
      <c r="D112" s="10"/>
      <c r="E112" s="10"/>
      <c r="F112" s="11"/>
      <c r="G112" s="11"/>
      <c r="H112" s="11"/>
    </row>
    <row r="113" spans="2:8" x14ac:dyDescent="0.2">
      <c r="B113" s="10"/>
      <c r="C113" s="10"/>
      <c r="D113" s="10"/>
      <c r="E113" s="10"/>
      <c r="F113" s="11"/>
      <c r="G113" s="11"/>
      <c r="H113" s="11"/>
    </row>
    <row r="114" spans="2:8" x14ac:dyDescent="0.2">
      <c r="B114" s="10"/>
      <c r="C114" s="10"/>
      <c r="D114" s="10"/>
      <c r="E114" s="10"/>
      <c r="F114" s="11"/>
      <c r="G114" s="11"/>
      <c r="H114" s="11"/>
    </row>
    <row r="115" spans="2:8" x14ac:dyDescent="0.2">
      <c r="B115" s="10"/>
      <c r="C115" s="10"/>
      <c r="D115" s="10"/>
      <c r="E115" s="10"/>
      <c r="F115" s="11"/>
      <c r="G115" s="11"/>
      <c r="H115" s="11"/>
    </row>
    <row r="116" spans="2:8" x14ac:dyDescent="0.2">
      <c r="B116" s="10"/>
      <c r="C116" s="10"/>
      <c r="D116" s="10"/>
      <c r="E116" s="10"/>
      <c r="F116" s="11"/>
      <c r="G116" s="11"/>
      <c r="H116" s="11"/>
    </row>
    <row r="117" spans="2:8" x14ac:dyDescent="0.2">
      <c r="B117" s="10"/>
      <c r="C117" s="10"/>
      <c r="D117" s="10"/>
      <c r="E117" s="10"/>
      <c r="F117" s="11"/>
      <c r="G117" s="11"/>
      <c r="H117" s="11"/>
    </row>
    <row r="118" spans="2:8" x14ac:dyDescent="0.2">
      <c r="B118" s="10"/>
      <c r="C118" s="10"/>
      <c r="D118" s="10"/>
      <c r="E118" s="10"/>
      <c r="F118" s="11"/>
      <c r="G118" s="11"/>
      <c r="H118" s="11"/>
    </row>
    <row r="119" spans="2:8" x14ac:dyDescent="0.2">
      <c r="B119" s="10"/>
      <c r="C119" s="10"/>
      <c r="D119" s="10"/>
      <c r="E119" s="10"/>
      <c r="F119" s="11"/>
      <c r="G119" s="11"/>
      <c r="H119" s="11"/>
    </row>
    <row r="120" spans="2:8" x14ac:dyDescent="0.2">
      <c r="B120" s="10"/>
      <c r="C120" s="10"/>
      <c r="D120" s="10"/>
      <c r="E120" s="10"/>
      <c r="F120" s="11"/>
      <c r="G120" s="11"/>
      <c r="H120" s="11"/>
    </row>
    <row r="121" spans="2:8" x14ac:dyDescent="0.2">
      <c r="B121" s="10"/>
      <c r="C121" s="10"/>
      <c r="D121" s="10"/>
      <c r="E121" s="10"/>
      <c r="F121" s="11"/>
      <c r="G121" s="11"/>
      <c r="H121" s="11"/>
    </row>
    <row r="122" spans="2:8" x14ac:dyDescent="0.2">
      <c r="B122" s="10"/>
      <c r="C122" s="10"/>
      <c r="D122" s="10"/>
      <c r="E122" s="10"/>
      <c r="F122" s="11"/>
      <c r="G122" s="11"/>
      <c r="H122" s="11"/>
    </row>
    <row r="123" spans="2:8" x14ac:dyDescent="0.2">
      <c r="B123" s="10"/>
      <c r="C123" s="10"/>
      <c r="D123" s="10"/>
      <c r="E123" s="10"/>
      <c r="F123" s="11"/>
      <c r="G123" s="11"/>
      <c r="H123" s="11"/>
    </row>
    <row r="124" spans="2:8" x14ac:dyDescent="0.2">
      <c r="B124" s="10"/>
      <c r="C124" s="10"/>
      <c r="D124" s="10"/>
      <c r="E124" s="10"/>
      <c r="F124" s="11"/>
      <c r="G124" s="11"/>
      <c r="H124" s="11"/>
    </row>
    <row r="125" spans="2:8" x14ac:dyDescent="0.2">
      <c r="B125" s="10"/>
      <c r="C125" s="10"/>
      <c r="D125" s="10"/>
      <c r="E125" s="10"/>
      <c r="F125" s="11"/>
      <c r="G125" s="11"/>
      <c r="H125" s="11"/>
    </row>
    <row r="126" spans="2:8" x14ac:dyDescent="0.2">
      <c r="B126" s="10"/>
      <c r="C126" s="10"/>
      <c r="D126" s="10"/>
      <c r="E126" s="10"/>
      <c r="F126" s="11"/>
      <c r="G126" s="11"/>
      <c r="H126" s="11"/>
    </row>
    <row r="127" spans="2:8" x14ac:dyDescent="0.2">
      <c r="B127" s="10"/>
      <c r="C127" s="10"/>
      <c r="D127" s="10"/>
      <c r="E127" s="10"/>
      <c r="F127" s="11"/>
      <c r="G127" s="11"/>
      <c r="H127" s="11"/>
    </row>
    <row r="128" spans="2:8" x14ac:dyDescent="0.2">
      <c r="B128" s="10"/>
      <c r="C128" s="10"/>
      <c r="D128" s="10"/>
      <c r="E128" s="10"/>
      <c r="F128" s="11"/>
      <c r="G128" s="11"/>
      <c r="H128" s="11"/>
    </row>
    <row r="129" spans="2:8" x14ac:dyDescent="0.2">
      <c r="B129" s="10"/>
      <c r="C129" s="10"/>
      <c r="D129" s="10"/>
      <c r="E129" s="10"/>
      <c r="F129" s="11"/>
      <c r="G129" s="11"/>
      <c r="H129" s="11"/>
    </row>
    <row r="130" spans="2:8" x14ac:dyDescent="0.2">
      <c r="B130" s="10"/>
      <c r="C130" s="10"/>
      <c r="D130" s="10"/>
      <c r="E130" s="10"/>
      <c r="F130" s="11"/>
      <c r="G130" s="11"/>
      <c r="H130" s="11"/>
    </row>
    <row r="131" spans="2:8" x14ac:dyDescent="0.2">
      <c r="B131" s="10"/>
      <c r="C131" s="10"/>
      <c r="D131" s="10"/>
      <c r="E131" s="10"/>
      <c r="F131" s="11"/>
      <c r="G131" s="11"/>
      <c r="H131" s="11"/>
    </row>
    <row r="132" spans="2:8" x14ac:dyDescent="0.2">
      <c r="B132" s="10"/>
      <c r="C132" s="10"/>
      <c r="D132" s="10"/>
      <c r="E132" s="10"/>
      <c r="F132" s="11"/>
      <c r="G132" s="11"/>
      <c r="H132" s="11"/>
    </row>
    <row r="133" spans="2:8" x14ac:dyDescent="0.2">
      <c r="B133" s="10"/>
      <c r="C133" s="10"/>
      <c r="D133" s="10"/>
      <c r="E133" s="10"/>
      <c r="F133" s="11"/>
      <c r="G133" s="11"/>
      <c r="H133" s="11"/>
    </row>
    <row r="134" spans="2:8" x14ac:dyDescent="0.2">
      <c r="B134" s="10"/>
      <c r="C134" s="10"/>
      <c r="D134" s="10"/>
      <c r="E134" s="10"/>
      <c r="F134" s="11"/>
      <c r="G134" s="11"/>
      <c r="H134" s="11"/>
    </row>
    <row r="135" spans="2:8" x14ac:dyDescent="0.2">
      <c r="B135" s="10"/>
      <c r="C135" s="10"/>
      <c r="D135" s="10"/>
      <c r="E135" s="10"/>
      <c r="F135" s="11"/>
      <c r="G135" s="11"/>
      <c r="H135" s="11"/>
    </row>
    <row r="136" spans="2:8" x14ac:dyDescent="0.2">
      <c r="B136" s="10"/>
      <c r="C136" s="10"/>
      <c r="D136" s="10"/>
      <c r="E136" s="10"/>
      <c r="F136" s="11"/>
      <c r="G136" s="11"/>
      <c r="H136" s="11"/>
    </row>
    <row r="137" spans="2:8" x14ac:dyDescent="0.2">
      <c r="B137" s="10"/>
      <c r="C137" s="10"/>
      <c r="D137" s="10"/>
      <c r="E137" s="10"/>
      <c r="F137" s="11"/>
      <c r="G137" s="11"/>
      <c r="H137" s="11"/>
    </row>
    <row r="138" spans="2:8" x14ac:dyDescent="0.2">
      <c r="B138" s="10"/>
      <c r="C138" s="10"/>
      <c r="D138" s="10"/>
      <c r="E138" s="10"/>
      <c r="F138" s="11"/>
      <c r="G138" s="11"/>
      <c r="H138" s="11"/>
    </row>
    <row r="139" spans="2:8" x14ac:dyDescent="0.2">
      <c r="B139" s="10"/>
      <c r="C139" s="10"/>
      <c r="D139" s="10"/>
      <c r="E139" s="10"/>
      <c r="F139" s="11"/>
      <c r="G139" s="11"/>
      <c r="H139" s="11"/>
    </row>
    <row r="140" spans="2:8" x14ac:dyDescent="0.2">
      <c r="B140" s="10"/>
      <c r="C140" s="10"/>
      <c r="D140" s="10"/>
      <c r="E140" s="10"/>
      <c r="F140" s="11"/>
      <c r="G140" s="11"/>
      <c r="H140" s="11"/>
    </row>
    <row r="141" spans="2:8" x14ac:dyDescent="0.2">
      <c r="B141" s="10"/>
      <c r="C141" s="10"/>
      <c r="D141" s="10"/>
      <c r="E141" s="10"/>
      <c r="F141" s="11"/>
      <c r="G141" s="11"/>
      <c r="H141" s="11"/>
    </row>
    <row r="142" spans="2:8" x14ac:dyDescent="0.2">
      <c r="B142" s="10"/>
      <c r="C142" s="10"/>
      <c r="D142" s="10"/>
      <c r="E142" s="10"/>
      <c r="F142" s="11"/>
      <c r="G142" s="11"/>
      <c r="H142" s="11"/>
    </row>
    <row r="143" spans="2:8" x14ac:dyDescent="0.2">
      <c r="B143" s="10"/>
      <c r="C143" s="10"/>
      <c r="D143" s="10"/>
      <c r="E143" s="10"/>
      <c r="F143" s="11"/>
      <c r="G143" s="11"/>
      <c r="H143" s="11"/>
    </row>
    <row r="144" spans="2:8" x14ac:dyDescent="0.2">
      <c r="B144" s="10"/>
      <c r="C144" s="10"/>
      <c r="D144" s="10"/>
      <c r="E144" s="10"/>
      <c r="F144" s="11"/>
      <c r="G144" s="11"/>
      <c r="H144" s="11"/>
    </row>
    <row r="145" spans="2:8" x14ac:dyDescent="0.2">
      <c r="B145" s="10"/>
      <c r="C145" s="10"/>
      <c r="D145" s="10"/>
      <c r="E145" s="10"/>
      <c r="F145" s="11"/>
      <c r="G145" s="11"/>
      <c r="H145" s="11"/>
    </row>
    <row r="146" spans="2:8" x14ac:dyDescent="0.2">
      <c r="B146" s="10"/>
      <c r="C146" s="10"/>
      <c r="D146" s="10"/>
      <c r="E146" s="10"/>
      <c r="F146" s="11"/>
      <c r="G146" s="11"/>
      <c r="H146" s="11"/>
    </row>
    <row r="147" spans="2:8" x14ac:dyDescent="0.2">
      <c r="B147" s="10"/>
      <c r="C147" s="10"/>
      <c r="D147" s="10"/>
      <c r="E147" s="10"/>
      <c r="F147" s="11"/>
      <c r="G147" s="11"/>
      <c r="H147" s="11"/>
    </row>
    <row r="148" spans="2:8" x14ac:dyDescent="0.2">
      <c r="B148" s="10"/>
      <c r="C148" s="10"/>
      <c r="D148" s="10"/>
      <c r="E148" s="10"/>
      <c r="F148" s="11"/>
      <c r="G148" s="11"/>
      <c r="H148" s="11"/>
    </row>
    <row r="149" spans="2:8" x14ac:dyDescent="0.2">
      <c r="B149" s="10"/>
      <c r="C149" s="10"/>
      <c r="D149" s="10"/>
      <c r="E149" s="10"/>
      <c r="F149" s="11"/>
      <c r="G149" s="11"/>
      <c r="H149" s="11"/>
    </row>
    <row r="150" spans="2:8" x14ac:dyDescent="0.2">
      <c r="B150" s="10"/>
      <c r="C150" s="10"/>
      <c r="D150" s="10"/>
      <c r="E150" s="10"/>
      <c r="F150" s="11"/>
      <c r="G150" s="11"/>
      <c r="H150" s="11"/>
    </row>
    <row r="151" spans="2:8" x14ac:dyDescent="0.2">
      <c r="B151" s="10"/>
      <c r="C151" s="10"/>
      <c r="D151" s="10"/>
      <c r="E151" s="10"/>
      <c r="F151" s="11"/>
      <c r="G151" s="11"/>
      <c r="H151" s="11"/>
    </row>
    <row r="152" spans="2:8" x14ac:dyDescent="0.2">
      <c r="B152" s="10"/>
      <c r="C152" s="10"/>
      <c r="D152" s="10"/>
      <c r="E152" s="10"/>
      <c r="F152" s="11"/>
      <c r="G152" s="11"/>
      <c r="H152" s="11"/>
    </row>
    <row r="153" spans="2:8" x14ac:dyDescent="0.2">
      <c r="B153" s="10"/>
      <c r="C153" s="10"/>
      <c r="D153" s="10"/>
      <c r="E153" s="10"/>
      <c r="F153" s="11"/>
      <c r="G153" s="11"/>
      <c r="H153" s="11"/>
    </row>
    <row r="154" spans="2:8" x14ac:dyDescent="0.2">
      <c r="B154" s="10"/>
      <c r="C154" s="10"/>
      <c r="D154" s="10"/>
      <c r="E154" s="10"/>
      <c r="F154" s="11"/>
      <c r="G154" s="11"/>
      <c r="H154" s="11"/>
    </row>
    <row r="155" spans="2:8" x14ac:dyDescent="0.2">
      <c r="B155" s="10"/>
      <c r="C155" s="10"/>
      <c r="D155" s="10"/>
      <c r="E155" s="10"/>
      <c r="F155" s="11"/>
      <c r="G155" s="11"/>
      <c r="H155" s="11"/>
    </row>
    <row r="156" spans="2:8" x14ac:dyDescent="0.2">
      <c r="B156" s="10"/>
      <c r="C156" s="10"/>
      <c r="D156" s="10"/>
      <c r="E156" s="10"/>
      <c r="F156" s="11"/>
      <c r="G156" s="11"/>
      <c r="H156" s="11"/>
    </row>
    <row r="157" spans="2:8" x14ac:dyDescent="0.2">
      <c r="B157" s="10"/>
      <c r="C157" s="10"/>
      <c r="D157" s="10"/>
      <c r="E157" s="10"/>
      <c r="F157" s="11"/>
      <c r="G157" s="11"/>
      <c r="H157" s="11"/>
    </row>
    <row r="158" spans="2:8" x14ac:dyDescent="0.2">
      <c r="B158" s="10"/>
      <c r="C158" s="10"/>
      <c r="D158" s="10"/>
      <c r="E158" s="10"/>
      <c r="F158" s="11"/>
      <c r="G158" s="11"/>
      <c r="H158" s="11"/>
    </row>
    <row r="159" spans="2:8" x14ac:dyDescent="0.2">
      <c r="B159" s="10"/>
      <c r="C159" s="10"/>
      <c r="D159" s="10"/>
      <c r="E159" s="10"/>
      <c r="F159" s="11"/>
      <c r="G159" s="11"/>
      <c r="H159" s="11"/>
    </row>
    <row r="160" spans="2:8" x14ac:dyDescent="0.2">
      <c r="B160" s="10"/>
      <c r="C160" s="10"/>
      <c r="D160" s="10"/>
      <c r="E160" s="10"/>
      <c r="F160" s="11"/>
      <c r="G160" s="11"/>
      <c r="H160" s="11"/>
    </row>
    <row r="161" spans="2:8" x14ac:dyDescent="0.2">
      <c r="B161" s="10"/>
      <c r="C161" s="10"/>
      <c r="D161" s="10"/>
      <c r="E161" s="10"/>
      <c r="F161" s="11"/>
      <c r="G161" s="11"/>
      <c r="H161" s="11"/>
    </row>
    <row r="162" spans="2:8" x14ac:dyDescent="0.2">
      <c r="B162" s="10"/>
      <c r="C162" s="10"/>
      <c r="D162" s="10"/>
      <c r="E162" s="10"/>
      <c r="F162" s="11"/>
      <c r="G162" s="11"/>
      <c r="H162" s="11"/>
    </row>
    <row r="163" spans="2:8" x14ac:dyDescent="0.2">
      <c r="B163" s="10"/>
      <c r="C163" s="10"/>
      <c r="D163" s="10"/>
      <c r="E163" s="10"/>
      <c r="F163" s="11"/>
      <c r="G163" s="11"/>
      <c r="H163" s="11"/>
    </row>
    <row r="164" spans="2:8" x14ac:dyDescent="0.2">
      <c r="B164" s="10"/>
      <c r="C164" s="10"/>
      <c r="D164" s="10"/>
      <c r="E164" s="10"/>
      <c r="F164" s="11"/>
      <c r="G164" s="11"/>
      <c r="H164" s="11"/>
    </row>
    <row r="165" spans="2:8" x14ac:dyDescent="0.2">
      <c r="B165" s="10"/>
      <c r="C165" s="10"/>
      <c r="D165" s="10"/>
      <c r="E165" s="10"/>
      <c r="F165" s="11"/>
      <c r="G165" s="11"/>
      <c r="H165" s="11"/>
    </row>
    <row r="166" spans="2:8" x14ac:dyDescent="0.2">
      <c r="B166" s="10"/>
      <c r="C166" s="10"/>
      <c r="D166" s="10"/>
      <c r="E166" s="10"/>
      <c r="F166" s="11"/>
      <c r="G166" s="11"/>
      <c r="H166" s="11"/>
    </row>
    <row r="167" spans="2:8" x14ac:dyDescent="0.2">
      <c r="B167" s="10"/>
      <c r="C167" s="10"/>
      <c r="D167" s="10"/>
      <c r="E167" s="10"/>
      <c r="F167" s="11"/>
      <c r="G167" s="11"/>
      <c r="H167" s="11"/>
    </row>
    <row r="168" spans="2:8" x14ac:dyDescent="0.2">
      <c r="B168" s="10"/>
      <c r="C168" s="10"/>
      <c r="D168" s="10"/>
      <c r="E168" s="10"/>
      <c r="F168" s="11"/>
      <c r="G168" s="11"/>
      <c r="H168" s="11"/>
    </row>
    <row r="169" spans="2:8" x14ac:dyDescent="0.2">
      <c r="B169" s="10"/>
      <c r="C169" s="10"/>
      <c r="D169" s="10"/>
      <c r="E169" s="10"/>
      <c r="F169" s="11"/>
      <c r="G169" s="11"/>
      <c r="H169" s="11"/>
    </row>
    <row r="170" spans="2:8" x14ac:dyDescent="0.2">
      <c r="B170" s="10"/>
      <c r="C170" s="10"/>
      <c r="D170" s="10"/>
      <c r="E170" s="10"/>
      <c r="F170" s="11"/>
      <c r="G170" s="11"/>
      <c r="H170" s="11"/>
    </row>
    <row r="171" spans="2:8" x14ac:dyDescent="0.2">
      <c r="B171" s="10"/>
      <c r="C171" s="10"/>
      <c r="D171" s="10"/>
      <c r="E171" s="10"/>
      <c r="F171" s="11"/>
      <c r="G171" s="11"/>
      <c r="H171" s="11"/>
    </row>
    <row r="172" spans="2:8" x14ac:dyDescent="0.2">
      <c r="B172" s="10"/>
      <c r="C172" s="10"/>
      <c r="D172" s="10"/>
      <c r="E172" s="10"/>
      <c r="F172" s="11"/>
      <c r="G172" s="11"/>
      <c r="H172" s="11"/>
    </row>
    <row r="173" spans="2:8" x14ac:dyDescent="0.2">
      <c r="B173" s="10"/>
      <c r="C173" s="10"/>
      <c r="D173" s="10"/>
      <c r="E173" s="10"/>
      <c r="F173" s="11"/>
      <c r="G173" s="11"/>
      <c r="H173" s="11"/>
    </row>
    <row r="174" spans="2:8" x14ac:dyDescent="0.2">
      <c r="B174" s="10"/>
      <c r="C174" s="10"/>
      <c r="D174" s="10"/>
      <c r="E174" s="10"/>
      <c r="F174" s="11"/>
      <c r="G174" s="11"/>
      <c r="H174" s="11"/>
    </row>
    <row r="175" spans="2:8" x14ac:dyDescent="0.2">
      <c r="B175" s="10"/>
      <c r="C175" s="10"/>
      <c r="D175" s="10"/>
      <c r="E175" s="10"/>
      <c r="F175" s="11"/>
      <c r="G175" s="11"/>
      <c r="H175" s="11"/>
    </row>
    <row r="176" spans="2:8" x14ac:dyDescent="0.2">
      <c r="B176" s="10"/>
      <c r="C176" s="10"/>
      <c r="D176" s="10"/>
      <c r="E176" s="10"/>
      <c r="F176" s="11"/>
      <c r="G176" s="11"/>
      <c r="H176" s="11"/>
    </row>
    <row r="177" spans="2:8" x14ac:dyDescent="0.2">
      <c r="B177" s="10"/>
      <c r="C177" s="10"/>
      <c r="D177" s="10"/>
      <c r="E177" s="10"/>
      <c r="F177" s="11"/>
      <c r="G177" s="11"/>
      <c r="H177" s="11"/>
    </row>
    <row r="178" spans="2:8" x14ac:dyDescent="0.2">
      <c r="B178" s="10"/>
      <c r="C178" s="10"/>
      <c r="D178" s="10"/>
      <c r="E178" s="10"/>
      <c r="F178" s="11"/>
      <c r="G178" s="11"/>
      <c r="H178" s="11"/>
    </row>
    <row r="179" spans="2:8" x14ac:dyDescent="0.2">
      <c r="B179" s="10"/>
      <c r="C179" s="10"/>
      <c r="D179" s="10"/>
      <c r="E179" s="10"/>
      <c r="F179" s="11"/>
      <c r="G179" s="11"/>
      <c r="H179" s="11"/>
    </row>
    <row r="180" spans="2:8" x14ac:dyDescent="0.2">
      <c r="B180" s="10"/>
      <c r="C180" s="10"/>
      <c r="D180" s="10"/>
      <c r="E180" s="10"/>
      <c r="F180" s="11"/>
      <c r="G180" s="11"/>
      <c r="H180" s="11"/>
    </row>
  </sheetData>
  <mergeCells count="1">
    <mergeCell ref="A2:E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Лист13">
    <tabColor indexed="12"/>
    <outlinePr applyStyles="1" summaryBelow="0"/>
    <pageSetUpPr fitToPage="1"/>
  </sheetPr>
  <dimension ref="A2:S183"/>
  <sheetViews>
    <sheetView workbookViewId="0">
      <selection activeCell="C7" sqref="C7"/>
    </sheetView>
  </sheetViews>
  <sheetFormatPr defaultColWidth="9.109375" defaultRowHeight="13.8" outlineLevelRow="4" x14ac:dyDescent="0.3"/>
  <cols>
    <col min="1" max="1" width="81.44140625" style="22" customWidth="1"/>
    <col min="2" max="2" width="14.33203125" style="23" customWidth="1"/>
    <col min="3" max="3" width="15.44140625" style="23" customWidth="1"/>
    <col min="4" max="4" width="10.33203125" style="72" customWidth="1"/>
    <col min="5" max="5" width="9.109375" style="22" customWidth="1"/>
    <col min="6" max="16384" width="9.109375" style="22"/>
  </cols>
  <sheetData>
    <row r="2" spans="1:19" ht="18" x14ac:dyDescent="0.35">
      <c r="A2" s="282" t="str">
        <f>IF(REPORT_LANG="UKR","Державний та гарантований державою борг України за станом на ","State debt and State guaranteed debt  of Ukraine as of ") &amp; STRPRESENTDATE</f>
        <v>Державний та гарантований державою борг України за станом на 31.03.2026</v>
      </c>
      <c r="B2" s="283"/>
      <c r="C2" s="283"/>
      <c r="D2" s="283"/>
      <c r="E2" s="26"/>
      <c r="F2" s="26"/>
      <c r="G2" s="26"/>
      <c r="H2" s="26"/>
      <c r="I2" s="26"/>
      <c r="J2" s="26"/>
      <c r="K2" s="26"/>
      <c r="L2" s="26"/>
      <c r="M2" s="26"/>
      <c r="N2" s="26"/>
      <c r="O2" s="26"/>
      <c r="P2" s="26"/>
      <c r="Q2" s="26"/>
      <c r="R2" s="26"/>
      <c r="S2" s="26"/>
    </row>
    <row r="3" spans="1:19" ht="18" x14ac:dyDescent="0.35">
      <c r="A3" s="285" t="str">
        <f>IF(REPORT_LANG="UKR","(за типом кредитора)","by borrowing market (creditors)")</f>
        <v>(за типом кредитора)</v>
      </c>
      <c r="B3" s="285"/>
      <c r="C3" s="285"/>
      <c r="D3" s="285"/>
    </row>
    <row r="4" spans="1:19" x14ac:dyDescent="0.3">
      <c r="B4" s="25"/>
      <c r="C4" s="25"/>
      <c r="D4" s="63"/>
      <c r="E4" s="26"/>
      <c r="F4" s="26"/>
      <c r="G4" s="26"/>
      <c r="H4" s="26"/>
      <c r="I4" s="26"/>
      <c r="J4" s="26"/>
      <c r="K4" s="26"/>
      <c r="L4" s="26"/>
      <c r="M4" s="26"/>
      <c r="N4" s="26"/>
      <c r="O4" s="26"/>
      <c r="P4" s="26"/>
      <c r="Q4" s="26"/>
    </row>
    <row r="5" spans="1:19" s="27" customFormat="1" x14ac:dyDescent="0.3">
      <c r="B5" s="28"/>
      <c r="C5" s="28"/>
      <c r="D5" s="27" t="str">
        <f>VALVAL</f>
        <v>млрд. одиниць</v>
      </c>
    </row>
    <row r="6" spans="1:19" s="14" customFormat="1" x14ac:dyDescent="0.25">
      <c r="A6" s="12"/>
      <c r="B6" s="143" t="str">
        <f>USD</f>
        <v>дол. США</v>
      </c>
      <c r="C6" s="143" t="str">
        <f>UAH</f>
        <v>грн.</v>
      </c>
      <c r="D6" s="69" t="s">
        <v>0</v>
      </c>
    </row>
    <row r="7" spans="1:19" s="15" customFormat="1" ht="15.6" x14ac:dyDescent="0.25">
      <c r="A7" s="145" t="str">
        <f>DEBT_TOTAL</f>
        <v>Загальна сума державного та гарантованого державою боргу</v>
      </c>
      <c r="B7" s="121">
        <f>B$8+B$57</f>
        <v>210.82138271955998</v>
      </c>
      <c r="C7" s="121">
        <f>C$8+C$57</f>
        <v>9233.0278668776482</v>
      </c>
      <c r="D7" s="122">
        <f>D$8+D$57</f>
        <v>0.99999899999999997</v>
      </c>
    </row>
    <row r="8" spans="1:19" s="16" customFormat="1" ht="14.4" outlineLevel="1" x14ac:dyDescent="0.25">
      <c r="A8" s="190" t="s">
        <v>59</v>
      </c>
      <c r="B8" s="191">
        <f>B$9+B$43</f>
        <v>47.426327127409991</v>
      </c>
      <c r="C8" s="191">
        <f>C$9+C$43</f>
        <v>2077.0597096898696</v>
      </c>
      <c r="D8" s="192">
        <f>D$9+D$43</f>
        <v>0.22495800000000007</v>
      </c>
    </row>
    <row r="9" spans="1:19" s="17" customFormat="1" ht="14.4" outlineLevel="2" collapsed="1" x14ac:dyDescent="0.25">
      <c r="A9" s="105" t="s">
        <v>1</v>
      </c>
      <c r="B9" s="106">
        <f>B$10+B$41</f>
        <v>45.983924483329993</v>
      </c>
      <c r="C9" s="106">
        <f>C$10+C$41</f>
        <v>2013.8889646902796</v>
      </c>
      <c r="D9" s="107">
        <f>D$10+D$41</f>
        <v>0.21811600000000009</v>
      </c>
    </row>
    <row r="10" spans="1:19" s="18" customFormat="1" ht="14.4" hidden="1" outlineLevel="3" x14ac:dyDescent="0.25">
      <c r="A10" s="208" t="s">
        <v>60</v>
      </c>
      <c r="B10" s="209">
        <f>SUM(B$11:B$40)</f>
        <v>45.954481684529995</v>
      </c>
      <c r="C10" s="209">
        <f>SUM(C$11:C$40)</f>
        <v>2012.5995025955997</v>
      </c>
      <c r="D10" s="210">
        <f>SUM(D$11:D$40)</f>
        <v>0.21797600000000009</v>
      </c>
    </row>
    <row r="11" spans="1:19" hidden="1" outlineLevel="4" x14ac:dyDescent="0.3">
      <c r="A11" s="196" t="s">
        <v>61</v>
      </c>
      <c r="B11" s="197">
        <v>3.9433257304699998</v>
      </c>
      <c r="C11" s="197">
        <v>172.69992202809999</v>
      </c>
      <c r="D11" s="108">
        <v>1.8704999999999999E-2</v>
      </c>
      <c r="E11" s="26"/>
      <c r="F11" s="26"/>
      <c r="G11" s="26"/>
      <c r="H11" s="26"/>
      <c r="I11" s="26"/>
      <c r="J11" s="26"/>
      <c r="K11" s="26"/>
      <c r="L11" s="26"/>
      <c r="M11" s="26"/>
      <c r="N11" s="26"/>
      <c r="O11" s="26"/>
      <c r="P11" s="26"/>
      <c r="Q11" s="26"/>
    </row>
    <row r="12" spans="1:19" hidden="1" outlineLevel="4" x14ac:dyDescent="0.3">
      <c r="A12" s="175" t="s">
        <v>62</v>
      </c>
      <c r="B12" s="176">
        <v>0.77752100100999999</v>
      </c>
      <c r="C12" s="176">
        <v>34.051921</v>
      </c>
      <c r="D12" s="198">
        <v>3.6879999999999999E-3</v>
      </c>
      <c r="E12" s="26"/>
      <c r="F12" s="26"/>
      <c r="G12" s="26"/>
      <c r="H12" s="26"/>
      <c r="I12" s="26"/>
      <c r="J12" s="26"/>
      <c r="K12" s="26"/>
      <c r="L12" s="26"/>
      <c r="M12" s="26"/>
      <c r="N12" s="26"/>
      <c r="O12" s="26"/>
      <c r="P12" s="26"/>
      <c r="Q12" s="26"/>
    </row>
    <row r="13" spans="1:19" hidden="1" outlineLevel="4" x14ac:dyDescent="0.3">
      <c r="A13" s="175" t="s">
        <v>63</v>
      </c>
      <c r="B13" s="176">
        <v>0.32880090420000002</v>
      </c>
      <c r="C13" s="176">
        <v>14.4</v>
      </c>
      <c r="D13" s="198">
        <v>1.56E-3</v>
      </c>
      <c r="E13" s="26"/>
      <c r="F13" s="26"/>
      <c r="G13" s="26"/>
      <c r="H13" s="26"/>
      <c r="I13" s="26"/>
      <c r="J13" s="26"/>
      <c r="K13" s="26"/>
      <c r="L13" s="26"/>
      <c r="M13" s="26"/>
      <c r="N13" s="26"/>
      <c r="O13" s="26"/>
      <c r="P13" s="26"/>
      <c r="Q13" s="26"/>
    </row>
    <row r="14" spans="1:19" hidden="1" outlineLevel="4" x14ac:dyDescent="0.3">
      <c r="A14" s="175" t="s">
        <v>64</v>
      </c>
      <c r="B14" s="176">
        <v>0.2</v>
      </c>
      <c r="C14" s="176">
        <v>8.7591000000000001</v>
      </c>
      <c r="D14" s="198">
        <v>9.4899999999999997E-4</v>
      </c>
      <c r="E14" s="26"/>
      <c r="F14" s="26"/>
      <c r="G14" s="26"/>
      <c r="H14" s="26"/>
      <c r="I14" s="26"/>
      <c r="J14" s="26"/>
      <c r="K14" s="26"/>
      <c r="L14" s="26"/>
      <c r="M14" s="26"/>
      <c r="N14" s="26"/>
      <c r="O14" s="26"/>
      <c r="P14" s="26"/>
      <c r="Q14" s="26"/>
    </row>
    <row r="15" spans="1:19" hidden="1" outlineLevel="4" x14ac:dyDescent="0.3">
      <c r="A15" s="175" t="s">
        <v>65</v>
      </c>
      <c r="B15" s="176">
        <v>1.1416698062499999</v>
      </c>
      <c r="C15" s="176">
        <v>50</v>
      </c>
      <c r="D15" s="198">
        <v>5.4149999999999997E-3</v>
      </c>
      <c r="E15" s="26"/>
      <c r="F15" s="26"/>
      <c r="G15" s="26"/>
      <c r="H15" s="26"/>
      <c r="I15" s="26"/>
      <c r="J15" s="26"/>
      <c r="K15" s="26"/>
      <c r="L15" s="26"/>
      <c r="M15" s="26"/>
      <c r="N15" s="26"/>
      <c r="O15" s="26"/>
      <c r="P15" s="26"/>
      <c r="Q15" s="26"/>
    </row>
    <row r="16" spans="1:19" hidden="1" outlineLevel="4" x14ac:dyDescent="0.3">
      <c r="A16" s="175" t="s">
        <v>66</v>
      </c>
      <c r="B16" s="176">
        <v>0.76948547224999997</v>
      </c>
      <c r="C16" s="176">
        <v>33.700001</v>
      </c>
      <c r="D16" s="198">
        <v>3.65E-3</v>
      </c>
      <c r="E16" s="26"/>
      <c r="F16" s="26"/>
      <c r="G16" s="26"/>
      <c r="H16" s="26"/>
      <c r="I16" s="26"/>
      <c r="J16" s="26"/>
      <c r="K16" s="26"/>
      <c r="L16" s="26"/>
      <c r="M16" s="26"/>
      <c r="N16" s="26"/>
      <c r="O16" s="26"/>
      <c r="P16" s="26"/>
      <c r="Q16" s="26"/>
    </row>
    <row r="17" spans="1:17" hidden="1" outlineLevel="4" x14ac:dyDescent="0.3">
      <c r="A17" s="175" t="s">
        <v>67</v>
      </c>
      <c r="B17" s="176">
        <v>1.0708862782699999</v>
      </c>
      <c r="C17" s="176">
        <v>46.9</v>
      </c>
      <c r="D17" s="198">
        <v>5.0800000000000003E-3</v>
      </c>
      <c r="E17" s="26"/>
      <c r="F17" s="26"/>
      <c r="G17" s="26"/>
      <c r="H17" s="26"/>
      <c r="I17" s="26"/>
      <c r="J17" s="26"/>
      <c r="K17" s="26"/>
      <c r="L17" s="26"/>
      <c r="M17" s="26"/>
      <c r="N17" s="26"/>
      <c r="O17" s="26"/>
      <c r="P17" s="26"/>
      <c r="Q17" s="26"/>
    </row>
    <row r="18" spans="1:17" hidden="1" outlineLevel="4" x14ac:dyDescent="0.3">
      <c r="A18" s="175" t="s">
        <v>68</v>
      </c>
      <c r="B18" s="176">
        <v>5.1490019979200001</v>
      </c>
      <c r="C18" s="176">
        <v>225.503117</v>
      </c>
      <c r="D18" s="198">
        <v>2.4424000000000001E-2</v>
      </c>
      <c r="E18" s="26"/>
      <c r="F18" s="26"/>
      <c r="G18" s="26"/>
      <c r="H18" s="26"/>
      <c r="I18" s="26"/>
      <c r="J18" s="26"/>
      <c r="K18" s="26"/>
      <c r="L18" s="26"/>
      <c r="M18" s="26"/>
      <c r="N18" s="26"/>
      <c r="O18" s="26"/>
      <c r="P18" s="26"/>
      <c r="Q18" s="26"/>
    </row>
    <row r="19" spans="1:17" hidden="1" outlineLevel="4" x14ac:dyDescent="0.3">
      <c r="A19" s="175" t="s">
        <v>69</v>
      </c>
      <c r="B19" s="176">
        <v>0.27623258097999998</v>
      </c>
      <c r="C19" s="176">
        <v>12.097744</v>
      </c>
      <c r="D19" s="198">
        <v>1.31E-3</v>
      </c>
      <c r="E19" s="26"/>
      <c r="F19" s="26"/>
      <c r="G19" s="26"/>
      <c r="H19" s="26"/>
      <c r="I19" s="26"/>
      <c r="J19" s="26"/>
      <c r="K19" s="26"/>
      <c r="L19" s="26"/>
      <c r="M19" s="26"/>
      <c r="N19" s="26"/>
      <c r="O19" s="26"/>
      <c r="P19" s="26"/>
      <c r="Q19" s="26"/>
    </row>
    <row r="20" spans="1:17" hidden="1" outlineLevel="4" x14ac:dyDescent="0.3">
      <c r="A20" s="175" t="s">
        <v>70</v>
      </c>
      <c r="B20" s="176">
        <v>0.61873352286000005</v>
      </c>
      <c r="C20" s="176">
        <v>27.097743999999999</v>
      </c>
      <c r="D20" s="198">
        <v>2.9350000000000001E-3</v>
      </c>
      <c r="E20" s="26"/>
      <c r="F20" s="26"/>
      <c r="G20" s="26"/>
      <c r="H20" s="26"/>
      <c r="I20" s="26"/>
      <c r="J20" s="26"/>
      <c r="K20" s="26"/>
      <c r="L20" s="26"/>
      <c r="M20" s="26"/>
      <c r="N20" s="26"/>
      <c r="O20" s="26"/>
      <c r="P20" s="26"/>
      <c r="Q20" s="26"/>
    </row>
    <row r="21" spans="1:17" hidden="1" outlineLevel="4" x14ac:dyDescent="0.3">
      <c r="A21" s="175" t="s">
        <v>71</v>
      </c>
      <c r="B21" s="176">
        <v>4.3326523403000001</v>
      </c>
      <c r="C21" s="176">
        <v>189.7506755675</v>
      </c>
      <c r="D21" s="198">
        <v>2.0551E-2</v>
      </c>
      <c r="E21" s="26"/>
      <c r="F21" s="26"/>
      <c r="G21" s="26"/>
      <c r="H21" s="26"/>
      <c r="I21" s="26"/>
      <c r="J21" s="26"/>
      <c r="K21" s="26"/>
      <c r="L21" s="26"/>
      <c r="M21" s="26"/>
      <c r="N21" s="26"/>
      <c r="O21" s="26"/>
      <c r="P21" s="26"/>
      <c r="Q21" s="26"/>
    </row>
    <row r="22" spans="1:17" hidden="1" outlineLevel="4" x14ac:dyDescent="0.3">
      <c r="A22" s="175" t="s">
        <v>72</v>
      </c>
      <c r="B22" s="176">
        <v>0.27623258097999998</v>
      </c>
      <c r="C22" s="176">
        <v>12.097744</v>
      </c>
      <c r="D22" s="198">
        <v>1.31E-3</v>
      </c>
      <c r="E22" s="26"/>
      <c r="F22" s="26"/>
      <c r="G22" s="26"/>
      <c r="H22" s="26"/>
      <c r="I22" s="26"/>
      <c r="J22" s="26"/>
      <c r="K22" s="26"/>
      <c r="L22" s="26"/>
      <c r="M22" s="26"/>
      <c r="N22" s="26"/>
      <c r="O22" s="26"/>
      <c r="P22" s="26"/>
      <c r="Q22" s="26"/>
    </row>
    <row r="23" spans="1:17" hidden="1" outlineLevel="4" x14ac:dyDescent="0.3">
      <c r="A23" s="175" t="s">
        <v>73</v>
      </c>
      <c r="B23" s="176">
        <v>0.27623258097999998</v>
      </c>
      <c r="C23" s="176">
        <v>12.097744</v>
      </c>
      <c r="D23" s="198">
        <v>1.31E-3</v>
      </c>
      <c r="E23" s="26"/>
      <c r="F23" s="26"/>
      <c r="G23" s="26"/>
      <c r="H23" s="26"/>
      <c r="I23" s="26"/>
      <c r="J23" s="26"/>
      <c r="K23" s="26"/>
      <c r="L23" s="26"/>
      <c r="M23" s="26"/>
      <c r="N23" s="26"/>
      <c r="O23" s="26"/>
      <c r="P23" s="26"/>
      <c r="Q23" s="26"/>
    </row>
    <row r="24" spans="1:17" hidden="1" outlineLevel="4" x14ac:dyDescent="0.3">
      <c r="A24" s="175" t="s">
        <v>74</v>
      </c>
      <c r="B24" s="176">
        <v>3.41152734878</v>
      </c>
      <c r="C24" s="176">
        <v>149.40954600000001</v>
      </c>
      <c r="D24" s="198">
        <v>1.6181999999999998E-2</v>
      </c>
      <c r="E24" s="26"/>
      <c r="F24" s="26"/>
      <c r="G24" s="26"/>
      <c r="H24" s="26"/>
      <c r="I24" s="26"/>
      <c r="J24" s="26"/>
      <c r="K24" s="26"/>
      <c r="L24" s="26"/>
      <c r="M24" s="26"/>
      <c r="N24" s="26"/>
      <c r="O24" s="26"/>
      <c r="P24" s="26"/>
      <c r="Q24" s="26"/>
    </row>
    <row r="25" spans="1:17" hidden="1" outlineLevel="4" x14ac:dyDescent="0.3">
      <c r="A25" s="175" t="s">
        <v>75</v>
      </c>
      <c r="B25" s="176">
        <v>0.27623258097999998</v>
      </c>
      <c r="C25" s="176">
        <v>12.097744</v>
      </c>
      <c r="D25" s="198">
        <v>1.31E-3</v>
      </c>
      <c r="E25" s="26"/>
      <c r="F25" s="26"/>
      <c r="G25" s="26"/>
      <c r="H25" s="26"/>
      <c r="I25" s="26"/>
      <c r="J25" s="26"/>
      <c r="K25" s="26"/>
      <c r="L25" s="26"/>
      <c r="M25" s="26"/>
      <c r="N25" s="26"/>
      <c r="O25" s="26"/>
      <c r="P25" s="26"/>
      <c r="Q25" s="26"/>
    </row>
    <row r="26" spans="1:17" hidden="1" outlineLevel="4" x14ac:dyDescent="0.3">
      <c r="A26" s="175" t="s">
        <v>76</v>
      </c>
      <c r="B26" s="176">
        <v>0.27623258097999998</v>
      </c>
      <c r="C26" s="176">
        <v>12.097744</v>
      </c>
      <c r="D26" s="198">
        <v>1.31E-3</v>
      </c>
      <c r="E26" s="26"/>
      <c r="F26" s="26"/>
      <c r="G26" s="26"/>
      <c r="H26" s="26"/>
      <c r="I26" s="26"/>
      <c r="J26" s="26"/>
      <c r="K26" s="26"/>
      <c r="L26" s="26"/>
      <c r="M26" s="26"/>
      <c r="N26" s="26"/>
      <c r="O26" s="26"/>
      <c r="P26" s="26"/>
      <c r="Q26" s="26"/>
    </row>
    <row r="27" spans="1:17" hidden="1" outlineLevel="4" x14ac:dyDescent="0.3">
      <c r="A27" s="175" t="s">
        <v>77</v>
      </c>
      <c r="B27" s="176">
        <v>0.27623258097999998</v>
      </c>
      <c r="C27" s="176">
        <v>12.097744</v>
      </c>
      <c r="D27" s="198">
        <v>1.31E-3</v>
      </c>
      <c r="E27" s="26"/>
      <c r="F27" s="26"/>
      <c r="G27" s="26"/>
      <c r="H27" s="26"/>
      <c r="I27" s="26"/>
      <c r="J27" s="26"/>
      <c r="K27" s="26"/>
      <c r="L27" s="26"/>
      <c r="M27" s="26"/>
      <c r="N27" s="26"/>
      <c r="O27" s="26"/>
      <c r="P27" s="26"/>
      <c r="Q27" s="26"/>
    </row>
    <row r="28" spans="1:17" hidden="1" outlineLevel="4" x14ac:dyDescent="0.3">
      <c r="A28" s="175" t="s">
        <v>78</v>
      </c>
      <c r="B28" s="176">
        <v>0.27623258097999998</v>
      </c>
      <c r="C28" s="176">
        <v>12.097744</v>
      </c>
      <c r="D28" s="198">
        <v>1.31E-3</v>
      </c>
      <c r="E28" s="26"/>
      <c r="F28" s="26"/>
      <c r="G28" s="26"/>
      <c r="H28" s="26"/>
      <c r="I28" s="26"/>
      <c r="J28" s="26"/>
      <c r="K28" s="26"/>
      <c r="L28" s="26"/>
      <c r="M28" s="26"/>
      <c r="N28" s="26"/>
      <c r="O28" s="26"/>
      <c r="P28" s="26"/>
      <c r="Q28" s="26"/>
    </row>
    <row r="29" spans="1:17" hidden="1" outlineLevel="4" x14ac:dyDescent="0.3">
      <c r="A29" s="175" t="s">
        <v>79</v>
      </c>
      <c r="B29" s="176">
        <v>0.27623258097999998</v>
      </c>
      <c r="C29" s="176">
        <v>12.097744</v>
      </c>
      <c r="D29" s="198">
        <v>1.31E-3</v>
      </c>
      <c r="E29" s="26"/>
      <c r="F29" s="26"/>
      <c r="G29" s="26"/>
      <c r="H29" s="26"/>
      <c r="I29" s="26"/>
      <c r="J29" s="26"/>
      <c r="K29" s="26"/>
      <c r="L29" s="26"/>
      <c r="M29" s="26"/>
      <c r="N29" s="26"/>
      <c r="O29" s="26"/>
      <c r="P29" s="26"/>
      <c r="Q29" s="26"/>
    </row>
    <row r="30" spans="1:17" hidden="1" outlineLevel="4" x14ac:dyDescent="0.3">
      <c r="A30" s="175" t="s">
        <v>80</v>
      </c>
      <c r="B30" s="176">
        <v>0.27623258097999998</v>
      </c>
      <c r="C30" s="176">
        <v>12.097744</v>
      </c>
      <c r="D30" s="198">
        <v>1.31E-3</v>
      </c>
      <c r="E30" s="26"/>
      <c r="F30" s="26"/>
      <c r="G30" s="26"/>
      <c r="H30" s="26"/>
      <c r="I30" s="26"/>
      <c r="J30" s="26"/>
      <c r="K30" s="26"/>
      <c r="L30" s="26"/>
      <c r="M30" s="26"/>
      <c r="N30" s="26"/>
      <c r="O30" s="26"/>
      <c r="P30" s="26"/>
      <c r="Q30" s="26"/>
    </row>
    <row r="31" spans="1:17" hidden="1" outlineLevel="4" x14ac:dyDescent="0.3">
      <c r="A31" s="175" t="s">
        <v>81</v>
      </c>
      <c r="B31" s="176">
        <v>0.27623258097999998</v>
      </c>
      <c r="C31" s="176">
        <v>12.097744</v>
      </c>
      <c r="D31" s="198">
        <v>1.31E-3</v>
      </c>
      <c r="E31" s="26"/>
      <c r="F31" s="26"/>
      <c r="G31" s="26"/>
      <c r="H31" s="26"/>
      <c r="I31" s="26"/>
      <c r="J31" s="26"/>
      <c r="K31" s="26"/>
      <c r="L31" s="26"/>
      <c r="M31" s="26"/>
      <c r="N31" s="26"/>
      <c r="O31" s="26"/>
      <c r="P31" s="26"/>
      <c r="Q31" s="26"/>
    </row>
    <row r="32" spans="1:17" hidden="1" outlineLevel="4" x14ac:dyDescent="0.3">
      <c r="A32" s="175" t="s">
        <v>82</v>
      </c>
      <c r="B32" s="176">
        <v>0.27623258097999998</v>
      </c>
      <c r="C32" s="176">
        <v>12.097744</v>
      </c>
      <c r="D32" s="198">
        <v>1.31E-3</v>
      </c>
      <c r="E32" s="26"/>
      <c r="F32" s="26"/>
      <c r="G32" s="26"/>
      <c r="H32" s="26"/>
      <c r="I32" s="26"/>
      <c r="J32" s="26"/>
      <c r="K32" s="26"/>
      <c r="L32" s="26"/>
      <c r="M32" s="26"/>
      <c r="N32" s="26"/>
      <c r="O32" s="26"/>
      <c r="P32" s="26"/>
      <c r="Q32" s="26"/>
    </row>
    <row r="33" spans="1:17" hidden="1" outlineLevel="4" x14ac:dyDescent="0.3">
      <c r="A33" s="175" t="s">
        <v>83</v>
      </c>
      <c r="B33" s="176">
        <v>0.27623258097999998</v>
      </c>
      <c r="C33" s="176">
        <v>12.097744</v>
      </c>
      <c r="D33" s="198">
        <v>1.31E-3</v>
      </c>
      <c r="E33" s="26"/>
      <c r="F33" s="26"/>
      <c r="G33" s="26"/>
      <c r="H33" s="26"/>
      <c r="I33" s="26"/>
      <c r="J33" s="26"/>
      <c r="K33" s="26"/>
      <c r="L33" s="26"/>
      <c r="M33" s="26"/>
      <c r="N33" s="26"/>
      <c r="O33" s="26"/>
      <c r="P33" s="26"/>
      <c r="Q33" s="26"/>
    </row>
    <row r="34" spans="1:17" hidden="1" outlineLevel="4" x14ac:dyDescent="0.3">
      <c r="A34" s="175" t="s">
        <v>84</v>
      </c>
      <c r="B34" s="176">
        <v>0.27623258097999998</v>
      </c>
      <c r="C34" s="176">
        <v>12.097744</v>
      </c>
      <c r="D34" s="198">
        <v>1.31E-3</v>
      </c>
      <c r="E34" s="26"/>
      <c r="F34" s="26"/>
      <c r="G34" s="26"/>
      <c r="H34" s="26"/>
      <c r="I34" s="26"/>
      <c r="J34" s="26"/>
      <c r="K34" s="26"/>
      <c r="L34" s="26"/>
      <c r="M34" s="26"/>
      <c r="N34" s="26"/>
      <c r="O34" s="26"/>
      <c r="P34" s="26"/>
      <c r="Q34" s="26"/>
    </row>
    <row r="35" spans="1:17" hidden="1" outlineLevel="4" x14ac:dyDescent="0.3">
      <c r="A35" s="175" t="s">
        <v>86</v>
      </c>
      <c r="B35" s="176">
        <v>10.637038394519999</v>
      </c>
      <c r="C35" s="176">
        <v>465.85441500000002</v>
      </c>
      <c r="D35" s="198">
        <v>5.0455E-2</v>
      </c>
      <c r="E35" s="26"/>
      <c r="F35" s="26"/>
      <c r="G35" s="26"/>
      <c r="H35" s="26"/>
      <c r="I35" s="26"/>
      <c r="J35" s="26"/>
      <c r="K35" s="26"/>
      <c r="L35" s="26"/>
      <c r="M35" s="26"/>
      <c r="N35" s="26"/>
      <c r="O35" s="26"/>
      <c r="P35" s="26"/>
      <c r="Q35" s="26"/>
    </row>
    <row r="36" spans="1:17" hidden="1" outlineLevel="4" x14ac:dyDescent="0.3">
      <c r="A36" s="175" t="s">
        <v>87</v>
      </c>
      <c r="B36" s="176">
        <v>5.87041479149</v>
      </c>
      <c r="C36" s="176">
        <v>257.09775100000002</v>
      </c>
      <c r="D36" s="198">
        <v>2.7845000000000002E-2</v>
      </c>
      <c r="E36" s="26"/>
      <c r="F36" s="26"/>
      <c r="G36" s="26"/>
      <c r="H36" s="26"/>
      <c r="I36" s="26"/>
      <c r="J36" s="26"/>
      <c r="K36" s="26"/>
      <c r="L36" s="26"/>
      <c r="M36" s="26"/>
      <c r="N36" s="26"/>
      <c r="O36" s="26"/>
      <c r="P36" s="26"/>
      <c r="Q36" s="26"/>
    </row>
    <row r="37" spans="1:17" hidden="1" outlineLevel="4" x14ac:dyDescent="0.3">
      <c r="A37" s="175" t="s">
        <v>88</v>
      </c>
      <c r="B37" s="176">
        <v>1.90096496218</v>
      </c>
      <c r="C37" s="176">
        <v>83.253710999999996</v>
      </c>
      <c r="D37" s="198">
        <v>9.0170000000000007E-3</v>
      </c>
      <c r="E37" s="26"/>
      <c r="F37" s="26"/>
      <c r="G37" s="26"/>
      <c r="H37" s="26"/>
      <c r="I37" s="26"/>
      <c r="J37" s="26"/>
      <c r="K37" s="26"/>
      <c r="L37" s="26"/>
      <c r="M37" s="26"/>
      <c r="N37" s="26"/>
      <c r="O37" s="26"/>
      <c r="P37" s="26"/>
      <c r="Q37" s="26"/>
    </row>
    <row r="38" spans="1:17" hidden="1" outlineLevel="4" x14ac:dyDescent="0.3">
      <c r="A38" s="175" t="s">
        <v>89</v>
      </c>
      <c r="B38" s="176">
        <v>1.4400848489</v>
      </c>
      <c r="C38" s="176">
        <v>63.069235999999997</v>
      </c>
      <c r="D38" s="198">
        <v>6.8310000000000003E-3</v>
      </c>
      <c r="E38" s="26"/>
      <c r="F38" s="26"/>
      <c r="G38" s="26"/>
      <c r="H38" s="26"/>
      <c r="I38" s="26"/>
      <c r="J38" s="26"/>
      <c r="K38" s="26"/>
      <c r="L38" s="26"/>
      <c r="M38" s="26"/>
      <c r="N38" s="26"/>
      <c r="O38" s="26"/>
      <c r="P38" s="26"/>
      <c r="Q38" s="26"/>
    </row>
    <row r="39" spans="1:17" hidden="1" outlineLevel="4" x14ac:dyDescent="0.3">
      <c r="A39" s="175" t="s">
        <v>92</v>
      </c>
      <c r="B39" s="176">
        <v>0.64576705369999998</v>
      </c>
      <c r="C39" s="176">
        <v>28.281690999999999</v>
      </c>
      <c r="D39" s="198">
        <v>3.0630000000000002E-3</v>
      </c>
      <c r="E39" s="26"/>
      <c r="F39" s="26"/>
      <c r="G39" s="26"/>
      <c r="H39" s="26"/>
      <c r="I39" s="26"/>
      <c r="J39" s="26"/>
      <c r="K39" s="26"/>
      <c r="L39" s="26"/>
      <c r="M39" s="26"/>
      <c r="N39" s="26"/>
      <c r="O39" s="26"/>
      <c r="P39" s="26"/>
      <c r="Q39" s="26"/>
    </row>
    <row r="40" spans="1:17" hidden="1" outlineLevel="4" x14ac:dyDescent="0.3">
      <c r="A40" s="175" t="s">
        <v>95</v>
      </c>
      <c r="B40" s="176">
        <v>0.12558367869000001</v>
      </c>
      <c r="C40" s="176">
        <v>5.5</v>
      </c>
      <c r="D40" s="198">
        <v>5.9599999999999996E-4</v>
      </c>
      <c r="E40" s="26"/>
      <c r="F40" s="26"/>
      <c r="G40" s="26"/>
      <c r="H40" s="26"/>
      <c r="I40" s="26"/>
      <c r="J40" s="26"/>
      <c r="K40" s="26"/>
      <c r="L40" s="26"/>
      <c r="M40" s="26"/>
      <c r="N40" s="26"/>
      <c r="O40" s="26"/>
      <c r="P40" s="26"/>
      <c r="Q40" s="26"/>
    </row>
    <row r="41" spans="1:17" ht="14.4" hidden="1" outlineLevel="3" x14ac:dyDescent="0.3">
      <c r="A41" s="211" t="s">
        <v>96</v>
      </c>
      <c r="B41" s="212">
        <f>SUM(B$42:B$42)</f>
        <v>2.9442798799999999E-2</v>
      </c>
      <c r="C41" s="212">
        <f>SUM(C$42:C$42)</f>
        <v>1.2894620946799999</v>
      </c>
      <c r="D41" s="213">
        <f>SUM(D$42:D$42)</f>
        <v>1.3999999999999999E-4</v>
      </c>
      <c r="E41" s="26"/>
      <c r="F41" s="26"/>
      <c r="G41" s="26"/>
      <c r="H41" s="26"/>
      <c r="I41" s="26"/>
      <c r="J41" s="26"/>
      <c r="K41" s="26"/>
      <c r="L41" s="26"/>
      <c r="M41" s="26"/>
      <c r="N41" s="26"/>
      <c r="O41" s="26"/>
      <c r="P41" s="26"/>
      <c r="Q41" s="26"/>
    </row>
    <row r="42" spans="1:17" hidden="1" outlineLevel="4" x14ac:dyDescent="0.3">
      <c r="A42" s="175" t="s">
        <v>97</v>
      </c>
      <c r="B42" s="176">
        <v>2.9442798799999999E-2</v>
      </c>
      <c r="C42" s="176">
        <v>1.2894620946799999</v>
      </c>
      <c r="D42" s="198">
        <v>1.3999999999999999E-4</v>
      </c>
      <c r="E42" s="26"/>
      <c r="F42" s="26"/>
      <c r="G42" s="26"/>
      <c r="H42" s="26"/>
      <c r="I42" s="26"/>
      <c r="J42" s="26"/>
      <c r="K42" s="26"/>
      <c r="L42" s="26"/>
      <c r="M42" s="26"/>
      <c r="N42" s="26"/>
      <c r="O42" s="26"/>
      <c r="P42" s="26"/>
      <c r="Q42" s="26"/>
    </row>
    <row r="43" spans="1:17" ht="14.4" outlineLevel="2" collapsed="1" x14ac:dyDescent="0.3">
      <c r="A43" s="202" t="s">
        <v>2</v>
      </c>
      <c r="B43" s="203">
        <f>B$44+B$47+B$55</f>
        <v>1.44240264408</v>
      </c>
      <c r="C43" s="203">
        <f>C$44+C$47+C$55</f>
        <v>63.170744999589999</v>
      </c>
      <c r="D43" s="204">
        <f>D$44+D$47+D$55</f>
        <v>6.842E-3</v>
      </c>
      <c r="E43" s="26"/>
      <c r="F43" s="26"/>
      <c r="G43" s="26"/>
      <c r="H43" s="26"/>
      <c r="I43" s="26"/>
      <c r="J43" s="26"/>
      <c r="K43" s="26"/>
      <c r="L43" s="26"/>
      <c r="M43" s="26"/>
      <c r="N43" s="26"/>
      <c r="O43" s="26"/>
      <c r="P43" s="26"/>
      <c r="Q43" s="26"/>
    </row>
    <row r="44" spans="1:17" ht="14.4" hidden="1" outlineLevel="3" x14ac:dyDescent="0.3">
      <c r="A44" s="211" t="s">
        <v>60</v>
      </c>
      <c r="B44" s="212">
        <f>SUM(B$45:B$46)</f>
        <v>5.6512920280000004E-2</v>
      </c>
      <c r="C44" s="212">
        <f>SUM(C$45:C$46)</f>
        <v>2.4750116000000002</v>
      </c>
      <c r="D44" s="213">
        <f>SUM(D$45:D$46)</f>
        <v>2.6800000000000001E-4</v>
      </c>
      <c r="E44" s="26"/>
      <c r="F44" s="26"/>
      <c r="G44" s="26"/>
      <c r="H44" s="26"/>
      <c r="I44" s="26"/>
      <c r="J44" s="26"/>
      <c r="K44" s="26"/>
      <c r="L44" s="26"/>
      <c r="M44" s="26"/>
      <c r="N44" s="26"/>
      <c r="O44" s="26"/>
      <c r="P44" s="26"/>
      <c r="Q44" s="26"/>
    </row>
    <row r="45" spans="1:17" hidden="1" outlineLevel="4" x14ac:dyDescent="0.3">
      <c r="A45" s="175" t="s">
        <v>141</v>
      </c>
      <c r="B45" s="176">
        <v>2.6487000000000002E-7</v>
      </c>
      <c r="C45" s="176">
        <v>1.1600000000000001E-5</v>
      </c>
      <c r="D45" s="198">
        <v>0</v>
      </c>
      <c r="E45" s="26"/>
      <c r="F45" s="26"/>
      <c r="G45" s="26"/>
      <c r="H45" s="26"/>
      <c r="I45" s="26"/>
      <c r="J45" s="26"/>
      <c r="K45" s="26"/>
      <c r="L45" s="26"/>
      <c r="M45" s="26"/>
      <c r="N45" s="26"/>
      <c r="O45" s="26"/>
      <c r="P45" s="26"/>
      <c r="Q45" s="26"/>
    </row>
    <row r="46" spans="1:17" hidden="1" outlineLevel="4" x14ac:dyDescent="0.3">
      <c r="A46" s="175" t="s">
        <v>142</v>
      </c>
      <c r="B46" s="176">
        <v>5.6512655410000001E-2</v>
      </c>
      <c r="C46" s="176">
        <v>2.4750000000000001</v>
      </c>
      <c r="D46" s="198">
        <v>2.6800000000000001E-4</v>
      </c>
      <c r="E46" s="26"/>
      <c r="F46" s="26"/>
      <c r="G46" s="26"/>
      <c r="H46" s="26"/>
      <c r="I46" s="26"/>
      <c r="J46" s="26"/>
      <c r="K46" s="26"/>
      <c r="L46" s="26"/>
      <c r="M46" s="26"/>
      <c r="N46" s="26"/>
      <c r="O46" s="26"/>
      <c r="P46" s="26"/>
      <c r="Q46" s="26"/>
    </row>
    <row r="47" spans="1:17" ht="14.4" hidden="1" outlineLevel="3" x14ac:dyDescent="0.3">
      <c r="A47" s="211" t="s">
        <v>96</v>
      </c>
      <c r="B47" s="212">
        <f>SUM(B$48:B$54)</f>
        <v>1.3858679259</v>
      </c>
      <c r="C47" s="212">
        <f>SUM(C$48:C$54)</f>
        <v>60.69477874959</v>
      </c>
      <c r="D47" s="213">
        <f>SUM(D$48:D$54)</f>
        <v>6.574E-3</v>
      </c>
      <c r="E47" s="26"/>
      <c r="F47" s="26"/>
      <c r="G47" s="26"/>
      <c r="H47" s="26"/>
      <c r="I47" s="26"/>
      <c r="J47" s="26"/>
      <c r="K47" s="26"/>
      <c r="L47" s="26"/>
      <c r="M47" s="26"/>
      <c r="N47" s="26"/>
      <c r="O47" s="26"/>
      <c r="P47" s="26"/>
      <c r="Q47" s="26"/>
    </row>
    <row r="48" spans="1:17" hidden="1" outlineLevel="4" x14ac:dyDescent="0.3">
      <c r="A48" s="175" t="s">
        <v>147</v>
      </c>
      <c r="B48" s="176">
        <v>3.3249547009999998E-2</v>
      </c>
      <c r="C48" s="176">
        <v>1.4561805356799999</v>
      </c>
      <c r="D48" s="198">
        <v>1.5799999999999999E-4</v>
      </c>
      <c r="E48" s="26"/>
      <c r="F48" s="26"/>
      <c r="G48" s="26"/>
      <c r="H48" s="26"/>
      <c r="I48" s="26"/>
      <c r="J48" s="26"/>
      <c r="K48" s="26"/>
      <c r="L48" s="26"/>
      <c r="M48" s="26"/>
      <c r="N48" s="26"/>
      <c r="O48" s="26"/>
      <c r="P48" s="26"/>
      <c r="Q48" s="26"/>
    </row>
    <row r="49" spans="1:17" hidden="1" outlineLevel="4" x14ac:dyDescent="0.3">
      <c r="A49" s="175" t="s">
        <v>148</v>
      </c>
      <c r="B49" s="176">
        <v>1.8055555899999999E-3</v>
      </c>
      <c r="C49" s="176">
        <v>7.9075209839999994E-2</v>
      </c>
      <c r="D49" s="198">
        <v>9.0000000000000002E-6</v>
      </c>
      <c r="E49" s="26"/>
      <c r="F49" s="26"/>
      <c r="G49" s="26"/>
      <c r="H49" s="26"/>
      <c r="I49" s="26"/>
      <c r="J49" s="26"/>
      <c r="K49" s="26"/>
      <c r="L49" s="26"/>
      <c r="M49" s="26"/>
      <c r="N49" s="26"/>
      <c r="O49" s="26"/>
      <c r="P49" s="26"/>
      <c r="Q49" s="26"/>
    </row>
    <row r="50" spans="1:17" hidden="1" outlineLevel="4" x14ac:dyDescent="0.3">
      <c r="A50" s="175" t="s">
        <v>149</v>
      </c>
      <c r="B50" s="176">
        <v>0.22778947292999999</v>
      </c>
      <c r="C50" s="176">
        <v>9.9761538618600003</v>
      </c>
      <c r="D50" s="198">
        <v>1.08E-3</v>
      </c>
      <c r="E50" s="26"/>
      <c r="F50" s="26"/>
      <c r="G50" s="26"/>
      <c r="H50" s="26"/>
      <c r="I50" s="26"/>
      <c r="J50" s="26"/>
      <c r="K50" s="26"/>
      <c r="L50" s="26"/>
      <c r="M50" s="26"/>
      <c r="N50" s="26"/>
      <c r="O50" s="26"/>
      <c r="P50" s="26"/>
      <c r="Q50" s="26"/>
    </row>
    <row r="51" spans="1:17" hidden="1" outlineLevel="4" x14ac:dyDescent="0.3">
      <c r="A51" s="175" t="s">
        <v>150</v>
      </c>
      <c r="B51" s="176">
        <v>0.32106939575999999</v>
      </c>
      <c r="C51" s="176">
        <v>14.06139472279</v>
      </c>
      <c r="D51" s="198">
        <v>1.523E-3</v>
      </c>
      <c r="E51" s="26"/>
      <c r="F51" s="26"/>
      <c r="G51" s="26"/>
      <c r="H51" s="26"/>
      <c r="I51" s="26"/>
      <c r="J51" s="26"/>
      <c r="K51" s="26"/>
      <c r="L51" s="26"/>
      <c r="M51" s="26"/>
      <c r="N51" s="26"/>
      <c r="O51" s="26"/>
      <c r="P51" s="26"/>
      <c r="Q51" s="26"/>
    </row>
    <row r="52" spans="1:17" hidden="1" outlineLevel="4" x14ac:dyDescent="0.3">
      <c r="A52" s="175" t="s">
        <v>151</v>
      </c>
      <c r="B52" s="176">
        <v>1.38888882E-3</v>
      </c>
      <c r="C52" s="176">
        <v>6.0827080319999997E-2</v>
      </c>
      <c r="D52" s="198">
        <v>6.9999999999999999E-6</v>
      </c>
      <c r="E52" s="26"/>
      <c r="F52" s="26"/>
      <c r="G52" s="26"/>
      <c r="H52" s="26"/>
      <c r="I52" s="26"/>
      <c r="J52" s="26"/>
      <c r="K52" s="26"/>
      <c r="L52" s="26"/>
      <c r="M52" s="26"/>
      <c r="N52" s="26"/>
      <c r="O52" s="26"/>
      <c r="P52" s="26"/>
      <c r="Q52" s="26"/>
    </row>
    <row r="53" spans="1:17" hidden="1" outlineLevel="4" x14ac:dyDescent="0.3">
      <c r="A53" s="175" t="s">
        <v>152</v>
      </c>
      <c r="B53" s="176">
        <v>1.9444444099999999E-3</v>
      </c>
      <c r="C53" s="176">
        <v>8.515791516E-2</v>
      </c>
      <c r="D53" s="198">
        <v>9.0000000000000002E-6</v>
      </c>
      <c r="E53" s="26"/>
      <c r="F53" s="26"/>
      <c r="G53" s="26"/>
      <c r="H53" s="26"/>
      <c r="I53" s="26"/>
      <c r="J53" s="26"/>
      <c r="K53" s="26"/>
      <c r="L53" s="26"/>
      <c r="M53" s="26"/>
      <c r="N53" s="26"/>
      <c r="O53" s="26"/>
      <c r="P53" s="26"/>
      <c r="Q53" s="26"/>
    </row>
    <row r="54" spans="1:17" hidden="1" outlineLevel="4" x14ac:dyDescent="0.3">
      <c r="A54" s="175" t="s">
        <v>153</v>
      </c>
      <c r="B54" s="176">
        <v>0.79862062138000001</v>
      </c>
      <c r="C54" s="176">
        <v>34.97598942394</v>
      </c>
      <c r="D54" s="198">
        <v>3.7880000000000001E-3</v>
      </c>
      <c r="E54" s="26"/>
      <c r="F54" s="26"/>
      <c r="G54" s="26"/>
      <c r="H54" s="26"/>
      <c r="I54" s="26"/>
      <c r="J54" s="26"/>
      <c r="K54" s="26"/>
      <c r="L54" s="26"/>
      <c r="M54" s="26"/>
      <c r="N54" s="26"/>
      <c r="O54" s="26"/>
      <c r="P54" s="26"/>
      <c r="Q54" s="26"/>
    </row>
    <row r="55" spans="1:17" ht="14.4" hidden="1" outlineLevel="3" x14ac:dyDescent="0.3">
      <c r="A55" s="211" t="s">
        <v>154</v>
      </c>
      <c r="B55" s="212">
        <f>SUM(B$56:B$56)</f>
        <v>2.17979E-5</v>
      </c>
      <c r="C55" s="212">
        <f>SUM(C$56:C$56)</f>
        <v>9.5465000000000003E-4</v>
      </c>
      <c r="D55" s="213">
        <f>SUM(D$56:D$56)</f>
        <v>0</v>
      </c>
      <c r="E55" s="26"/>
      <c r="F55" s="26"/>
      <c r="G55" s="26"/>
      <c r="H55" s="26"/>
      <c r="I55" s="26"/>
      <c r="J55" s="26"/>
      <c r="K55" s="26"/>
      <c r="L55" s="26"/>
      <c r="M55" s="26"/>
      <c r="N55" s="26"/>
      <c r="O55" s="26"/>
      <c r="P55" s="26"/>
      <c r="Q55" s="26"/>
    </row>
    <row r="56" spans="1:17" hidden="1" outlineLevel="4" x14ac:dyDescent="0.3">
      <c r="A56" s="175" t="s">
        <v>155</v>
      </c>
      <c r="B56" s="176">
        <v>2.17979E-5</v>
      </c>
      <c r="C56" s="176">
        <v>9.5465000000000003E-4</v>
      </c>
      <c r="D56" s="198">
        <v>0</v>
      </c>
      <c r="E56" s="26"/>
      <c r="F56" s="26"/>
      <c r="G56" s="26"/>
      <c r="H56" s="26"/>
      <c r="I56" s="26"/>
      <c r="J56" s="26"/>
      <c r="K56" s="26"/>
      <c r="L56" s="26"/>
      <c r="M56" s="26"/>
      <c r="N56" s="26"/>
      <c r="O56" s="26"/>
      <c r="P56" s="26"/>
      <c r="Q56" s="26"/>
    </row>
    <row r="57" spans="1:17" ht="14.4" outlineLevel="1" x14ac:dyDescent="0.3">
      <c r="A57" s="205" t="s">
        <v>98</v>
      </c>
      <c r="B57" s="206">
        <f>B$58+B$96</f>
        <v>163.39505559214999</v>
      </c>
      <c r="C57" s="206">
        <f>C$58+C$96</f>
        <v>7155.9681571877791</v>
      </c>
      <c r="D57" s="207">
        <f>D$58+D$96</f>
        <v>0.77504099999999987</v>
      </c>
      <c r="E57" s="26"/>
      <c r="F57" s="26"/>
      <c r="G57" s="26"/>
      <c r="H57" s="26"/>
      <c r="I57" s="26"/>
      <c r="J57" s="26"/>
      <c r="K57" s="26"/>
      <c r="L57" s="26"/>
      <c r="M57" s="26"/>
      <c r="N57" s="26"/>
      <c r="O57" s="26"/>
      <c r="P57" s="26"/>
      <c r="Q57" s="26"/>
    </row>
    <row r="58" spans="1:17" ht="14.4" outlineLevel="2" collapsed="1" x14ac:dyDescent="0.3">
      <c r="A58" s="202" t="s">
        <v>1</v>
      </c>
      <c r="B58" s="203">
        <f>B$59+B$69+B$80+B$82+B$89+B$92+B$94</f>
        <v>158.90165421380999</v>
      </c>
      <c r="C58" s="203">
        <f>C$59+C$69+C$80+C$82+C$89+C$92+C$94</f>
        <v>6959.1773971222992</v>
      </c>
      <c r="D58" s="204">
        <f>D$59+D$69+D$80+D$82+D$89+D$92+D$94</f>
        <v>0.75372699999999992</v>
      </c>
      <c r="E58" s="26"/>
      <c r="F58" s="26"/>
      <c r="G58" s="26"/>
      <c r="H58" s="26"/>
      <c r="I58" s="26"/>
      <c r="J58" s="26"/>
      <c r="K58" s="26"/>
      <c r="L58" s="26"/>
      <c r="M58" s="26"/>
      <c r="N58" s="26"/>
      <c r="O58" s="26"/>
      <c r="P58" s="26"/>
      <c r="Q58" s="26"/>
    </row>
    <row r="59" spans="1:17" ht="14.4" hidden="1" outlineLevel="3" x14ac:dyDescent="0.3">
      <c r="A59" s="211" t="s">
        <v>99</v>
      </c>
      <c r="B59" s="212">
        <f>SUM(B$60:B$68)</f>
        <v>122.19947853995001</v>
      </c>
      <c r="C59" s="212">
        <f>SUM(C$60:C$68)</f>
        <v>5351.7872623984504</v>
      </c>
      <c r="D59" s="213">
        <f>SUM(D$60:D$68)</f>
        <v>0.57963500000000001</v>
      </c>
      <c r="E59" s="26"/>
      <c r="F59" s="26"/>
      <c r="G59" s="26"/>
      <c r="H59" s="26"/>
      <c r="I59" s="26"/>
      <c r="J59" s="26"/>
      <c r="K59" s="26"/>
      <c r="L59" s="26"/>
      <c r="M59" s="26"/>
      <c r="N59" s="26"/>
      <c r="O59" s="26"/>
      <c r="P59" s="26"/>
      <c r="Q59" s="26"/>
    </row>
    <row r="60" spans="1:17" hidden="1" outlineLevel="4" x14ac:dyDescent="0.3">
      <c r="A60" s="175" t="s">
        <v>100</v>
      </c>
      <c r="B60" s="176">
        <v>1.0501657710000001E-2</v>
      </c>
      <c r="C60" s="176">
        <v>0.45992535026999998</v>
      </c>
      <c r="D60" s="198">
        <v>5.0000000000000002E-5</v>
      </c>
      <c r="E60" s="26"/>
      <c r="F60" s="26"/>
      <c r="G60" s="26"/>
      <c r="H60" s="26"/>
      <c r="I60" s="26"/>
      <c r="J60" s="26"/>
      <c r="K60" s="26"/>
      <c r="L60" s="26"/>
      <c r="M60" s="26"/>
      <c r="N60" s="26"/>
      <c r="O60" s="26"/>
      <c r="P60" s="26"/>
      <c r="Q60" s="26"/>
    </row>
    <row r="61" spans="1:17" hidden="1" outlineLevel="4" x14ac:dyDescent="0.3">
      <c r="A61" s="175" t="s">
        <v>101</v>
      </c>
      <c r="B61" s="176">
        <v>0.52692271853999995</v>
      </c>
      <c r="C61" s="176">
        <v>23.07684391966</v>
      </c>
      <c r="D61" s="198">
        <v>2.4989999999999999E-3</v>
      </c>
      <c r="E61" s="26"/>
      <c r="F61" s="26"/>
      <c r="G61" s="26"/>
      <c r="H61" s="26"/>
      <c r="I61" s="26"/>
      <c r="J61" s="26"/>
      <c r="K61" s="26"/>
      <c r="L61" s="26"/>
      <c r="M61" s="26"/>
      <c r="N61" s="26"/>
      <c r="O61" s="26"/>
      <c r="P61" s="26"/>
      <c r="Q61" s="26"/>
    </row>
    <row r="62" spans="1:17" hidden="1" outlineLevel="4" x14ac:dyDescent="0.3">
      <c r="A62" s="175" t="s">
        <v>102</v>
      </c>
      <c r="B62" s="176">
        <v>6.3017184599999998E-2</v>
      </c>
      <c r="C62" s="176">
        <v>2.7598691078400002</v>
      </c>
      <c r="D62" s="198">
        <v>2.99E-4</v>
      </c>
      <c r="E62" s="26"/>
      <c r="F62" s="26"/>
      <c r="G62" s="26"/>
      <c r="H62" s="26"/>
      <c r="I62" s="26"/>
      <c r="J62" s="26"/>
      <c r="K62" s="26"/>
      <c r="L62" s="26"/>
      <c r="M62" s="26"/>
      <c r="N62" s="26"/>
      <c r="O62" s="26"/>
      <c r="P62" s="26"/>
      <c r="Q62" s="26"/>
    </row>
    <row r="63" spans="1:17" hidden="1" outlineLevel="4" x14ac:dyDescent="0.3">
      <c r="A63" s="175" t="s">
        <v>103</v>
      </c>
      <c r="B63" s="176">
        <v>3.2673921362699998</v>
      </c>
      <c r="C63" s="176">
        <v>143.09707230363</v>
      </c>
      <c r="D63" s="198">
        <v>1.5498E-2</v>
      </c>
      <c r="E63" s="26"/>
      <c r="F63" s="26"/>
      <c r="G63" s="26"/>
      <c r="H63" s="26"/>
      <c r="I63" s="26"/>
      <c r="J63" s="26"/>
      <c r="K63" s="26"/>
      <c r="L63" s="26"/>
      <c r="M63" s="26"/>
      <c r="N63" s="26"/>
      <c r="O63" s="26"/>
      <c r="P63" s="26"/>
      <c r="Q63" s="26"/>
    </row>
    <row r="64" spans="1:17" hidden="1" outlineLevel="4" x14ac:dyDescent="0.3">
      <c r="A64" s="175" t="s">
        <v>104</v>
      </c>
      <c r="B64" s="176">
        <v>80.748162600409998</v>
      </c>
      <c r="C64" s="176">
        <v>3536.4061551683299</v>
      </c>
      <c r="D64" s="198">
        <v>0.383017</v>
      </c>
      <c r="E64" s="26"/>
      <c r="F64" s="26"/>
      <c r="G64" s="26"/>
      <c r="H64" s="26"/>
      <c r="I64" s="26"/>
      <c r="J64" s="26"/>
      <c r="K64" s="26"/>
      <c r="L64" s="26"/>
      <c r="M64" s="26"/>
      <c r="N64" s="26"/>
      <c r="O64" s="26"/>
      <c r="P64" s="26"/>
      <c r="Q64" s="26"/>
    </row>
    <row r="65" spans="1:17" hidden="1" outlineLevel="4" x14ac:dyDescent="0.3">
      <c r="A65" s="175" t="s">
        <v>105</v>
      </c>
      <c r="B65" s="176">
        <v>6.6631378300400002</v>
      </c>
      <c r="C65" s="176">
        <v>291.81545283548002</v>
      </c>
      <c r="D65" s="198">
        <v>3.1606000000000002E-2</v>
      </c>
      <c r="E65" s="26"/>
      <c r="F65" s="26"/>
      <c r="G65" s="26"/>
      <c r="H65" s="26"/>
      <c r="I65" s="26"/>
      <c r="J65" s="26"/>
      <c r="K65" s="26"/>
      <c r="L65" s="26"/>
      <c r="M65" s="26"/>
      <c r="N65" s="26"/>
      <c r="O65" s="26"/>
      <c r="P65" s="26"/>
      <c r="Q65" s="26"/>
    </row>
    <row r="66" spans="1:17" hidden="1" outlineLevel="4" x14ac:dyDescent="0.3">
      <c r="A66" s="175" t="s">
        <v>106</v>
      </c>
      <c r="B66" s="176">
        <v>16.312498412869999</v>
      </c>
      <c r="C66" s="176">
        <v>714.41402424093997</v>
      </c>
      <c r="D66" s="198">
        <v>7.7376E-2</v>
      </c>
      <c r="E66" s="26"/>
      <c r="F66" s="26"/>
      <c r="G66" s="26"/>
      <c r="H66" s="26"/>
      <c r="I66" s="26"/>
      <c r="J66" s="26"/>
      <c r="K66" s="26"/>
      <c r="L66" s="26"/>
      <c r="M66" s="26"/>
      <c r="N66" s="26"/>
      <c r="O66" s="26"/>
      <c r="P66" s="26"/>
      <c r="Q66" s="26"/>
    </row>
    <row r="67" spans="1:17" hidden="1" outlineLevel="4" x14ac:dyDescent="0.3">
      <c r="A67" s="175" t="s">
        <v>107</v>
      </c>
      <c r="B67" s="176">
        <v>14.50553810623</v>
      </c>
      <c r="C67" s="176">
        <v>635.27729413216002</v>
      </c>
      <c r="D67" s="198">
        <v>6.8805000000000005E-2</v>
      </c>
      <c r="E67" s="26"/>
      <c r="F67" s="26"/>
      <c r="G67" s="26"/>
      <c r="H67" s="26"/>
      <c r="I67" s="26"/>
      <c r="J67" s="26"/>
      <c r="K67" s="26"/>
      <c r="L67" s="26"/>
      <c r="M67" s="26"/>
      <c r="N67" s="26"/>
      <c r="O67" s="26"/>
      <c r="P67" s="26"/>
      <c r="Q67" s="26"/>
    </row>
    <row r="68" spans="1:17" hidden="1" outlineLevel="4" x14ac:dyDescent="0.3">
      <c r="A68" s="175" t="s">
        <v>108</v>
      </c>
      <c r="B68" s="176">
        <v>0.10230789328000001</v>
      </c>
      <c r="C68" s="176">
        <v>4.4806253401399996</v>
      </c>
      <c r="D68" s="198">
        <v>4.8500000000000003E-4</v>
      </c>
      <c r="E68" s="26"/>
      <c r="F68" s="26"/>
      <c r="G68" s="26"/>
      <c r="H68" s="26"/>
      <c r="I68" s="26"/>
      <c r="J68" s="26"/>
      <c r="K68" s="26"/>
      <c r="L68" s="26"/>
      <c r="M68" s="26"/>
      <c r="N68" s="26"/>
      <c r="O68" s="26"/>
      <c r="P68" s="26"/>
      <c r="Q68" s="26"/>
    </row>
    <row r="69" spans="1:17" ht="14.4" hidden="1" outlineLevel="3" x14ac:dyDescent="0.3">
      <c r="A69" s="211" t="s">
        <v>109</v>
      </c>
      <c r="B69" s="212">
        <f>SUM(B$70:B$79)</f>
        <v>7.9609203969299998</v>
      </c>
      <c r="C69" s="212">
        <f>SUM(C$70:C$79)</f>
        <v>348.65248924481006</v>
      </c>
      <c r="D69" s="213">
        <f>SUM(D$70:D$79)</f>
        <v>3.7760999999999996E-2</v>
      </c>
      <c r="E69" s="26"/>
      <c r="F69" s="26"/>
      <c r="G69" s="26"/>
      <c r="H69" s="26"/>
      <c r="I69" s="26"/>
      <c r="J69" s="26"/>
      <c r="K69" s="26"/>
      <c r="L69" s="26"/>
      <c r="M69" s="26"/>
      <c r="N69" s="26"/>
      <c r="O69" s="26"/>
      <c r="P69" s="26"/>
      <c r="Q69" s="26"/>
    </row>
    <row r="70" spans="1:17" hidden="1" outlineLevel="4" x14ac:dyDescent="0.3">
      <c r="A70" s="175" t="s">
        <v>110</v>
      </c>
      <c r="B70" s="176">
        <v>2.516496335E-2</v>
      </c>
      <c r="C70" s="176">
        <v>1.1021121523299999</v>
      </c>
      <c r="D70" s="198">
        <v>1.1900000000000001E-4</v>
      </c>
      <c r="E70" s="26"/>
      <c r="F70" s="26"/>
      <c r="G70" s="26"/>
      <c r="H70" s="26"/>
      <c r="I70" s="26"/>
      <c r="J70" s="26"/>
      <c r="K70" s="26"/>
      <c r="L70" s="26"/>
      <c r="M70" s="26"/>
      <c r="N70" s="26"/>
      <c r="O70" s="26"/>
      <c r="P70" s="26"/>
      <c r="Q70" s="26"/>
    </row>
    <row r="71" spans="1:17" hidden="1" outlineLevel="4" x14ac:dyDescent="0.3">
      <c r="A71" s="175" t="s">
        <v>111</v>
      </c>
      <c r="B71" s="176">
        <v>0.22976013516999999</v>
      </c>
      <c r="C71" s="176">
        <v>10.06246</v>
      </c>
      <c r="D71" s="198">
        <v>1.09E-3</v>
      </c>
      <c r="E71" s="26"/>
      <c r="F71" s="26"/>
      <c r="G71" s="26"/>
      <c r="H71" s="26"/>
      <c r="I71" s="26"/>
      <c r="J71" s="26"/>
      <c r="K71" s="26"/>
      <c r="L71" s="26"/>
      <c r="M71" s="26"/>
      <c r="N71" s="26"/>
      <c r="O71" s="26"/>
      <c r="P71" s="26"/>
      <c r="Q71" s="26"/>
    </row>
    <row r="72" spans="1:17" hidden="1" outlineLevel="4" x14ac:dyDescent="0.3">
      <c r="A72" s="175" t="s">
        <v>112</v>
      </c>
      <c r="B72" s="176">
        <v>5.2415877968100002</v>
      </c>
      <c r="C72" s="176">
        <v>229.55795835524</v>
      </c>
      <c r="D72" s="198">
        <v>2.4863E-2</v>
      </c>
      <c r="E72" s="26"/>
      <c r="F72" s="26"/>
      <c r="G72" s="26"/>
      <c r="H72" s="26"/>
      <c r="I72" s="26"/>
      <c r="J72" s="26"/>
      <c r="K72" s="26"/>
      <c r="L72" s="26"/>
      <c r="M72" s="26"/>
      <c r="N72" s="26"/>
      <c r="O72" s="26"/>
      <c r="P72" s="26"/>
      <c r="Q72" s="26"/>
    </row>
    <row r="73" spans="1:17" hidden="1" outlineLevel="4" x14ac:dyDescent="0.3">
      <c r="A73" s="175" t="s">
        <v>113</v>
      </c>
      <c r="B73" s="176">
        <v>0.22976013516999999</v>
      </c>
      <c r="C73" s="176">
        <v>10.06246</v>
      </c>
      <c r="D73" s="198">
        <v>1.09E-3</v>
      </c>
      <c r="E73" s="26"/>
      <c r="F73" s="26"/>
      <c r="G73" s="26"/>
      <c r="H73" s="26"/>
      <c r="I73" s="26"/>
      <c r="J73" s="26"/>
      <c r="K73" s="26"/>
      <c r="L73" s="26"/>
      <c r="M73" s="26"/>
      <c r="N73" s="26"/>
      <c r="O73" s="26"/>
      <c r="P73" s="26"/>
      <c r="Q73" s="26"/>
    </row>
    <row r="74" spans="1:17" hidden="1" outlineLevel="4" x14ac:dyDescent="0.3">
      <c r="A74" s="175" t="s">
        <v>114</v>
      </c>
      <c r="B74" s="176">
        <v>0.65163056865000002</v>
      </c>
      <c r="C74" s="176">
        <v>28.53848656932</v>
      </c>
      <c r="D74" s="198">
        <v>3.091E-3</v>
      </c>
      <c r="E74" s="26"/>
      <c r="F74" s="26"/>
      <c r="G74" s="26"/>
      <c r="H74" s="26"/>
      <c r="I74" s="26"/>
      <c r="J74" s="26"/>
      <c r="K74" s="26"/>
      <c r="L74" s="26"/>
      <c r="M74" s="26"/>
      <c r="N74" s="26"/>
      <c r="O74" s="26"/>
      <c r="P74" s="26"/>
      <c r="Q74" s="26"/>
    </row>
    <row r="75" spans="1:17" hidden="1" outlineLevel="4" x14ac:dyDescent="0.3">
      <c r="A75" s="175" t="s">
        <v>115</v>
      </c>
      <c r="B75" s="176">
        <v>0.12846059991</v>
      </c>
      <c r="C75" s="176">
        <v>5.6259962034099997</v>
      </c>
      <c r="D75" s="198">
        <v>6.0899999999999995E-4</v>
      </c>
      <c r="E75" s="26"/>
      <c r="F75" s="26"/>
      <c r="G75" s="26"/>
      <c r="H75" s="26"/>
      <c r="I75" s="26"/>
      <c r="J75" s="26"/>
      <c r="K75" s="26"/>
      <c r="L75" s="26"/>
      <c r="M75" s="26"/>
      <c r="N75" s="26"/>
      <c r="O75" s="26"/>
      <c r="P75" s="26"/>
      <c r="Q75" s="26"/>
    </row>
    <row r="76" spans="1:17" hidden="1" outlineLevel="4" x14ac:dyDescent="0.3">
      <c r="A76" s="175" t="s">
        <v>116</v>
      </c>
      <c r="B76" s="176">
        <v>0.1</v>
      </c>
      <c r="C76" s="176">
        <v>4.3795500000000001</v>
      </c>
      <c r="D76" s="198">
        <v>4.7399999999999997E-4</v>
      </c>
      <c r="E76" s="26"/>
      <c r="F76" s="26"/>
      <c r="G76" s="26"/>
      <c r="H76" s="26"/>
      <c r="I76" s="26"/>
      <c r="J76" s="26"/>
      <c r="K76" s="26"/>
      <c r="L76" s="26"/>
      <c r="M76" s="26"/>
      <c r="N76" s="26"/>
      <c r="O76" s="26"/>
      <c r="P76" s="26"/>
      <c r="Q76" s="26"/>
    </row>
    <row r="77" spans="1:17" hidden="1" outlineLevel="4" x14ac:dyDescent="0.3">
      <c r="A77" s="175" t="s">
        <v>117</v>
      </c>
      <c r="B77" s="176">
        <v>5.1251526E-4</v>
      </c>
      <c r="C77" s="176">
        <v>2.2445862069999999E-2</v>
      </c>
      <c r="D77" s="198">
        <v>1.9999999999999999E-6</v>
      </c>
      <c r="E77" s="26"/>
      <c r="F77" s="26"/>
      <c r="G77" s="26"/>
      <c r="H77" s="26"/>
      <c r="I77" s="26"/>
      <c r="J77" s="26"/>
      <c r="K77" s="26"/>
      <c r="L77" s="26"/>
      <c r="M77" s="26"/>
      <c r="N77" s="26"/>
      <c r="O77" s="26"/>
      <c r="P77" s="26"/>
      <c r="Q77" s="26"/>
    </row>
    <row r="78" spans="1:17" hidden="1" outlineLevel="4" x14ac:dyDescent="0.3">
      <c r="A78" s="175" t="s">
        <v>118</v>
      </c>
      <c r="B78" s="176">
        <v>0.51793409026000004</v>
      </c>
      <c r="C78" s="176">
        <v>22.68318245052</v>
      </c>
      <c r="D78" s="198">
        <v>2.457E-3</v>
      </c>
      <c r="E78" s="26"/>
      <c r="F78" s="26"/>
      <c r="G78" s="26"/>
      <c r="H78" s="26"/>
      <c r="I78" s="26"/>
      <c r="J78" s="26"/>
      <c r="K78" s="26"/>
      <c r="L78" s="26"/>
      <c r="M78" s="26"/>
      <c r="N78" s="26"/>
      <c r="O78" s="26"/>
      <c r="P78" s="26"/>
      <c r="Q78" s="26"/>
    </row>
    <row r="79" spans="1:17" hidden="1" outlineLevel="4" x14ac:dyDescent="0.3">
      <c r="A79" s="175" t="s">
        <v>119</v>
      </c>
      <c r="B79" s="176">
        <v>0.83610959235000004</v>
      </c>
      <c r="C79" s="176">
        <v>36.617837651919999</v>
      </c>
      <c r="D79" s="198">
        <v>3.9659999999999999E-3</v>
      </c>
      <c r="E79" s="26"/>
      <c r="F79" s="26"/>
      <c r="G79" s="26"/>
      <c r="H79" s="26"/>
      <c r="I79" s="26"/>
      <c r="J79" s="26"/>
      <c r="K79" s="26"/>
      <c r="L79" s="26"/>
      <c r="M79" s="26"/>
      <c r="N79" s="26"/>
      <c r="O79" s="26"/>
      <c r="P79" s="26"/>
      <c r="Q79" s="26"/>
    </row>
    <row r="80" spans="1:17" ht="14.4" hidden="1" outlineLevel="3" x14ac:dyDescent="0.3">
      <c r="A80" s="211" t="s">
        <v>120</v>
      </c>
      <c r="B80" s="212">
        <f>SUM(B$81:B$81)</f>
        <v>0.60585586000000002</v>
      </c>
      <c r="C80" s="212">
        <f>SUM(C$81:C$81)</f>
        <v>26.533760316630001</v>
      </c>
      <c r="D80" s="213">
        <f>SUM(D$81:D$81)</f>
        <v>2.8739999999999998E-3</v>
      </c>
      <c r="E80" s="26"/>
      <c r="F80" s="26"/>
      <c r="G80" s="26"/>
      <c r="H80" s="26"/>
      <c r="I80" s="26"/>
      <c r="J80" s="26"/>
      <c r="K80" s="26"/>
      <c r="L80" s="26"/>
      <c r="M80" s="26"/>
      <c r="N80" s="26"/>
      <c r="O80" s="26"/>
      <c r="P80" s="26"/>
      <c r="Q80" s="26"/>
    </row>
    <row r="81" spans="1:17" hidden="1" outlineLevel="4" x14ac:dyDescent="0.3">
      <c r="A81" s="175" t="s">
        <v>121</v>
      </c>
      <c r="B81" s="176">
        <v>0.60585586000000002</v>
      </c>
      <c r="C81" s="176">
        <v>26.533760316630001</v>
      </c>
      <c r="D81" s="198">
        <v>2.8739999999999998E-3</v>
      </c>
      <c r="E81" s="26"/>
      <c r="F81" s="26"/>
      <c r="G81" s="26"/>
      <c r="H81" s="26"/>
      <c r="I81" s="26"/>
      <c r="J81" s="26"/>
      <c r="K81" s="26"/>
      <c r="L81" s="26"/>
      <c r="M81" s="26"/>
      <c r="N81" s="26"/>
      <c r="O81" s="26"/>
      <c r="P81" s="26"/>
      <c r="Q81" s="26"/>
    </row>
    <row r="82" spans="1:17" ht="14.4" hidden="1" outlineLevel="3" x14ac:dyDescent="0.3">
      <c r="A82" s="211" t="s">
        <v>122</v>
      </c>
      <c r="B82" s="212">
        <f>SUM(B$83:B$88)</f>
        <v>2.1036939244599999</v>
      </c>
      <c r="C82" s="212">
        <f>SUM(C$83:C$88)</f>
        <v>92.132327267200012</v>
      </c>
      <c r="D82" s="213">
        <f>SUM(D$83:D$88)</f>
        <v>9.979E-3</v>
      </c>
      <c r="E82" s="26"/>
      <c r="F82" s="26"/>
      <c r="G82" s="26"/>
      <c r="H82" s="26"/>
      <c r="I82" s="26"/>
      <c r="J82" s="26"/>
      <c r="K82" s="26"/>
      <c r="L82" s="26"/>
      <c r="M82" s="26"/>
      <c r="N82" s="26"/>
      <c r="O82" s="26"/>
      <c r="P82" s="26"/>
      <c r="Q82" s="26"/>
    </row>
    <row r="83" spans="1:17" hidden="1" outlineLevel="4" x14ac:dyDescent="0.3">
      <c r="A83" s="175" t="s">
        <v>123</v>
      </c>
      <c r="B83" s="176">
        <v>0.74672043934999999</v>
      </c>
      <c r="C83" s="176">
        <v>32.702995000000001</v>
      </c>
      <c r="D83" s="198">
        <v>3.542E-3</v>
      </c>
      <c r="E83" s="26"/>
      <c r="F83" s="26"/>
      <c r="G83" s="26"/>
      <c r="H83" s="26"/>
      <c r="I83" s="26"/>
      <c r="J83" s="26"/>
      <c r="K83" s="26"/>
      <c r="L83" s="26"/>
      <c r="M83" s="26"/>
      <c r="N83" s="26"/>
      <c r="O83" s="26"/>
      <c r="P83" s="26"/>
      <c r="Q83" s="26"/>
    </row>
    <row r="84" spans="1:17" hidden="1" outlineLevel="4" x14ac:dyDescent="0.3">
      <c r="A84" s="175" t="s">
        <v>124</v>
      </c>
      <c r="B84" s="176">
        <v>5.8737260000000001E-5</v>
      </c>
      <c r="C84" s="176">
        <v>2.57242765E-3</v>
      </c>
      <c r="D84" s="198">
        <v>0</v>
      </c>
      <c r="E84" s="26"/>
      <c r="F84" s="26"/>
      <c r="G84" s="26"/>
      <c r="H84" s="26"/>
      <c r="I84" s="26"/>
      <c r="J84" s="26"/>
      <c r="K84" s="26"/>
      <c r="L84" s="26"/>
      <c r="M84" s="26"/>
      <c r="N84" s="26"/>
      <c r="O84" s="26"/>
      <c r="P84" s="26"/>
      <c r="Q84" s="26"/>
    </row>
    <row r="85" spans="1:17" hidden="1" outlineLevel="4" x14ac:dyDescent="0.3">
      <c r="A85" s="175" t="s">
        <v>125</v>
      </c>
      <c r="B85" s="176">
        <v>0.67899402690999999</v>
      </c>
      <c r="C85" s="176">
        <v>29.73688290538</v>
      </c>
      <c r="D85" s="198">
        <v>3.2209999999999999E-3</v>
      </c>
      <c r="E85" s="26"/>
      <c r="F85" s="26"/>
      <c r="G85" s="26"/>
      <c r="H85" s="26"/>
      <c r="I85" s="26"/>
      <c r="J85" s="26"/>
      <c r="K85" s="26"/>
      <c r="L85" s="26"/>
      <c r="M85" s="26"/>
      <c r="N85" s="26"/>
      <c r="O85" s="26"/>
      <c r="P85" s="26"/>
      <c r="Q85" s="26"/>
    </row>
    <row r="86" spans="1:17" hidden="1" outlineLevel="4" x14ac:dyDescent="0.3">
      <c r="A86" s="175" t="s">
        <v>126</v>
      </c>
      <c r="B86" s="176">
        <v>0.15486576600999999</v>
      </c>
      <c r="C86" s="176">
        <v>6.7824236551699997</v>
      </c>
      <c r="D86" s="198">
        <v>7.3499999999999998E-4</v>
      </c>
      <c r="E86" s="26"/>
      <c r="F86" s="26"/>
      <c r="G86" s="26"/>
      <c r="H86" s="26"/>
      <c r="I86" s="26"/>
      <c r="J86" s="26"/>
      <c r="K86" s="26"/>
      <c r="L86" s="26"/>
      <c r="M86" s="26"/>
      <c r="N86" s="26"/>
      <c r="O86" s="26"/>
      <c r="P86" s="26"/>
      <c r="Q86" s="26"/>
    </row>
    <row r="87" spans="1:17" hidden="1" outlineLevel="4" x14ac:dyDescent="0.3">
      <c r="A87" s="175" t="s">
        <v>127</v>
      </c>
      <c r="B87" s="176">
        <v>0.33611124977000001</v>
      </c>
      <c r="C87" s="176">
        <v>14.7201602395</v>
      </c>
      <c r="D87" s="198">
        <v>1.5939999999999999E-3</v>
      </c>
      <c r="E87" s="26"/>
      <c r="F87" s="26"/>
      <c r="G87" s="26"/>
      <c r="H87" s="26"/>
      <c r="I87" s="26"/>
      <c r="J87" s="26"/>
      <c r="K87" s="26"/>
      <c r="L87" s="26"/>
      <c r="M87" s="26"/>
      <c r="N87" s="26"/>
      <c r="O87" s="26"/>
      <c r="P87" s="26"/>
      <c r="Q87" s="26"/>
    </row>
    <row r="88" spans="1:17" hidden="1" outlineLevel="4" x14ac:dyDescent="0.3">
      <c r="A88" s="175" t="s">
        <v>128</v>
      </c>
      <c r="B88" s="176">
        <v>0.18694370516</v>
      </c>
      <c r="C88" s="176">
        <v>8.1872930395000001</v>
      </c>
      <c r="D88" s="198">
        <v>8.8699999999999998E-4</v>
      </c>
      <c r="E88" s="26"/>
      <c r="F88" s="26"/>
      <c r="G88" s="26"/>
      <c r="H88" s="26"/>
      <c r="I88" s="26"/>
      <c r="J88" s="26"/>
      <c r="K88" s="26"/>
      <c r="L88" s="26"/>
      <c r="M88" s="26"/>
      <c r="N88" s="26"/>
      <c r="O88" s="26"/>
      <c r="P88" s="26"/>
      <c r="Q88" s="26"/>
    </row>
    <row r="89" spans="1:17" ht="14.4" hidden="1" outlineLevel="3" x14ac:dyDescent="0.3">
      <c r="A89" s="211" t="s">
        <v>129</v>
      </c>
      <c r="B89" s="212">
        <f>SUM(B$90:B$91)</f>
        <v>18.750640004000001</v>
      </c>
      <c r="C89" s="212">
        <f>SUM(C$90:C$91)</f>
        <v>821.19365429518996</v>
      </c>
      <c r="D89" s="213">
        <f>SUM(D$90:D$91)</f>
        <v>8.8940999999999992E-2</v>
      </c>
      <c r="E89" s="26"/>
      <c r="F89" s="26"/>
      <c r="G89" s="26"/>
      <c r="H89" s="26"/>
      <c r="I89" s="26"/>
      <c r="J89" s="26"/>
      <c r="K89" s="26"/>
      <c r="L89" s="26"/>
      <c r="M89" s="26"/>
      <c r="N89" s="26"/>
      <c r="O89" s="26"/>
      <c r="P89" s="26"/>
      <c r="Q89" s="26"/>
    </row>
    <row r="90" spans="1:17" hidden="1" outlineLevel="4" x14ac:dyDescent="0.3">
      <c r="A90" s="175" t="s">
        <v>136</v>
      </c>
      <c r="B90" s="176">
        <v>15.252974684</v>
      </c>
      <c r="C90" s="176">
        <v>668.01165277312998</v>
      </c>
      <c r="D90" s="198">
        <v>7.2349999999999998E-2</v>
      </c>
      <c r="E90" s="26"/>
      <c r="F90" s="26"/>
      <c r="G90" s="26"/>
      <c r="H90" s="26"/>
      <c r="I90" s="26"/>
      <c r="J90" s="26"/>
      <c r="K90" s="26"/>
      <c r="L90" s="26"/>
      <c r="M90" s="26"/>
      <c r="N90" s="26"/>
      <c r="O90" s="26"/>
      <c r="P90" s="26"/>
      <c r="Q90" s="26"/>
    </row>
    <row r="91" spans="1:17" hidden="1" outlineLevel="4" x14ac:dyDescent="0.3">
      <c r="A91" s="175" t="s">
        <v>137</v>
      </c>
      <c r="B91" s="176">
        <v>3.4976653199999999</v>
      </c>
      <c r="C91" s="176">
        <v>153.18200152206001</v>
      </c>
      <c r="D91" s="198">
        <v>1.6591000000000002E-2</v>
      </c>
      <c r="E91" s="26"/>
      <c r="F91" s="26"/>
      <c r="G91" s="26"/>
      <c r="H91" s="26"/>
      <c r="I91" s="26"/>
      <c r="J91" s="26"/>
      <c r="K91" s="26"/>
      <c r="L91" s="26"/>
      <c r="M91" s="26"/>
      <c r="N91" s="26"/>
      <c r="O91" s="26"/>
      <c r="P91" s="26"/>
      <c r="Q91" s="26"/>
    </row>
    <row r="92" spans="1:17" ht="14.4" hidden="1" outlineLevel="3" x14ac:dyDescent="0.3">
      <c r="A92" s="211" t="s">
        <v>138</v>
      </c>
      <c r="B92" s="212">
        <f>SUM(B$93:B$93)</f>
        <v>3</v>
      </c>
      <c r="C92" s="212">
        <f>SUM(C$93:C$93)</f>
        <v>131.38650000000001</v>
      </c>
      <c r="D92" s="213">
        <f>SUM(D$93:D$93)</f>
        <v>1.423E-2</v>
      </c>
      <c r="E92" s="26"/>
      <c r="F92" s="26"/>
      <c r="G92" s="26"/>
      <c r="H92" s="26"/>
      <c r="I92" s="26"/>
      <c r="J92" s="26"/>
      <c r="K92" s="26"/>
      <c r="L92" s="26"/>
      <c r="M92" s="26"/>
      <c r="N92" s="26"/>
      <c r="O92" s="26"/>
      <c r="P92" s="26"/>
      <c r="Q92" s="26"/>
    </row>
    <row r="93" spans="1:17" hidden="1" outlineLevel="4" x14ac:dyDescent="0.3">
      <c r="A93" s="175" t="s">
        <v>139</v>
      </c>
      <c r="B93" s="176">
        <v>3</v>
      </c>
      <c r="C93" s="176">
        <v>131.38650000000001</v>
      </c>
      <c r="D93" s="198">
        <v>1.423E-2</v>
      </c>
      <c r="E93" s="26"/>
      <c r="F93" s="26"/>
      <c r="G93" s="26"/>
      <c r="H93" s="26"/>
      <c r="I93" s="26"/>
      <c r="J93" s="26"/>
      <c r="K93" s="26"/>
      <c r="L93" s="26"/>
      <c r="M93" s="26"/>
      <c r="N93" s="26"/>
      <c r="O93" s="26"/>
      <c r="P93" s="26"/>
      <c r="Q93" s="26"/>
    </row>
    <row r="94" spans="1:17" ht="14.4" hidden="1" outlineLevel="3" x14ac:dyDescent="0.3">
      <c r="A94" s="211" t="s">
        <v>140</v>
      </c>
      <c r="B94" s="212">
        <f>SUM(B$95:B$95)</f>
        <v>4.2810654884700003</v>
      </c>
      <c r="C94" s="212">
        <f>SUM(C$95:C$95)</f>
        <v>187.49140360001999</v>
      </c>
      <c r="D94" s="213">
        <f>SUM(D$95:D$95)</f>
        <v>2.0306999999999999E-2</v>
      </c>
      <c r="E94" s="26"/>
      <c r="F94" s="26"/>
      <c r="G94" s="26"/>
      <c r="H94" s="26"/>
      <c r="I94" s="26"/>
      <c r="J94" s="26"/>
      <c r="K94" s="26"/>
      <c r="L94" s="26"/>
      <c r="M94" s="26"/>
      <c r="N94" s="26"/>
      <c r="O94" s="26"/>
      <c r="P94" s="26"/>
      <c r="Q94" s="26"/>
    </row>
    <row r="95" spans="1:17" hidden="1" outlineLevel="4" x14ac:dyDescent="0.3">
      <c r="A95" s="175" t="s">
        <v>107</v>
      </c>
      <c r="B95" s="176">
        <v>4.2810654884700003</v>
      </c>
      <c r="C95" s="176">
        <v>187.49140360001999</v>
      </c>
      <c r="D95" s="198">
        <v>2.0306999999999999E-2</v>
      </c>
      <c r="E95" s="26"/>
      <c r="F95" s="26"/>
      <c r="G95" s="26"/>
      <c r="H95" s="26"/>
      <c r="I95" s="26"/>
      <c r="J95" s="26"/>
      <c r="K95" s="26"/>
      <c r="L95" s="26"/>
      <c r="M95" s="26"/>
      <c r="N95" s="26"/>
      <c r="O95" s="26"/>
      <c r="P95" s="26"/>
      <c r="Q95" s="26"/>
    </row>
    <row r="96" spans="1:17" ht="14.4" outlineLevel="2" collapsed="1" x14ac:dyDescent="0.3">
      <c r="A96" s="202" t="s">
        <v>2</v>
      </c>
      <c r="B96" s="203">
        <f>B$97+B$104+B$107+B$109+B$111</f>
        <v>4.4934013783400006</v>
      </c>
      <c r="C96" s="203">
        <f>C$97+C$104+C$107+C$109+C$111</f>
        <v>196.79076006548001</v>
      </c>
      <c r="D96" s="204">
        <f>D$97+D$104+D$107+D$109+D$111</f>
        <v>2.1314E-2</v>
      </c>
      <c r="E96" s="26"/>
      <c r="F96" s="26"/>
      <c r="G96" s="26"/>
      <c r="H96" s="26"/>
      <c r="I96" s="26"/>
      <c r="J96" s="26"/>
      <c r="K96" s="26"/>
      <c r="L96" s="26"/>
      <c r="M96" s="26"/>
      <c r="N96" s="26"/>
      <c r="O96" s="26"/>
      <c r="P96" s="26"/>
      <c r="Q96" s="26"/>
    </row>
    <row r="97" spans="1:17" ht="14.4" hidden="1" outlineLevel="3" x14ac:dyDescent="0.3">
      <c r="A97" s="211" t="s">
        <v>99</v>
      </c>
      <c r="B97" s="212">
        <f>SUM(B$98:B$103)</f>
        <v>2.5330381701300002</v>
      </c>
      <c r="C97" s="212">
        <f>SUM(C$98:C$103)</f>
        <v>110.93567318021</v>
      </c>
      <c r="D97" s="213">
        <f>SUM(D$98:D$103)</f>
        <v>1.2016000000000001E-2</v>
      </c>
      <c r="E97" s="26"/>
      <c r="F97" s="26"/>
      <c r="G97" s="26"/>
      <c r="H97" s="26"/>
      <c r="I97" s="26"/>
      <c r="J97" s="26"/>
      <c r="K97" s="26"/>
      <c r="L97" s="26"/>
      <c r="M97" s="26"/>
      <c r="N97" s="26"/>
      <c r="O97" s="26"/>
      <c r="P97" s="26"/>
      <c r="Q97" s="26"/>
    </row>
    <row r="98" spans="1:17" hidden="1" outlineLevel="4" x14ac:dyDescent="0.3">
      <c r="A98" s="175" t="s">
        <v>156</v>
      </c>
      <c r="B98" s="176">
        <v>0.34464020276000001</v>
      </c>
      <c r="C98" s="176">
        <v>15.09369</v>
      </c>
      <c r="D98" s="198">
        <v>1.635E-3</v>
      </c>
      <c r="E98" s="26"/>
      <c r="F98" s="26"/>
      <c r="G98" s="26"/>
      <c r="H98" s="26"/>
      <c r="I98" s="26"/>
      <c r="J98" s="26"/>
      <c r="K98" s="26"/>
      <c r="L98" s="26"/>
      <c r="M98" s="26"/>
      <c r="N98" s="26"/>
      <c r="O98" s="26"/>
      <c r="P98" s="26"/>
      <c r="Q98" s="26"/>
    </row>
    <row r="99" spans="1:17" hidden="1" outlineLevel="4" x14ac:dyDescent="0.3">
      <c r="A99" s="175" t="s">
        <v>102</v>
      </c>
      <c r="B99" s="176">
        <v>1.1599847480300001</v>
      </c>
      <c r="C99" s="176">
        <v>50.802112032769998</v>
      </c>
      <c r="D99" s="198">
        <v>5.5019999999999999E-3</v>
      </c>
      <c r="E99" s="26"/>
      <c r="F99" s="26"/>
      <c r="G99" s="26"/>
      <c r="H99" s="26"/>
      <c r="I99" s="26"/>
      <c r="J99" s="26"/>
      <c r="K99" s="26"/>
      <c r="L99" s="26"/>
      <c r="M99" s="26"/>
      <c r="N99" s="26"/>
      <c r="O99" s="26"/>
      <c r="P99" s="26"/>
      <c r="Q99" s="26"/>
    </row>
    <row r="100" spans="1:17" hidden="1" outlineLevel="4" x14ac:dyDescent="0.3">
      <c r="A100" s="175" t="s">
        <v>103</v>
      </c>
      <c r="B100" s="176">
        <v>0.20420994062</v>
      </c>
      <c r="C100" s="176">
        <v>8.9434764541699998</v>
      </c>
      <c r="D100" s="198">
        <v>9.6900000000000003E-4</v>
      </c>
      <c r="E100" s="26"/>
      <c r="F100" s="26"/>
      <c r="G100" s="26"/>
      <c r="H100" s="26"/>
      <c r="I100" s="26"/>
      <c r="J100" s="26"/>
      <c r="K100" s="26"/>
      <c r="L100" s="26"/>
      <c r="M100" s="26"/>
      <c r="N100" s="26"/>
      <c r="O100" s="26"/>
      <c r="P100" s="26"/>
      <c r="Q100" s="26"/>
    </row>
    <row r="101" spans="1:17" hidden="1" outlineLevel="4" x14ac:dyDescent="0.3">
      <c r="A101" s="175" t="s">
        <v>106</v>
      </c>
      <c r="B101" s="176">
        <v>0.49334617572</v>
      </c>
      <c r="C101" s="176">
        <v>21.606342438750001</v>
      </c>
      <c r="D101" s="198">
        <v>2.3400000000000001E-3</v>
      </c>
      <c r="E101" s="26"/>
      <c r="F101" s="26"/>
      <c r="G101" s="26"/>
      <c r="H101" s="26"/>
      <c r="I101" s="26"/>
      <c r="J101" s="26"/>
      <c r="K101" s="26"/>
      <c r="L101" s="26"/>
      <c r="M101" s="26"/>
      <c r="N101" s="26"/>
      <c r="O101" s="26"/>
      <c r="P101" s="26"/>
      <c r="Q101" s="26"/>
    </row>
    <row r="102" spans="1:17" hidden="1" outlineLevel="4" x14ac:dyDescent="0.3">
      <c r="A102" s="175" t="s">
        <v>107</v>
      </c>
      <c r="B102" s="176">
        <v>0.32985827000000001</v>
      </c>
      <c r="C102" s="176">
        <v>14.44630786387</v>
      </c>
      <c r="D102" s="198">
        <v>1.565E-3</v>
      </c>
      <c r="E102" s="26"/>
      <c r="F102" s="26"/>
      <c r="G102" s="26"/>
      <c r="H102" s="26"/>
      <c r="I102" s="26"/>
      <c r="J102" s="26"/>
      <c r="K102" s="26"/>
      <c r="L102" s="26"/>
      <c r="M102" s="26"/>
      <c r="N102" s="26"/>
      <c r="O102" s="26"/>
      <c r="P102" s="26"/>
      <c r="Q102" s="26"/>
    </row>
    <row r="103" spans="1:17" hidden="1" outlineLevel="4" x14ac:dyDescent="0.3">
      <c r="A103" s="175" t="s">
        <v>108</v>
      </c>
      <c r="B103" s="176">
        <v>9.9883299999999997E-4</v>
      </c>
      <c r="C103" s="176">
        <v>4.3744390649999999E-2</v>
      </c>
      <c r="D103" s="198">
        <v>5.0000000000000004E-6</v>
      </c>
      <c r="E103" s="26"/>
      <c r="F103" s="26"/>
      <c r="G103" s="26"/>
      <c r="H103" s="26"/>
      <c r="I103" s="26"/>
      <c r="J103" s="26"/>
      <c r="K103" s="26"/>
      <c r="L103" s="26"/>
      <c r="M103" s="26"/>
      <c r="N103" s="26"/>
      <c r="O103" s="26"/>
      <c r="P103" s="26"/>
      <c r="Q103" s="26"/>
    </row>
    <row r="104" spans="1:17" ht="14.4" hidden="1" outlineLevel="3" x14ac:dyDescent="0.3">
      <c r="A104" s="211" t="s">
        <v>157</v>
      </c>
      <c r="B104" s="212">
        <f>SUM(B$105:B$106)</f>
        <v>0.86108186477999993</v>
      </c>
      <c r="C104" s="212">
        <f>SUM(C$105:C$106)</f>
        <v>37.711510808969997</v>
      </c>
      <c r="D104" s="213">
        <f>SUM(D$105:D$106)</f>
        <v>4.084E-3</v>
      </c>
      <c r="E104" s="26"/>
      <c r="F104" s="26"/>
      <c r="G104" s="26"/>
      <c r="H104" s="26"/>
      <c r="I104" s="26"/>
      <c r="J104" s="26"/>
      <c r="K104" s="26"/>
      <c r="L104" s="26"/>
      <c r="M104" s="26"/>
      <c r="N104" s="26"/>
      <c r="O104" s="26"/>
      <c r="P104" s="26"/>
      <c r="Q104" s="26"/>
    </row>
    <row r="105" spans="1:17" hidden="1" outlineLevel="4" x14ac:dyDescent="0.3">
      <c r="A105" s="175" t="s">
        <v>158</v>
      </c>
      <c r="B105" s="176">
        <v>0.82499999999999996</v>
      </c>
      <c r="C105" s="176">
        <v>36.131287499999999</v>
      </c>
      <c r="D105" s="198">
        <v>3.9129999999999998E-3</v>
      </c>
      <c r="E105" s="26"/>
      <c r="F105" s="26"/>
      <c r="G105" s="26"/>
      <c r="H105" s="26"/>
      <c r="I105" s="26"/>
      <c r="J105" s="26"/>
      <c r="K105" s="26"/>
      <c r="L105" s="26"/>
      <c r="M105" s="26"/>
      <c r="N105" s="26"/>
      <c r="O105" s="26"/>
      <c r="P105" s="26"/>
      <c r="Q105" s="26"/>
    </row>
    <row r="106" spans="1:17" hidden="1" outlineLevel="4" x14ac:dyDescent="0.3">
      <c r="A106" s="175" t="s">
        <v>114</v>
      </c>
      <c r="B106" s="176">
        <v>3.608186478E-2</v>
      </c>
      <c r="C106" s="176">
        <v>1.58022330897</v>
      </c>
      <c r="D106" s="198">
        <v>1.7100000000000001E-4</v>
      </c>
      <c r="E106" s="26"/>
      <c r="F106" s="26"/>
      <c r="G106" s="26"/>
      <c r="H106" s="26"/>
      <c r="I106" s="26"/>
      <c r="J106" s="26"/>
      <c r="K106" s="26"/>
      <c r="L106" s="26"/>
      <c r="M106" s="26"/>
      <c r="N106" s="26"/>
      <c r="O106" s="26"/>
      <c r="P106" s="26"/>
      <c r="Q106" s="26"/>
    </row>
    <row r="107" spans="1:17" ht="14.4" hidden="1" outlineLevel="3" x14ac:dyDescent="0.3">
      <c r="A107" s="211" t="s">
        <v>122</v>
      </c>
      <c r="B107" s="212">
        <f>SUM(B$108:B$108)</f>
        <v>0.16381230804999999</v>
      </c>
      <c r="C107" s="212">
        <f>SUM(C$108:C$108)</f>
        <v>7.1742419371999997</v>
      </c>
      <c r="D107" s="213">
        <f>SUM(D$108:D$108)</f>
        <v>7.7700000000000002E-4</v>
      </c>
      <c r="E107" s="26"/>
      <c r="F107" s="26"/>
      <c r="G107" s="26"/>
      <c r="H107" s="26"/>
      <c r="I107" s="26"/>
      <c r="J107" s="26"/>
      <c r="K107" s="26"/>
      <c r="L107" s="26"/>
      <c r="M107" s="26"/>
      <c r="N107" s="26"/>
      <c r="O107" s="26"/>
      <c r="P107" s="26"/>
      <c r="Q107" s="26"/>
    </row>
    <row r="108" spans="1:17" hidden="1" outlineLevel="4" x14ac:dyDescent="0.3">
      <c r="A108" s="175" t="s">
        <v>159</v>
      </c>
      <c r="B108" s="176">
        <v>0.16381230804999999</v>
      </c>
      <c r="C108" s="176">
        <v>7.1742419371999997</v>
      </c>
      <c r="D108" s="198">
        <v>7.7700000000000002E-4</v>
      </c>
      <c r="E108" s="26"/>
      <c r="F108" s="26"/>
      <c r="G108" s="26"/>
      <c r="H108" s="26"/>
      <c r="I108" s="26"/>
      <c r="J108" s="26"/>
      <c r="K108" s="26"/>
      <c r="L108" s="26"/>
      <c r="M108" s="26"/>
      <c r="N108" s="26"/>
      <c r="O108" s="26"/>
      <c r="P108" s="26"/>
      <c r="Q108" s="26"/>
    </row>
    <row r="109" spans="1:17" ht="14.4" hidden="1" outlineLevel="3" x14ac:dyDescent="0.3">
      <c r="A109" s="211" t="s">
        <v>160</v>
      </c>
      <c r="B109" s="212">
        <f>SUM(B$110:B$110)</f>
        <v>0.82499999999999996</v>
      </c>
      <c r="C109" s="212">
        <f>SUM(C$110:C$110)</f>
        <v>36.131287499999999</v>
      </c>
      <c r="D109" s="213">
        <f>SUM(D$110:D$110)</f>
        <v>3.9129999999999998E-3</v>
      </c>
      <c r="E109" s="26"/>
      <c r="F109" s="26"/>
      <c r="G109" s="26"/>
      <c r="H109" s="26"/>
      <c r="I109" s="26"/>
      <c r="J109" s="26"/>
      <c r="K109" s="26"/>
      <c r="L109" s="26"/>
      <c r="M109" s="26"/>
      <c r="N109" s="26"/>
      <c r="O109" s="26"/>
      <c r="P109" s="26"/>
      <c r="Q109" s="26"/>
    </row>
    <row r="110" spans="1:17" hidden="1" outlineLevel="4" x14ac:dyDescent="0.3">
      <c r="A110" s="175" t="s">
        <v>162</v>
      </c>
      <c r="B110" s="176">
        <v>0.82499999999999996</v>
      </c>
      <c r="C110" s="176">
        <v>36.131287499999999</v>
      </c>
      <c r="D110" s="198">
        <v>3.9129999999999998E-3</v>
      </c>
      <c r="E110" s="26"/>
      <c r="F110" s="26"/>
      <c r="G110" s="26"/>
      <c r="H110" s="26"/>
      <c r="I110" s="26"/>
      <c r="J110" s="26"/>
      <c r="K110" s="26"/>
      <c r="L110" s="26"/>
      <c r="M110" s="26"/>
      <c r="N110" s="26"/>
      <c r="O110" s="26"/>
      <c r="P110" s="26"/>
      <c r="Q110" s="26"/>
    </row>
    <row r="111" spans="1:17" ht="14.4" hidden="1" outlineLevel="3" x14ac:dyDescent="0.3">
      <c r="A111" s="211" t="s">
        <v>140</v>
      </c>
      <c r="B111" s="212">
        <f>SUM(B$112:B$112)</f>
        <v>0.11046903538</v>
      </c>
      <c r="C111" s="212">
        <f>SUM(C$112:C$112)</f>
        <v>4.8380466390999999</v>
      </c>
      <c r="D111" s="213">
        <f>SUM(D$112:D$112)</f>
        <v>5.2400000000000005E-4</v>
      </c>
      <c r="E111" s="26"/>
      <c r="F111" s="26"/>
      <c r="G111" s="26"/>
      <c r="H111" s="26"/>
      <c r="I111" s="26"/>
      <c r="J111" s="26"/>
      <c r="K111" s="26"/>
      <c r="L111" s="26"/>
      <c r="M111" s="26"/>
      <c r="N111" s="26"/>
      <c r="O111" s="26"/>
      <c r="P111" s="26"/>
      <c r="Q111" s="26"/>
    </row>
    <row r="112" spans="1:17" hidden="1" outlineLevel="4" x14ac:dyDescent="0.3">
      <c r="A112" s="175" t="s">
        <v>107</v>
      </c>
      <c r="B112" s="176">
        <v>0.11046903538</v>
      </c>
      <c r="C112" s="176">
        <v>4.8380466390999999</v>
      </c>
      <c r="D112" s="198">
        <v>5.2400000000000005E-4</v>
      </c>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row r="175" spans="2:17" x14ac:dyDescent="0.3">
      <c r="B175" s="25"/>
      <c r="C175" s="25"/>
      <c r="D175" s="63"/>
      <c r="E175" s="26"/>
      <c r="F175" s="26"/>
      <c r="G175" s="26"/>
      <c r="H175" s="26"/>
      <c r="I175" s="26"/>
      <c r="J175" s="26"/>
      <c r="K175" s="26"/>
      <c r="L175" s="26"/>
      <c r="M175" s="26"/>
      <c r="N175" s="26"/>
      <c r="O175" s="26"/>
      <c r="P175" s="26"/>
      <c r="Q175" s="26"/>
    </row>
    <row r="176" spans="2:17" x14ac:dyDescent="0.3">
      <c r="B176" s="25"/>
      <c r="C176" s="25"/>
      <c r="D176" s="63"/>
      <c r="E176" s="26"/>
      <c r="F176" s="26"/>
      <c r="G176" s="26"/>
      <c r="H176" s="26"/>
      <c r="I176" s="26"/>
      <c r="J176" s="26"/>
      <c r="K176" s="26"/>
      <c r="L176" s="26"/>
      <c r="M176" s="26"/>
      <c r="N176" s="26"/>
      <c r="O176" s="26"/>
      <c r="P176" s="26"/>
      <c r="Q176" s="26"/>
    </row>
    <row r="177" spans="2:17" x14ac:dyDescent="0.3">
      <c r="B177" s="25"/>
      <c r="C177" s="25"/>
      <c r="D177" s="63"/>
      <c r="E177" s="26"/>
      <c r="F177" s="26"/>
      <c r="G177" s="26"/>
      <c r="H177" s="26"/>
      <c r="I177" s="26"/>
      <c r="J177" s="26"/>
      <c r="K177" s="26"/>
      <c r="L177" s="26"/>
      <c r="M177" s="26"/>
      <c r="N177" s="26"/>
      <c r="O177" s="26"/>
      <c r="P177" s="26"/>
      <c r="Q177" s="26"/>
    </row>
    <row r="178" spans="2:17" x14ac:dyDescent="0.3">
      <c r="B178" s="25"/>
      <c r="C178" s="25"/>
      <c r="D178" s="63"/>
      <c r="E178" s="26"/>
      <c r="F178" s="26"/>
      <c r="G178" s="26"/>
      <c r="H178" s="26"/>
      <c r="I178" s="26"/>
      <c r="J178" s="26"/>
      <c r="K178" s="26"/>
      <c r="L178" s="26"/>
      <c r="M178" s="26"/>
      <c r="N178" s="26"/>
      <c r="O178" s="26"/>
      <c r="P178" s="26"/>
      <c r="Q178" s="26"/>
    </row>
    <row r="179" spans="2:17" x14ac:dyDescent="0.3">
      <c r="B179" s="25"/>
      <c r="C179" s="25"/>
      <c r="D179" s="63"/>
      <c r="E179" s="26"/>
      <c r="F179" s="26"/>
      <c r="G179" s="26"/>
      <c r="H179" s="26"/>
      <c r="I179" s="26"/>
      <c r="J179" s="26"/>
      <c r="K179" s="26"/>
      <c r="L179" s="26"/>
      <c r="M179" s="26"/>
      <c r="N179" s="26"/>
      <c r="O179" s="26"/>
      <c r="P179" s="26"/>
      <c r="Q179" s="26"/>
    </row>
    <row r="180" spans="2:17" x14ac:dyDescent="0.3">
      <c r="B180" s="25"/>
      <c r="C180" s="25"/>
      <c r="D180" s="63"/>
      <c r="E180" s="26"/>
      <c r="F180" s="26"/>
      <c r="G180" s="26"/>
      <c r="H180" s="26"/>
      <c r="I180" s="26"/>
      <c r="J180" s="26"/>
      <c r="K180" s="26"/>
      <c r="L180" s="26"/>
      <c r="M180" s="26"/>
      <c r="N180" s="26"/>
      <c r="O180" s="26"/>
      <c r="P180" s="26"/>
      <c r="Q180" s="26"/>
    </row>
    <row r="181" spans="2:17" x14ac:dyDescent="0.3">
      <c r="B181" s="25"/>
      <c r="C181" s="25"/>
      <c r="D181" s="63"/>
      <c r="E181" s="26"/>
      <c r="F181" s="26"/>
      <c r="G181" s="26"/>
      <c r="H181" s="26"/>
      <c r="I181" s="26"/>
      <c r="J181" s="26"/>
      <c r="K181" s="26"/>
      <c r="L181" s="26"/>
      <c r="M181" s="26"/>
      <c r="N181" s="26"/>
      <c r="O181" s="26"/>
      <c r="P181" s="26"/>
      <c r="Q181" s="26"/>
    </row>
    <row r="182" spans="2:17" x14ac:dyDescent="0.3">
      <c r="B182" s="25"/>
      <c r="C182" s="25"/>
      <c r="D182" s="63"/>
      <c r="E182" s="26"/>
      <c r="F182" s="26"/>
      <c r="G182" s="26"/>
      <c r="H182" s="26"/>
      <c r="I182" s="26"/>
      <c r="J182" s="26"/>
      <c r="K182" s="26"/>
      <c r="L182" s="26"/>
      <c r="M182" s="26"/>
      <c r="N182" s="26"/>
      <c r="O182" s="26"/>
      <c r="P182" s="26"/>
      <c r="Q182" s="26"/>
    </row>
    <row r="183" spans="2:17" x14ac:dyDescent="0.3">
      <c r="B183" s="25"/>
      <c r="C183" s="25"/>
      <c r="D183" s="63"/>
      <c r="E183" s="26"/>
      <c r="F183" s="26"/>
      <c r="G183" s="26"/>
      <c r="H183" s="26"/>
      <c r="I183" s="26"/>
      <c r="J183" s="26"/>
      <c r="K183" s="26"/>
      <c r="L183" s="26"/>
      <c r="M183" s="26"/>
      <c r="N183" s="26"/>
      <c r="O183" s="26"/>
      <c r="P183" s="26"/>
      <c r="Q183" s="26"/>
    </row>
  </sheetData>
  <mergeCells count="2">
    <mergeCell ref="A2:D2"/>
    <mergeCell ref="A3:D3"/>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Лист15">
    <tabColor indexed="20"/>
    <outlinePr applyStyles="1" summaryBelow="0"/>
    <pageSetUpPr fitToPage="1"/>
  </sheetPr>
  <dimension ref="A2:S183"/>
  <sheetViews>
    <sheetView workbookViewId="0">
      <selection activeCell="A8" sqref="A8"/>
    </sheetView>
  </sheetViews>
  <sheetFormatPr defaultColWidth="9.109375" defaultRowHeight="13.8" outlineLevelRow="3" x14ac:dyDescent="0.3"/>
  <cols>
    <col min="1" max="1" width="81.44140625" style="22" customWidth="1"/>
    <col min="2" max="2" width="14.33203125" style="23" customWidth="1"/>
    <col min="3" max="3" width="15.44140625" style="23" customWidth="1"/>
    <col min="4" max="4" width="10.33203125" style="72" customWidth="1"/>
    <col min="5" max="5" width="9.109375" style="22" customWidth="1"/>
    <col min="6" max="16384" width="9.109375" style="22"/>
  </cols>
  <sheetData>
    <row r="2" spans="1:19" ht="36" customHeight="1" x14ac:dyDescent="0.35">
      <c r="A2" s="282" t="str">
        <f>DEBT_AS_OF_DATE</f>
        <v>Державний та гарантований державою борг України
станом на 31.03.2026</v>
      </c>
      <c r="B2" s="283"/>
      <c r="C2" s="283"/>
      <c r="D2" s="283"/>
      <c r="E2" s="26"/>
      <c r="F2" s="26"/>
      <c r="G2" s="26"/>
      <c r="H2" s="26"/>
      <c r="I2" s="26"/>
      <c r="J2" s="26"/>
      <c r="K2" s="26"/>
      <c r="L2" s="26"/>
      <c r="M2" s="26"/>
      <c r="N2" s="26"/>
      <c r="O2" s="26"/>
      <c r="P2" s="26"/>
      <c r="Q2" s="26"/>
      <c r="R2" s="26"/>
      <c r="S2" s="26"/>
    </row>
    <row r="3" spans="1:19" ht="18" x14ac:dyDescent="0.35">
      <c r="A3" s="285" t="str">
        <f>BY_CREDITOR_TYPE</f>
        <v>(за типом кредитора)</v>
      </c>
      <c r="B3" s="285"/>
      <c r="C3" s="285"/>
      <c r="D3" s="285"/>
    </row>
    <row r="4" spans="1:19" x14ac:dyDescent="0.3">
      <c r="B4" s="25"/>
      <c r="C4" s="25"/>
      <c r="D4" s="63"/>
      <c r="E4" s="26"/>
      <c r="F4" s="26"/>
      <c r="G4" s="26"/>
      <c r="H4" s="26"/>
      <c r="I4" s="26"/>
      <c r="J4" s="26"/>
      <c r="K4" s="26"/>
      <c r="L4" s="26"/>
      <c r="M4" s="26"/>
      <c r="N4" s="26"/>
      <c r="O4" s="26"/>
      <c r="P4" s="26"/>
      <c r="Q4" s="26"/>
    </row>
    <row r="5" spans="1:19" s="27" customFormat="1" x14ac:dyDescent="0.3">
      <c r="B5" s="28"/>
      <c r="C5" s="28"/>
      <c r="D5" s="27" t="str">
        <f>VALVAL</f>
        <v>млрд. одиниць</v>
      </c>
    </row>
    <row r="6" spans="1:19" s="14" customFormat="1" x14ac:dyDescent="0.25">
      <c r="A6" s="12"/>
      <c r="B6" s="68" t="str">
        <f>USD</f>
        <v>дол. США</v>
      </c>
      <c r="C6" s="68" t="str">
        <f>UAH</f>
        <v>грн.</v>
      </c>
      <c r="D6" s="69" t="s">
        <v>0</v>
      </c>
    </row>
    <row r="7" spans="1:19" s="15" customFormat="1" ht="15.6" x14ac:dyDescent="0.25">
      <c r="A7" s="145" t="str">
        <f>DEBT_TOTAL</f>
        <v>Загальна сума державного та гарантованого державою боргу</v>
      </c>
      <c r="B7" s="139">
        <f>SUM(B8:B46)</f>
        <v>210.82138271955998</v>
      </c>
      <c r="C7" s="139">
        <f>SUM(C8:C46)</f>
        <v>9233.02786687765</v>
      </c>
      <c r="D7" s="138">
        <f>SUM(D8:D46)</f>
        <v>1</v>
      </c>
    </row>
    <row r="8" spans="1:19" s="16" customFormat="1" outlineLevel="3" x14ac:dyDescent="0.25">
      <c r="A8" s="172" t="s">
        <v>189</v>
      </c>
      <c r="B8" s="220">
        <v>46.010994604810001</v>
      </c>
      <c r="C8" s="220">
        <v>2015.0745141955999</v>
      </c>
      <c r="D8" s="221">
        <v>0.218246</v>
      </c>
    </row>
    <row r="9" spans="1:19" s="17" customFormat="1" outlineLevel="3" x14ac:dyDescent="0.25">
      <c r="A9" s="172" t="s">
        <v>190</v>
      </c>
      <c r="B9" s="220">
        <v>1.4153107247000001</v>
      </c>
      <c r="C9" s="220">
        <v>61.984240844269998</v>
      </c>
      <c r="D9" s="221">
        <v>6.7130000000000002E-3</v>
      </c>
    </row>
    <row r="10" spans="1:19" s="18" customFormat="1" outlineLevel="3" x14ac:dyDescent="0.25">
      <c r="A10" s="223" t="s">
        <v>191</v>
      </c>
      <c r="B10" s="173">
        <v>2.17979E-5</v>
      </c>
      <c r="C10" s="173">
        <v>9.5465000000000003E-4</v>
      </c>
      <c r="D10" s="222">
        <v>0</v>
      </c>
    </row>
    <row r="11" spans="1:19" outlineLevel="3" x14ac:dyDescent="0.3">
      <c r="A11" s="177" t="s">
        <v>192</v>
      </c>
      <c r="B11" s="176">
        <v>22.575640004</v>
      </c>
      <c r="C11" s="176">
        <v>988.71144179519001</v>
      </c>
      <c r="D11" s="198">
        <v>0.107084</v>
      </c>
      <c r="E11" s="26"/>
      <c r="F11" s="26"/>
      <c r="G11" s="26"/>
      <c r="H11" s="26"/>
      <c r="I11" s="26"/>
      <c r="J11" s="26"/>
      <c r="K11" s="26"/>
      <c r="L11" s="26"/>
      <c r="M11" s="26"/>
      <c r="N11" s="26"/>
      <c r="O11" s="26"/>
      <c r="P11" s="26"/>
      <c r="Q11" s="26"/>
    </row>
    <row r="12" spans="1:19" outlineLevel="3" x14ac:dyDescent="0.3">
      <c r="A12" s="177" t="s">
        <v>193</v>
      </c>
      <c r="B12" s="176">
        <v>2.2675062325100002</v>
      </c>
      <c r="C12" s="176">
        <v>99.306569204400006</v>
      </c>
      <c r="D12" s="198">
        <v>1.0756E-2</v>
      </c>
      <c r="E12" s="26"/>
      <c r="F12" s="26"/>
      <c r="G12" s="26"/>
      <c r="H12" s="26"/>
      <c r="I12" s="26"/>
      <c r="J12" s="26"/>
      <c r="K12" s="26"/>
      <c r="L12" s="26"/>
      <c r="M12" s="26"/>
      <c r="N12" s="26"/>
      <c r="O12" s="26"/>
      <c r="P12" s="26"/>
      <c r="Q12" s="26"/>
    </row>
    <row r="13" spans="1:19" outlineLevel="3" x14ac:dyDescent="0.3">
      <c r="A13" s="177" t="s">
        <v>194</v>
      </c>
      <c r="B13" s="176">
        <v>124.73251671008001</v>
      </c>
      <c r="C13" s="176">
        <v>5462.7229355786603</v>
      </c>
      <c r="D13" s="198">
        <v>0.59165000000000001</v>
      </c>
      <c r="E13" s="26"/>
      <c r="F13" s="26"/>
      <c r="G13" s="26"/>
      <c r="H13" s="26"/>
      <c r="I13" s="26"/>
      <c r="J13" s="26"/>
      <c r="K13" s="26"/>
      <c r="L13" s="26"/>
      <c r="M13" s="26"/>
      <c r="N13" s="26"/>
      <c r="O13" s="26"/>
      <c r="P13" s="26"/>
      <c r="Q13" s="26"/>
    </row>
    <row r="14" spans="1:19" outlineLevel="3" x14ac:dyDescent="0.3">
      <c r="A14" s="177" t="s">
        <v>195</v>
      </c>
      <c r="B14" s="176">
        <v>9.4278581217100008</v>
      </c>
      <c r="C14" s="176">
        <v>412.89776037041003</v>
      </c>
      <c r="D14" s="198">
        <v>4.4720000000000003E-2</v>
      </c>
      <c r="E14" s="26"/>
      <c r="F14" s="26"/>
      <c r="G14" s="26"/>
      <c r="H14" s="26"/>
      <c r="I14" s="26"/>
      <c r="J14" s="26"/>
      <c r="K14" s="26"/>
      <c r="L14" s="26"/>
      <c r="M14" s="26"/>
      <c r="N14" s="26"/>
      <c r="O14" s="26"/>
      <c r="P14" s="26"/>
      <c r="Q14" s="26"/>
    </row>
    <row r="15" spans="1:19" outlineLevel="3" x14ac:dyDescent="0.3">
      <c r="A15" s="177" t="s">
        <v>196</v>
      </c>
      <c r="B15" s="176">
        <v>4.3915345238499999</v>
      </c>
      <c r="C15" s="176">
        <v>192.32945023912001</v>
      </c>
      <c r="D15" s="198">
        <v>2.0830999999999999E-2</v>
      </c>
      <c r="E15" s="26"/>
      <c r="F15" s="26"/>
      <c r="G15" s="26"/>
      <c r="H15" s="26"/>
      <c r="I15" s="26"/>
      <c r="J15" s="26"/>
      <c r="K15" s="26"/>
      <c r="L15" s="26"/>
      <c r="M15" s="26"/>
      <c r="N15" s="26"/>
      <c r="O15" s="26"/>
      <c r="P15" s="26"/>
      <c r="Q15" s="26"/>
    </row>
    <row r="16" spans="1:19" x14ac:dyDescent="0.3">
      <c r="B16" s="25"/>
      <c r="C16" s="25"/>
      <c r="D16" s="63"/>
      <c r="E16" s="26"/>
      <c r="F16" s="26"/>
      <c r="G16" s="26"/>
      <c r="H16" s="26"/>
      <c r="I16" s="26"/>
      <c r="J16" s="26"/>
      <c r="K16" s="26"/>
      <c r="L16" s="26"/>
      <c r="M16" s="26"/>
      <c r="N16" s="26"/>
      <c r="O16" s="26"/>
      <c r="P16" s="26"/>
      <c r="Q16" s="26"/>
    </row>
    <row r="17" spans="2:17" x14ac:dyDescent="0.3">
      <c r="B17" s="25"/>
      <c r="C17" s="25"/>
      <c r="D17" s="63"/>
      <c r="E17" s="26"/>
      <c r="F17" s="26"/>
      <c r="G17" s="26"/>
      <c r="H17" s="26"/>
      <c r="I17" s="26"/>
      <c r="J17" s="26"/>
      <c r="K17" s="26"/>
      <c r="L17" s="26"/>
      <c r="M17" s="26"/>
      <c r="N17" s="26"/>
      <c r="O17" s="26"/>
      <c r="P17" s="26"/>
      <c r="Q17" s="26"/>
    </row>
    <row r="18" spans="2:17" x14ac:dyDescent="0.3">
      <c r="B18" s="25"/>
      <c r="C18" s="25"/>
      <c r="D18" s="63"/>
      <c r="E18" s="26"/>
      <c r="F18" s="26"/>
      <c r="G18" s="26"/>
      <c r="H18" s="26"/>
      <c r="I18" s="26"/>
      <c r="J18" s="26"/>
      <c r="K18" s="26"/>
      <c r="L18" s="26"/>
      <c r="M18" s="26"/>
      <c r="N18" s="26"/>
      <c r="O18" s="26"/>
      <c r="P18" s="26"/>
      <c r="Q18" s="26"/>
    </row>
    <row r="19" spans="2:17" x14ac:dyDescent="0.3">
      <c r="B19" s="25"/>
      <c r="C19" s="25"/>
      <c r="D19" s="63"/>
      <c r="E19" s="26"/>
      <c r="F19" s="26"/>
      <c r="G19" s="26"/>
      <c r="H19" s="26"/>
      <c r="I19" s="26"/>
      <c r="J19" s="26"/>
      <c r="K19" s="26"/>
      <c r="L19" s="26"/>
      <c r="M19" s="26"/>
      <c r="N19" s="26"/>
      <c r="O19" s="26"/>
      <c r="P19" s="26"/>
      <c r="Q19" s="26"/>
    </row>
    <row r="20" spans="2:17" x14ac:dyDescent="0.3">
      <c r="B20" s="25"/>
      <c r="C20" s="25"/>
      <c r="D20" s="63"/>
      <c r="E20" s="26"/>
      <c r="F20" s="26"/>
      <c r="G20" s="26"/>
      <c r="H20" s="26"/>
      <c r="I20" s="26"/>
      <c r="J20" s="26"/>
      <c r="K20" s="26"/>
      <c r="L20" s="26"/>
      <c r="M20" s="26"/>
      <c r="N20" s="26"/>
      <c r="O20" s="26"/>
      <c r="P20" s="26"/>
      <c r="Q20" s="26"/>
    </row>
    <row r="21" spans="2:17" x14ac:dyDescent="0.3">
      <c r="B21" s="25"/>
      <c r="C21" s="25"/>
      <c r="D21" s="63"/>
      <c r="E21" s="26"/>
      <c r="F21" s="26"/>
      <c r="G21" s="26"/>
      <c r="H21" s="26"/>
      <c r="I21" s="26"/>
      <c r="J21" s="26"/>
      <c r="K21" s="26"/>
      <c r="L21" s="26"/>
      <c r="M21" s="26"/>
      <c r="N21" s="26"/>
      <c r="O21" s="26"/>
      <c r="P21" s="26"/>
      <c r="Q21" s="26"/>
    </row>
    <row r="22" spans="2:17" x14ac:dyDescent="0.3">
      <c r="B22" s="25"/>
      <c r="C22" s="25"/>
      <c r="D22" s="63"/>
      <c r="E22" s="26"/>
      <c r="F22" s="26"/>
      <c r="G22" s="26"/>
      <c r="H22" s="26"/>
      <c r="I22" s="26"/>
      <c r="J22" s="26"/>
      <c r="K22" s="26"/>
      <c r="L22" s="26"/>
      <c r="M22" s="26"/>
      <c r="N22" s="26"/>
      <c r="O22" s="26"/>
      <c r="P22" s="26"/>
      <c r="Q22" s="26"/>
    </row>
    <row r="23" spans="2:17" x14ac:dyDescent="0.3">
      <c r="B23" s="25"/>
      <c r="C23" s="25"/>
      <c r="D23" s="63"/>
      <c r="E23" s="26"/>
      <c r="F23" s="26"/>
      <c r="G23" s="26"/>
      <c r="H23" s="26"/>
      <c r="I23" s="26"/>
      <c r="J23" s="26"/>
      <c r="K23" s="26"/>
      <c r="L23" s="26"/>
      <c r="M23" s="26"/>
      <c r="N23" s="26"/>
      <c r="O23" s="26"/>
      <c r="P23" s="26"/>
      <c r="Q23" s="26"/>
    </row>
    <row r="24" spans="2:17" x14ac:dyDescent="0.3">
      <c r="B24" s="25"/>
      <c r="C24" s="25"/>
      <c r="D24" s="63"/>
      <c r="E24" s="26"/>
      <c r="F24" s="26"/>
      <c r="G24" s="26"/>
      <c r="H24" s="26"/>
      <c r="I24" s="26"/>
      <c r="J24" s="26"/>
      <c r="K24" s="26"/>
      <c r="L24" s="26"/>
      <c r="M24" s="26"/>
      <c r="N24" s="26"/>
      <c r="O24" s="26"/>
      <c r="P24" s="26"/>
      <c r="Q24" s="26"/>
    </row>
    <row r="25" spans="2:17" x14ac:dyDescent="0.3">
      <c r="B25" s="25"/>
      <c r="C25" s="25"/>
      <c r="D25" s="63"/>
      <c r="E25" s="26"/>
      <c r="F25" s="26"/>
      <c r="G25" s="26"/>
      <c r="H25" s="26"/>
      <c r="I25" s="26"/>
      <c r="J25" s="26"/>
      <c r="K25" s="26"/>
      <c r="L25" s="26"/>
      <c r="M25" s="26"/>
      <c r="N25" s="26"/>
      <c r="O25" s="26"/>
      <c r="P25" s="26"/>
      <c r="Q25" s="26"/>
    </row>
    <row r="26" spans="2:17" x14ac:dyDescent="0.3">
      <c r="B26" s="25"/>
      <c r="C26" s="25"/>
      <c r="D26" s="63"/>
      <c r="E26" s="26"/>
      <c r="F26" s="26"/>
      <c r="G26" s="26"/>
      <c r="H26" s="26"/>
      <c r="I26" s="26"/>
      <c r="J26" s="26"/>
      <c r="K26" s="26"/>
      <c r="L26" s="26"/>
      <c r="M26" s="26"/>
      <c r="N26" s="26"/>
      <c r="O26" s="26"/>
      <c r="P26" s="26"/>
      <c r="Q26" s="26"/>
    </row>
    <row r="27" spans="2:17" x14ac:dyDescent="0.3">
      <c r="B27" s="25"/>
      <c r="C27" s="25"/>
      <c r="D27" s="63"/>
      <c r="E27" s="26"/>
      <c r="F27" s="26"/>
      <c r="G27" s="26"/>
      <c r="H27" s="26"/>
      <c r="I27" s="26"/>
      <c r="J27" s="26"/>
      <c r="K27" s="26"/>
      <c r="L27" s="26"/>
      <c r="M27" s="26"/>
      <c r="N27" s="26"/>
      <c r="O27" s="26"/>
      <c r="P27" s="26"/>
      <c r="Q27" s="26"/>
    </row>
    <row r="28" spans="2:17" x14ac:dyDescent="0.3">
      <c r="B28" s="25"/>
      <c r="C28" s="25"/>
      <c r="D28" s="63"/>
      <c r="E28" s="26"/>
      <c r="F28" s="26"/>
      <c r="G28" s="26"/>
      <c r="H28" s="26"/>
      <c r="I28" s="26"/>
      <c r="J28" s="26"/>
      <c r="K28" s="26"/>
      <c r="L28" s="26"/>
      <c r="M28" s="26"/>
      <c r="N28" s="26"/>
      <c r="O28" s="26"/>
      <c r="P28" s="26"/>
      <c r="Q28" s="26"/>
    </row>
    <row r="29" spans="2:17" x14ac:dyDescent="0.3">
      <c r="B29" s="25"/>
      <c r="C29" s="25"/>
      <c r="D29" s="63"/>
      <c r="E29" s="26"/>
      <c r="F29" s="26"/>
      <c r="G29" s="26"/>
      <c r="H29" s="26"/>
      <c r="I29" s="26"/>
      <c r="J29" s="26"/>
      <c r="K29" s="26"/>
      <c r="L29" s="26"/>
      <c r="M29" s="26"/>
      <c r="N29" s="26"/>
      <c r="O29" s="26"/>
      <c r="P29" s="26"/>
      <c r="Q29" s="26"/>
    </row>
    <row r="30" spans="2:17" x14ac:dyDescent="0.3">
      <c r="B30" s="25"/>
      <c r="C30" s="25"/>
      <c r="D30" s="63"/>
      <c r="E30" s="26"/>
      <c r="F30" s="26"/>
      <c r="G30" s="26"/>
      <c r="H30" s="26"/>
      <c r="I30" s="26"/>
      <c r="J30" s="26"/>
      <c r="K30" s="26"/>
      <c r="L30" s="26"/>
      <c r="M30" s="26"/>
      <c r="N30" s="26"/>
      <c r="O30" s="26"/>
      <c r="P30" s="26"/>
      <c r="Q30" s="26"/>
    </row>
    <row r="31" spans="2:17" x14ac:dyDescent="0.3">
      <c r="B31" s="25"/>
      <c r="C31" s="25"/>
      <c r="D31" s="63"/>
      <c r="E31" s="26"/>
      <c r="F31" s="26"/>
      <c r="G31" s="26"/>
      <c r="H31" s="26"/>
      <c r="I31" s="26"/>
      <c r="J31" s="26"/>
      <c r="K31" s="26"/>
      <c r="L31" s="26"/>
      <c r="M31" s="26"/>
      <c r="N31" s="26"/>
      <c r="O31" s="26"/>
      <c r="P31" s="26"/>
      <c r="Q31" s="26"/>
    </row>
    <row r="32" spans="2:17" x14ac:dyDescent="0.3">
      <c r="B32" s="25"/>
      <c r="C32" s="25"/>
      <c r="D32" s="63"/>
      <c r="E32" s="26"/>
      <c r="F32" s="26"/>
      <c r="G32" s="26"/>
      <c r="H32" s="26"/>
      <c r="I32" s="26"/>
      <c r="J32" s="26"/>
      <c r="K32" s="26"/>
      <c r="L32" s="26"/>
      <c r="M32" s="26"/>
      <c r="N32" s="26"/>
      <c r="O32" s="26"/>
      <c r="P32" s="26"/>
      <c r="Q32" s="26"/>
    </row>
    <row r="33" spans="2:17" x14ac:dyDescent="0.3">
      <c r="B33" s="25"/>
      <c r="C33" s="25"/>
      <c r="D33" s="63"/>
      <c r="E33" s="26"/>
      <c r="F33" s="26"/>
      <c r="G33" s="26"/>
      <c r="H33" s="26"/>
      <c r="I33" s="26"/>
      <c r="J33" s="26"/>
      <c r="K33" s="26"/>
      <c r="L33" s="26"/>
      <c r="M33" s="26"/>
      <c r="N33" s="26"/>
      <c r="O33" s="26"/>
      <c r="P33" s="26"/>
      <c r="Q33" s="26"/>
    </row>
    <row r="34" spans="2:17" x14ac:dyDescent="0.3">
      <c r="B34" s="25"/>
      <c r="C34" s="25"/>
      <c r="D34" s="63"/>
      <c r="E34" s="26"/>
      <c r="F34" s="26"/>
      <c r="G34" s="26"/>
      <c r="H34" s="26"/>
      <c r="I34" s="26"/>
      <c r="J34" s="26"/>
      <c r="K34" s="26"/>
      <c r="L34" s="26"/>
      <c r="M34" s="26"/>
      <c r="N34" s="26"/>
      <c r="O34" s="26"/>
      <c r="P34" s="26"/>
      <c r="Q34" s="26"/>
    </row>
    <row r="35" spans="2:17" x14ac:dyDescent="0.3">
      <c r="B35" s="25"/>
      <c r="C35" s="25"/>
      <c r="D35" s="63"/>
      <c r="E35" s="26"/>
      <c r="F35" s="26"/>
      <c r="G35" s="26"/>
      <c r="H35" s="26"/>
      <c r="I35" s="26"/>
      <c r="J35" s="26"/>
      <c r="K35" s="26"/>
      <c r="L35" s="26"/>
      <c r="M35" s="26"/>
      <c r="N35" s="26"/>
      <c r="O35" s="26"/>
      <c r="P35" s="26"/>
      <c r="Q35" s="26"/>
    </row>
    <row r="36" spans="2:17" x14ac:dyDescent="0.3">
      <c r="B36" s="25"/>
      <c r="C36" s="25"/>
      <c r="D36" s="63"/>
      <c r="E36" s="26"/>
      <c r="F36" s="26"/>
      <c r="G36" s="26"/>
      <c r="H36" s="26"/>
      <c r="I36" s="26"/>
      <c r="J36" s="26"/>
      <c r="K36" s="26"/>
      <c r="L36" s="26"/>
      <c r="M36" s="26"/>
      <c r="N36" s="26"/>
      <c r="O36" s="26"/>
      <c r="P36" s="26"/>
      <c r="Q36" s="26"/>
    </row>
    <row r="37" spans="2:17" x14ac:dyDescent="0.3">
      <c r="B37" s="25"/>
      <c r="C37" s="25"/>
      <c r="D37" s="63"/>
      <c r="E37" s="26"/>
      <c r="F37" s="26"/>
      <c r="G37" s="26"/>
      <c r="H37" s="26"/>
      <c r="I37" s="26"/>
      <c r="J37" s="26"/>
      <c r="K37" s="26"/>
      <c r="L37" s="26"/>
      <c r="M37" s="26"/>
      <c r="N37" s="26"/>
      <c r="O37" s="26"/>
      <c r="P37" s="26"/>
      <c r="Q37" s="26"/>
    </row>
    <row r="38" spans="2:17" x14ac:dyDescent="0.3">
      <c r="B38" s="25"/>
      <c r="C38" s="25"/>
      <c r="D38" s="63"/>
      <c r="E38" s="26"/>
      <c r="F38" s="26"/>
      <c r="G38" s="26"/>
      <c r="H38" s="26"/>
      <c r="I38" s="26"/>
      <c r="J38" s="26"/>
      <c r="K38" s="26"/>
      <c r="L38" s="26"/>
      <c r="M38" s="26"/>
      <c r="N38" s="26"/>
      <c r="O38" s="26"/>
      <c r="P38" s="26"/>
      <c r="Q38" s="26"/>
    </row>
    <row r="39" spans="2:17" x14ac:dyDescent="0.3">
      <c r="B39" s="25"/>
      <c r="C39" s="25"/>
      <c r="D39" s="63"/>
      <c r="E39" s="26"/>
      <c r="F39" s="26"/>
      <c r="G39" s="26"/>
      <c r="H39" s="26"/>
      <c r="I39" s="26"/>
      <c r="J39" s="26"/>
      <c r="K39" s="26"/>
      <c r="L39" s="26"/>
      <c r="M39" s="26"/>
      <c r="N39" s="26"/>
      <c r="O39" s="26"/>
      <c r="P39" s="26"/>
      <c r="Q39" s="26"/>
    </row>
    <row r="40" spans="2:17" x14ac:dyDescent="0.3">
      <c r="B40" s="25"/>
      <c r="C40" s="25"/>
      <c r="D40" s="63"/>
      <c r="E40" s="26"/>
      <c r="F40" s="26"/>
      <c r="G40" s="26"/>
      <c r="H40" s="26"/>
      <c r="I40" s="26"/>
      <c r="J40" s="26"/>
      <c r="K40" s="26"/>
      <c r="L40" s="26"/>
      <c r="M40" s="26"/>
      <c r="N40" s="26"/>
      <c r="O40" s="26"/>
      <c r="P40" s="26"/>
      <c r="Q40" s="26"/>
    </row>
    <row r="41" spans="2:17" x14ac:dyDescent="0.3">
      <c r="B41" s="25"/>
      <c r="C41" s="25"/>
      <c r="D41" s="63"/>
      <c r="E41" s="26"/>
      <c r="F41" s="26"/>
      <c r="G41" s="26"/>
      <c r="H41" s="26"/>
      <c r="I41" s="26"/>
      <c r="J41" s="26"/>
      <c r="K41" s="26"/>
      <c r="L41" s="26"/>
      <c r="M41" s="26"/>
      <c r="N41" s="26"/>
      <c r="O41" s="26"/>
      <c r="P41" s="26"/>
      <c r="Q41" s="26"/>
    </row>
    <row r="42" spans="2:17" x14ac:dyDescent="0.3">
      <c r="B42" s="25"/>
      <c r="C42" s="25"/>
      <c r="D42" s="63"/>
      <c r="E42" s="26"/>
      <c r="F42" s="26"/>
      <c r="G42" s="26"/>
      <c r="H42" s="26"/>
      <c r="I42" s="26"/>
      <c r="J42" s="26"/>
      <c r="K42" s="26"/>
      <c r="L42" s="26"/>
      <c r="M42" s="26"/>
      <c r="N42" s="26"/>
      <c r="O42" s="26"/>
      <c r="P42" s="26"/>
      <c r="Q42" s="26"/>
    </row>
    <row r="43" spans="2:17" x14ac:dyDescent="0.3">
      <c r="B43" s="25"/>
      <c r="C43" s="25"/>
      <c r="D43" s="63"/>
      <c r="E43" s="26"/>
      <c r="F43" s="26"/>
      <c r="G43" s="26"/>
      <c r="H43" s="26"/>
      <c r="I43" s="26"/>
      <c r="J43" s="26"/>
      <c r="K43" s="26"/>
      <c r="L43" s="26"/>
      <c r="M43" s="26"/>
      <c r="N43" s="26"/>
      <c r="O43" s="26"/>
      <c r="P43" s="26"/>
      <c r="Q43" s="26"/>
    </row>
    <row r="44" spans="2:17" x14ac:dyDescent="0.3">
      <c r="B44" s="25"/>
      <c r="C44" s="25"/>
      <c r="D44" s="63"/>
      <c r="E44" s="26"/>
      <c r="F44" s="26"/>
      <c r="G44" s="26"/>
      <c r="H44" s="26"/>
      <c r="I44" s="26"/>
      <c r="J44" s="26"/>
      <c r="K44" s="26"/>
      <c r="L44" s="26"/>
      <c r="M44" s="26"/>
      <c r="N44" s="26"/>
      <c r="O44" s="26"/>
      <c r="P44" s="26"/>
      <c r="Q44" s="26"/>
    </row>
    <row r="45" spans="2:17" x14ac:dyDescent="0.3">
      <c r="B45" s="25"/>
      <c r="C45" s="25"/>
      <c r="D45" s="63"/>
      <c r="E45" s="26"/>
      <c r="F45" s="26"/>
      <c r="G45" s="26"/>
      <c r="H45" s="26"/>
      <c r="I45" s="26"/>
      <c r="J45" s="26"/>
      <c r="K45" s="26"/>
      <c r="L45" s="26"/>
      <c r="M45" s="26"/>
      <c r="N45" s="26"/>
      <c r="O45" s="26"/>
      <c r="P45" s="26"/>
      <c r="Q45" s="26"/>
    </row>
    <row r="46" spans="2:17" x14ac:dyDescent="0.3">
      <c r="B46" s="25"/>
      <c r="C46" s="25"/>
      <c r="D46" s="63"/>
      <c r="E46" s="26"/>
      <c r="F46" s="26"/>
      <c r="G46" s="26"/>
      <c r="H46" s="26"/>
      <c r="I46" s="26"/>
      <c r="J46" s="26"/>
      <c r="K46" s="26"/>
      <c r="L46" s="26"/>
      <c r="M46" s="26"/>
      <c r="N46" s="26"/>
      <c r="O46" s="26"/>
      <c r="P46" s="26"/>
      <c r="Q46" s="26"/>
    </row>
    <row r="47" spans="2:17" x14ac:dyDescent="0.3">
      <c r="B47" s="25"/>
      <c r="C47" s="25"/>
      <c r="D47" s="63"/>
      <c r="E47" s="26"/>
      <c r="F47" s="26"/>
      <c r="G47" s="26"/>
      <c r="H47" s="26"/>
      <c r="I47" s="26"/>
      <c r="J47" s="26"/>
      <c r="K47" s="26"/>
      <c r="L47" s="26"/>
      <c r="M47" s="26"/>
      <c r="N47" s="26"/>
      <c r="O47" s="26"/>
      <c r="P47" s="26"/>
      <c r="Q47" s="26"/>
    </row>
    <row r="48" spans="2:17" x14ac:dyDescent="0.3">
      <c r="B48" s="25"/>
      <c r="C48" s="25"/>
      <c r="D48" s="63"/>
      <c r="E48" s="26"/>
      <c r="F48" s="26"/>
      <c r="G48" s="26"/>
      <c r="H48" s="26"/>
      <c r="I48" s="26"/>
      <c r="J48" s="26"/>
      <c r="K48" s="26"/>
      <c r="L48" s="26"/>
      <c r="M48" s="26"/>
      <c r="N48" s="26"/>
      <c r="O48" s="26"/>
      <c r="P48" s="26"/>
      <c r="Q48" s="26"/>
    </row>
    <row r="49" spans="2:17" x14ac:dyDescent="0.3">
      <c r="B49" s="25"/>
      <c r="C49" s="25"/>
      <c r="D49" s="63"/>
      <c r="E49" s="26"/>
      <c r="F49" s="26"/>
      <c r="G49" s="26"/>
      <c r="H49" s="26"/>
      <c r="I49" s="26"/>
      <c r="J49" s="26"/>
      <c r="K49" s="26"/>
      <c r="L49" s="26"/>
      <c r="M49" s="26"/>
      <c r="N49" s="26"/>
      <c r="O49" s="26"/>
      <c r="P49" s="26"/>
      <c r="Q49" s="26"/>
    </row>
    <row r="50" spans="2:17" x14ac:dyDescent="0.3">
      <c r="B50" s="25"/>
      <c r="C50" s="25"/>
      <c r="D50" s="63"/>
      <c r="E50" s="26"/>
      <c r="F50" s="26"/>
      <c r="G50" s="26"/>
      <c r="H50" s="26"/>
      <c r="I50" s="26"/>
      <c r="J50" s="26"/>
      <c r="K50" s="26"/>
      <c r="L50" s="26"/>
      <c r="M50" s="26"/>
      <c r="N50" s="26"/>
      <c r="O50" s="26"/>
      <c r="P50" s="26"/>
      <c r="Q50" s="26"/>
    </row>
    <row r="51" spans="2:17" x14ac:dyDescent="0.3">
      <c r="B51" s="25"/>
      <c r="C51" s="25"/>
      <c r="D51" s="63"/>
      <c r="E51" s="26"/>
      <c r="F51" s="26"/>
      <c r="G51" s="26"/>
      <c r="H51" s="26"/>
      <c r="I51" s="26"/>
      <c r="J51" s="26"/>
      <c r="K51" s="26"/>
      <c r="L51" s="26"/>
      <c r="M51" s="26"/>
      <c r="N51" s="26"/>
      <c r="O51" s="26"/>
      <c r="P51" s="26"/>
      <c r="Q51" s="26"/>
    </row>
    <row r="52" spans="2:17" x14ac:dyDescent="0.3">
      <c r="B52" s="25"/>
      <c r="C52" s="25"/>
      <c r="D52" s="63"/>
      <c r="E52" s="26"/>
      <c r="F52" s="26"/>
      <c r="G52" s="26"/>
      <c r="H52" s="26"/>
      <c r="I52" s="26"/>
      <c r="J52" s="26"/>
      <c r="K52" s="26"/>
      <c r="L52" s="26"/>
      <c r="M52" s="26"/>
      <c r="N52" s="26"/>
      <c r="O52" s="26"/>
      <c r="P52" s="26"/>
      <c r="Q52" s="26"/>
    </row>
    <row r="53" spans="2:17" x14ac:dyDescent="0.3">
      <c r="B53" s="25"/>
      <c r="C53" s="25"/>
      <c r="D53" s="63"/>
      <c r="E53" s="26"/>
      <c r="F53" s="26"/>
      <c r="G53" s="26"/>
      <c r="H53" s="26"/>
      <c r="I53" s="26"/>
      <c r="J53" s="26"/>
      <c r="K53" s="26"/>
      <c r="L53" s="26"/>
      <c r="M53" s="26"/>
      <c r="N53" s="26"/>
      <c r="O53" s="26"/>
      <c r="P53" s="26"/>
      <c r="Q53" s="26"/>
    </row>
    <row r="54" spans="2:17" x14ac:dyDescent="0.3">
      <c r="B54" s="25"/>
      <c r="C54" s="25"/>
      <c r="D54" s="63"/>
      <c r="E54" s="26"/>
      <c r="F54" s="26"/>
      <c r="G54" s="26"/>
      <c r="H54" s="26"/>
      <c r="I54" s="26"/>
      <c r="J54" s="26"/>
      <c r="K54" s="26"/>
      <c r="L54" s="26"/>
      <c r="M54" s="26"/>
      <c r="N54" s="26"/>
      <c r="O54" s="26"/>
      <c r="P54" s="26"/>
      <c r="Q54" s="26"/>
    </row>
    <row r="55" spans="2:17" x14ac:dyDescent="0.3">
      <c r="B55" s="25"/>
      <c r="C55" s="25"/>
      <c r="D55" s="63"/>
      <c r="E55" s="26"/>
      <c r="F55" s="26"/>
      <c r="G55" s="26"/>
      <c r="H55" s="26"/>
      <c r="I55" s="26"/>
      <c r="J55" s="26"/>
      <c r="K55" s="26"/>
      <c r="L55" s="26"/>
      <c r="M55" s="26"/>
      <c r="N55" s="26"/>
      <c r="O55" s="26"/>
      <c r="P55" s="26"/>
      <c r="Q55" s="26"/>
    </row>
    <row r="56" spans="2:17" x14ac:dyDescent="0.3">
      <c r="B56" s="25"/>
      <c r="C56" s="25"/>
      <c r="D56" s="63"/>
      <c r="E56" s="26"/>
      <c r="F56" s="26"/>
      <c r="G56" s="26"/>
      <c r="H56" s="26"/>
      <c r="I56" s="26"/>
      <c r="J56" s="26"/>
      <c r="K56" s="26"/>
      <c r="L56" s="26"/>
      <c r="M56" s="26"/>
      <c r="N56" s="26"/>
      <c r="O56" s="26"/>
      <c r="P56" s="26"/>
      <c r="Q56" s="26"/>
    </row>
    <row r="57" spans="2:17" x14ac:dyDescent="0.3">
      <c r="B57" s="25"/>
      <c r="C57" s="25"/>
      <c r="D57" s="63"/>
      <c r="E57" s="26"/>
      <c r="F57" s="26"/>
      <c r="G57" s="26"/>
      <c r="H57" s="26"/>
      <c r="I57" s="26"/>
      <c r="J57" s="26"/>
      <c r="K57" s="26"/>
      <c r="L57" s="26"/>
      <c r="M57" s="26"/>
      <c r="N57" s="26"/>
      <c r="O57" s="26"/>
      <c r="P57" s="26"/>
      <c r="Q57" s="26"/>
    </row>
    <row r="58" spans="2:17" x14ac:dyDescent="0.3">
      <c r="B58" s="25"/>
      <c r="C58" s="25"/>
      <c r="D58" s="63"/>
      <c r="E58" s="26"/>
      <c r="F58" s="26"/>
      <c r="G58" s="26"/>
      <c r="H58" s="26"/>
      <c r="I58" s="26"/>
      <c r="J58" s="26"/>
      <c r="K58" s="26"/>
      <c r="L58" s="26"/>
      <c r="M58" s="26"/>
      <c r="N58" s="26"/>
      <c r="O58" s="26"/>
      <c r="P58" s="26"/>
      <c r="Q58" s="26"/>
    </row>
    <row r="59" spans="2:17" x14ac:dyDescent="0.3">
      <c r="B59" s="25"/>
      <c r="C59" s="25"/>
      <c r="D59" s="63"/>
      <c r="E59" s="26"/>
      <c r="F59" s="26"/>
      <c r="G59" s="26"/>
      <c r="H59" s="26"/>
      <c r="I59" s="26"/>
      <c r="J59" s="26"/>
      <c r="K59" s="26"/>
      <c r="L59" s="26"/>
      <c r="M59" s="26"/>
      <c r="N59" s="26"/>
      <c r="O59" s="26"/>
      <c r="P59" s="26"/>
      <c r="Q59" s="26"/>
    </row>
    <row r="60" spans="2:17" x14ac:dyDescent="0.3">
      <c r="B60" s="25"/>
      <c r="C60" s="25"/>
      <c r="D60" s="63"/>
      <c r="E60" s="26"/>
      <c r="F60" s="26"/>
      <c r="G60" s="26"/>
      <c r="H60" s="26"/>
      <c r="I60" s="26"/>
      <c r="J60" s="26"/>
      <c r="K60" s="26"/>
      <c r="L60" s="26"/>
      <c r="M60" s="26"/>
      <c r="N60" s="26"/>
      <c r="O60" s="26"/>
      <c r="P60" s="26"/>
      <c r="Q60" s="26"/>
    </row>
    <row r="61" spans="2:17" x14ac:dyDescent="0.3">
      <c r="B61" s="25"/>
      <c r="C61" s="25"/>
      <c r="D61" s="63"/>
      <c r="E61" s="26"/>
      <c r="F61" s="26"/>
      <c r="G61" s="26"/>
      <c r="H61" s="26"/>
      <c r="I61" s="26"/>
      <c r="J61" s="26"/>
      <c r="K61" s="26"/>
      <c r="L61" s="26"/>
      <c r="M61" s="26"/>
      <c r="N61" s="26"/>
      <c r="O61" s="26"/>
      <c r="P61" s="26"/>
      <c r="Q61" s="26"/>
    </row>
    <row r="62" spans="2:17" x14ac:dyDescent="0.3">
      <c r="B62" s="25"/>
      <c r="C62" s="25"/>
      <c r="D62" s="63"/>
      <c r="E62" s="26"/>
      <c r="F62" s="26"/>
      <c r="G62" s="26"/>
      <c r="H62" s="26"/>
      <c r="I62" s="26"/>
      <c r="J62" s="26"/>
      <c r="K62" s="26"/>
      <c r="L62" s="26"/>
      <c r="M62" s="26"/>
      <c r="N62" s="26"/>
      <c r="O62" s="26"/>
      <c r="P62" s="26"/>
      <c r="Q62" s="26"/>
    </row>
    <row r="63" spans="2:17" x14ac:dyDescent="0.3">
      <c r="B63" s="25"/>
      <c r="C63" s="25"/>
      <c r="D63" s="63"/>
      <c r="E63" s="26"/>
      <c r="F63" s="26"/>
      <c r="G63" s="26"/>
      <c r="H63" s="26"/>
      <c r="I63" s="26"/>
      <c r="J63" s="26"/>
      <c r="K63" s="26"/>
      <c r="L63" s="26"/>
      <c r="M63" s="26"/>
      <c r="N63" s="26"/>
      <c r="O63" s="26"/>
      <c r="P63" s="26"/>
      <c r="Q63" s="26"/>
    </row>
    <row r="64" spans="2:17" x14ac:dyDescent="0.3">
      <c r="B64" s="25"/>
      <c r="C64" s="25"/>
      <c r="D64" s="63"/>
      <c r="E64" s="26"/>
      <c r="F64" s="26"/>
      <c r="G64" s="26"/>
      <c r="H64" s="26"/>
      <c r="I64" s="26"/>
      <c r="J64" s="26"/>
      <c r="K64" s="26"/>
      <c r="L64" s="26"/>
      <c r="M64" s="26"/>
      <c r="N64" s="26"/>
      <c r="O64" s="26"/>
      <c r="P64" s="26"/>
      <c r="Q64" s="26"/>
    </row>
    <row r="65" spans="2:17" x14ac:dyDescent="0.3">
      <c r="B65" s="25"/>
      <c r="C65" s="25"/>
      <c r="D65" s="63"/>
      <c r="E65" s="26"/>
      <c r="F65" s="26"/>
      <c r="G65" s="26"/>
      <c r="H65" s="26"/>
      <c r="I65" s="26"/>
      <c r="J65" s="26"/>
      <c r="K65" s="26"/>
      <c r="L65" s="26"/>
      <c r="M65" s="26"/>
      <c r="N65" s="26"/>
      <c r="O65" s="26"/>
      <c r="P65" s="26"/>
      <c r="Q65" s="26"/>
    </row>
    <row r="66" spans="2:17" x14ac:dyDescent="0.3">
      <c r="B66" s="25"/>
      <c r="C66" s="25"/>
      <c r="D66" s="63"/>
      <c r="E66" s="26"/>
      <c r="F66" s="26"/>
      <c r="G66" s="26"/>
      <c r="H66" s="26"/>
      <c r="I66" s="26"/>
      <c r="J66" s="26"/>
      <c r="K66" s="26"/>
      <c r="L66" s="26"/>
      <c r="M66" s="26"/>
      <c r="N66" s="26"/>
      <c r="O66" s="26"/>
      <c r="P66" s="26"/>
      <c r="Q66" s="26"/>
    </row>
    <row r="67" spans="2:17" x14ac:dyDescent="0.3">
      <c r="B67" s="25"/>
      <c r="C67" s="25"/>
      <c r="D67" s="63"/>
      <c r="E67" s="26"/>
      <c r="F67" s="26"/>
      <c r="G67" s="26"/>
      <c r="H67" s="26"/>
      <c r="I67" s="26"/>
      <c r="J67" s="26"/>
      <c r="K67" s="26"/>
      <c r="L67" s="26"/>
      <c r="M67" s="26"/>
      <c r="N67" s="26"/>
      <c r="O67" s="26"/>
      <c r="P67" s="26"/>
      <c r="Q67" s="26"/>
    </row>
    <row r="68" spans="2:17" x14ac:dyDescent="0.3">
      <c r="B68" s="25"/>
      <c r="C68" s="25"/>
      <c r="D68" s="63"/>
      <c r="E68" s="26"/>
      <c r="F68" s="26"/>
      <c r="G68" s="26"/>
      <c r="H68" s="26"/>
      <c r="I68" s="26"/>
      <c r="J68" s="26"/>
      <c r="K68" s="26"/>
      <c r="L68" s="26"/>
      <c r="M68" s="26"/>
      <c r="N68" s="26"/>
      <c r="O68" s="26"/>
      <c r="P68" s="26"/>
      <c r="Q68" s="26"/>
    </row>
    <row r="69" spans="2:17" x14ac:dyDescent="0.3">
      <c r="B69" s="25"/>
      <c r="C69" s="25"/>
      <c r="D69" s="63"/>
      <c r="E69" s="26"/>
      <c r="F69" s="26"/>
      <c r="G69" s="26"/>
      <c r="H69" s="26"/>
      <c r="I69" s="26"/>
      <c r="J69" s="26"/>
      <c r="K69" s="26"/>
      <c r="L69" s="26"/>
      <c r="M69" s="26"/>
      <c r="N69" s="26"/>
      <c r="O69" s="26"/>
      <c r="P69" s="26"/>
      <c r="Q69" s="26"/>
    </row>
    <row r="70" spans="2:17" x14ac:dyDescent="0.3">
      <c r="B70" s="25"/>
      <c r="C70" s="25"/>
      <c r="D70" s="63"/>
      <c r="E70" s="26"/>
      <c r="F70" s="26"/>
      <c r="G70" s="26"/>
      <c r="H70" s="26"/>
      <c r="I70" s="26"/>
      <c r="J70" s="26"/>
      <c r="K70" s="26"/>
      <c r="L70" s="26"/>
      <c r="M70" s="26"/>
      <c r="N70" s="26"/>
      <c r="O70" s="26"/>
      <c r="P70" s="26"/>
      <c r="Q70" s="26"/>
    </row>
    <row r="71" spans="2:17" x14ac:dyDescent="0.3">
      <c r="B71" s="25"/>
      <c r="C71" s="25"/>
      <c r="D71" s="63"/>
      <c r="E71" s="26"/>
      <c r="F71" s="26"/>
      <c r="G71" s="26"/>
      <c r="H71" s="26"/>
      <c r="I71" s="26"/>
      <c r="J71" s="26"/>
      <c r="K71" s="26"/>
      <c r="L71" s="26"/>
      <c r="M71" s="26"/>
      <c r="N71" s="26"/>
      <c r="O71" s="26"/>
      <c r="P71" s="26"/>
      <c r="Q71" s="26"/>
    </row>
    <row r="72" spans="2:17" x14ac:dyDescent="0.3">
      <c r="B72" s="25"/>
      <c r="C72" s="25"/>
      <c r="D72" s="63"/>
      <c r="E72" s="26"/>
      <c r="F72" s="26"/>
      <c r="G72" s="26"/>
      <c r="H72" s="26"/>
      <c r="I72" s="26"/>
      <c r="J72" s="26"/>
      <c r="K72" s="26"/>
      <c r="L72" s="26"/>
      <c r="M72" s="26"/>
      <c r="N72" s="26"/>
      <c r="O72" s="26"/>
      <c r="P72" s="26"/>
      <c r="Q72" s="26"/>
    </row>
    <row r="73" spans="2:17" x14ac:dyDescent="0.3">
      <c r="B73" s="25"/>
      <c r="C73" s="25"/>
      <c r="D73" s="63"/>
      <c r="E73" s="26"/>
      <c r="F73" s="26"/>
      <c r="G73" s="26"/>
      <c r="H73" s="26"/>
      <c r="I73" s="26"/>
      <c r="J73" s="26"/>
      <c r="K73" s="26"/>
      <c r="L73" s="26"/>
      <c r="M73" s="26"/>
      <c r="N73" s="26"/>
      <c r="O73" s="26"/>
      <c r="P73" s="26"/>
      <c r="Q73" s="26"/>
    </row>
    <row r="74" spans="2:17" x14ac:dyDescent="0.3">
      <c r="B74" s="25"/>
      <c r="C74" s="25"/>
      <c r="D74" s="63"/>
      <c r="E74" s="26"/>
      <c r="F74" s="26"/>
      <c r="G74" s="26"/>
      <c r="H74" s="26"/>
      <c r="I74" s="26"/>
      <c r="J74" s="26"/>
      <c r="K74" s="26"/>
      <c r="L74" s="26"/>
      <c r="M74" s="26"/>
      <c r="N74" s="26"/>
      <c r="O74" s="26"/>
      <c r="P74" s="26"/>
      <c r="Q74" s="26"/>
    </row>
    <row r="75" spans="2:17" x14ac:dyDescent="0.3">
      <c r="B75" s="25"/>
      <c r="C75" s="25"/>
      <c r="D75" s="63"/>
      <c r="E75" s="26"/>
      <c r="F75" s="26"/>
      <c r="G75" s="26"/>
      <c r="H75" s="26"/>
      <c r="I75" s="26"/>
      <c r="J75" s="26"/>
      <c r="K75" s="26"/>
      <c r="L75" s="26"/>
      <c r="M75" s="26"/>
      <c r="N75" s="26"/>
      <c r="O75" s="26"/>
      <c r="P75" s="26"/>
      <c r="Q75" s="26"/>
    </row>
    <row r="76" spans="2:17" x14ac:dyDescent="0.3">
      <c r="B76" s="25"/>
      <c r="C76" s="25"/>
      <c r="D76" s="63"/>
      <c r="E76" s="26"/>
      <c r="F76" s="26"/>
      <c r="G76" s="26"/>
      <c r="H76" s="26"/>
      <c r="I76" s="26"/>
      <c r="J76" s="26"/>
      <c r="K76" s="26"/>
      <c r="L76" s="26"/>
      <c r="M76" s="26"/>
      <c r="N76" s="26"/>
      <c r="O76" s="26"/>
      <c r="P76" s="26"/>
      <c r="Q76" s="26"/>
    </row>
    <row r="77" spans="2:17" x14ac:dyDescent="0.3">
      <c r="B77" s="25"/>
      <c r="C77" s="25"/>
      <c r="D77" s="63"/>
      <c r="E77" s="26"/>
      <c r="F77" s="26"/>
      <c r="G77" s="26"/>
      <c r="H77" s="26"/>
      <c r="I77" s="26"/>
      <c r="J77" s="26"/>
      <c r="K77" s="26"/>
      <c r="L77" s="26"/>
      <c r="M77" s="26"/>
      <c r="N77" s="26"/>
      <c r="O77" s="26"/>
      <c r="P77" s="26"/>
      <c r="Q77" s="26"/>
    </row>
    <row r="78" spans="2:17" x14ac:dyDescent="0.3">
      <c r="B78" s="25"/>
      <c r="C78" s="25"/>
      <c r="D78" s="63"/>
      <c r="E78" s="26"/>
      <c r="F78" s="26"/>
      <c r="G78" s="26"/>
      <c r="H78" s="26"/>
      <c r="I78" s="26"/>
      <c r="J78" s="26"/>
      <c r="K78" s="26"/>
      <c r="L78" s="26"/>
      <c r="M78" s="26"/>
      <c r="N78" s="26"/>
      <c r="O78" s="26"/>
      <c r="P78" s="26"/>
      <c r="Q78" s="26"/>
    </row>
    <row r="79" spans="2:17" x14ac:dyDescent="0.3">
      <c r="B79" s="25"/>
      <c r="C79" s="25"/>
      <c r="D79" s="63"/>
      <c r="E79" s="26"/>
      <c r="F79" s="26"/>
      <c r="G79" s="26"/>
      <c r="H79" s="26"/>
      <c r="I79" s="26"/>
      <c r="J79" s="26"/>
      <c r="K79" s="26"/>
      <c r="L79" s="26"/>
      <c r="M79" s="26"/>
      <c r="N79" s="26"/>
      <c r="O79" s="26"/>
      <c r="P79" s="26"/>
      <c r="Q79" s="26"/>
    </row>
    <row r="80" spans="2:17" x14ac:dyDescent="0.3">
      <c r="B80" s="25"/>
      <c r="C80" s="25"/>
      <c r="D80" s="63"/>
      <c r="E80" s="26"/>
      <c r="F80" s="26"/>
      <c r="G80" s="26"/>
      <c r="H80" s="26"/>
      <c r="I80" s="26"/>
      <c r="J80" s="26"/>
      <c r="K80" s="26"/>
      <c r="L80" s="26"/>
      <c r="M80" s="26"/>
      <c r="N80" s="26"/>
      <c r="O80" s="26"/>
      <c r="P80" s="26"/>
      <c r="Q80" s="26"/>
    </row>
    <row r="81" spans="2:17" x14ac:dyDescent="0.3">
      <c r="B81" s="25"/>
      <c r="C81" s="25"/>
      <c r="D81" s="63"/>
      <c r="E81" s="26"/>
      <c r="F81" s="26"/>
      <c r="G81" s="26"/>
      <c r="H81" s="26"/>
      <c r="I81" s="26"/>
      <c r="J81" s="26"/>
      <c r="K81" s="26"/>
      <c r="L81" s="26"/>
      <c r="M81" s="26"/>
      <c r="N81" s="26"/>
      <c r="O81" s="26"/>
      <c r="P81" s="26"/>
      <c r="Q81" s="26"/>
    </row>
    <row r="82" spans="2:17" x14ac:dyDescent="0.3">
      <c r="B82" s="25"/>
      <c r="C82" s="25"/>
      <c r="D82" s="63"/>
      <c r="E82" s="26"/>
      <c r="F82" s="26"/>
      <c r="G82" s="26"/>
      <c r="H82" s="26"/>
      <c r="I82" s="26"/>
      <c r="J82" s="26"/>
      <c r="K82" s="26"/>
      <c r="L82" s="26"/>
      <c r="M82" s="26"/>
      <c r="N82" s="26"/>
      <c r="O82" s="26"/>
      <c r="P82" s="26"/>
      <c r="Q82" s="26"/>
    </row>
    <row r="83" spans="2:17" x14ac:dyDescent="0.3">
      <c r="B83" s="25"/>
      <c r="C83" s="25"/>
      <c r="D83" s="63"/>
      <c r="E83" s="26"/>
      <c r="F83" s="26"/>
      <c r="G83" s="26"/>
      <c r="H83" s="26"/>
      <c r="I83" s="26"/>
      <c r="J83" s="26"/>
      <c r="K83" s="26"/>
      <c r="L83" s="26"/>
      <c r="M83" s="26"/>
      <c r="N83" s="26"/>
      <c r="O83" s="26"/>
      <c r="P83" s="26"/>
      <c r="Q83" s="26"/>
    </row>
    <row r="84" spans="2:17" x14ac:dyDescent="0.3">
      <c r="B84" s="25"/>
      <c r="C84" s="25"/>
      <c r="D84" s="63"/>
      <c r="E84" s="26"/>
      <c r="F84" s="26"/>
      <c r="G84" s="26"/>
      <c r="H84" s="26"/>
      <c r="I84" s="26"/>
      <c r="J84" s="26"/>
      <c r="K84" s="26"/>
      <c r="L84" s="26"/>
      <c r="M84" s="26"/>
      <c r="N84" s="26"/>
      <c r="O84" s="26"/>
      <c r="P84" s="26"/>
      <c r="Q84" s="26"/>
    </row>
    <row r="85" spans="2:17" x14ac:dyDescent="0.3">
      <c r="B85" s="25"/>
      <c r="C85" s="25"/>
      <c r="D85" s="63"/>
      <c r="E85" s="26"/>
      <c r="F85" s="26"/>
      <c r="G85" s="26"/>
      <c r="H85" s="26"/>
      <c r="I85" s="26"/>
      <c r="J85" s="26"/>
      <c r="K85" s="26"/>
      <c r="L85" s="26"/>
      <c r="M85" s="26"/>
      <c r="N85" s="26"/>
      <c r="O85" s="26"/>
      <c r="P85" s="26"/>
      <c r="Q85" s="26"/>
    </row>
    <row r="86" spans="2:17" x14ac:dyDescent="0.3">
      <c r="B86" s="25"/>
      <c r="C86" s="25"/>
      <c r="D86" s="63"/>
      <c r="E86" s="26"/>
      <c r="F86" s="26"/>
      <c r="G86" s="26"/>
      <c r="H86" s="26"/>
      <c r="I86" s="26"/>
      <c r="J86" s="26"/>
      <c r="K86" s="26"/>
      <c r="L86" s="26"/>
      <c r="M86" s="26"/>
      <c r="N86" s="26"/>
      <c r="O86" s="26"/>
      <c r="P86" s="26"/>
      <c r="Q86" s="26"/>
    </row>
    <row r="87" spans="2:17" x14ac:dyDescent="0.3">
      <c r="B87" s="25"/>
      <c r="C87" s="25"/>
      <c r="D87" s="63"/>
      <c r="E87" s="26"/>
      <c r="F87" s="26"/>
      <c r="G87" s="26"/>
      <c r="H87" s="26"/>
      <c r="I87" s="26"/>
      <c r="J87" s="26"/>
      <c r="K87" s="26"/>
      <c r="L87" s="26"/>
      <c r="M87" s="26"/>
      <c r="N87" s="26"/>
      <c r="O87" s="26"/>
      <c r="P87" s="26"/>
      <c r="Q87" s="26"/>
    </row>
    <row r="88" spans="2:17" x14ac:dyDescent="0.3">
      <c r="B88" s="25"/>
      <c r="C88" s="25"/>
      <c r="D88" s="63"/>
      <c r="E88" s="26"/>
      <c r="F88" s="26"/>
      <c r="G88" s="26"/>
      <c r="H88" s="26"/>
      <c r="I88" s="26"/>
      <c r="J88" s="26"/>
      <c r="K88" s="26"/>
      <c r="L88" s="26"/>
      <c r="M88" s="26"/>
      <c r="N88" s="26"/>
      <c r="O88" s="26"/>
      <c r="P88" s="26"/>
      <c r="Q88" s="26"/>
    </row>
    <row r="89" spans="2:17" x14ac:dyDescent="0.3">
      <c r="B89" s="25"/>
      <c r="C89" s="25"/>
      <c r="D89" s="63"/>
      <c r="E89" s="26"/>
      <c r="F89" s="26"/>
      <c r="G89" s="26"/>
      <c r="H89" s="26"/>
      <c r="I89" s="26"/>
      <c r="J89" s="26"/>
      <c r="K89" s="26"/>
      <c r="L89" s="26"/>
      <c r="M89" s="26"/>
      <c r="N89" s="26"/>
      <c r="O89" s="26"/>
      <c r="P89" s="26"/>
      <c r="Q89" s="26"/>
    </row>
    <row r="90" spans="2:17" x14ac:dyDescent="0.3">
      <c r="B90" s="25"/>
      <c r="C90" s="25"/>
      <c r="D90" s="63"/>
      <c r="E90" s="26"/>
      <c r="F90" s="26"/>
      <c r="G90" s="26"/>
      <c r="H90" s="26"/>
      <c r="I90" s="26"/>
      <c r="J90" s="26"/>
      <c r="K90" s="26"/>
      <c r="L90" s="26"/>
      <c r="M90" s="26"/>
      <c r="N90" s="26"/>
      <c r="O90" s="26"/>
      <c r="P90" s="26"/>
      <c r="Q90" s="26"/>
    </row>
    <row r="91" spans="2:17" x14ac:dyDescent="0.3">
      <c r="B91" s="25"/>
      <c r="C91" s="25"/>
      <c r="D91" s="63"/>
      <c r="E91" s="26"/>
      <c r="F91" s="26"/>
      <c r="G91" s="26"/>
      <c r="H91" s="26"/>
      <c r="I91" s="26"/>
      <c r="J91" s="26"/>
      <c r="K91" s="26"/>
      <c r="L91" s="26"/>
      <c r="M91" s="26"/>
      <c r="N91" s="26"/>
      <c r="O91" s="26"/>
      <c r="P91" s="26"/>
      <c r="Q91" s="26"/>
    </row>
    <row r="92" spans="2:17" x14ac:dyDescent="0.3">
      <c r="B92" s="25"/>
      <c r="C92" s="25"/>
      <c r="D92" s="63"/>
      <c r="E92" s="26"/>
      <c r="F92" s="26"/>
      <c r="G92" s="26"/>
      <c r="H92" s="26"/>
      <c r="I92" s="26"/>
      <c r="J92" s="26"/>
      <c r="K92" s="26"/>
      <c r="L92" s="26"/>
      <c r="M92" s="26"/>
      <c r="N92" s="26"/>
      <c r="O92" s="26"/>
      <c r="P92" s="26"/>
      <c r="Q92" s="26"/>
    </row>
    <row r="93" spans="2:17" x14ac:dyDescent="0.3">
      <c r="B93" s="25"/>
      <c r="C93" s="25"/>
      <c r="D93" s="63"/>
      <c r="E93" s="26"/>
      <c r="F93" s="26"/>
      <c r="G93" s="26"/>
      <c r="H93" s="26"/>
      <c r="I93" s="26"/>
      <c r="J93" s="26"/>
      <c r="K93" s="26"/>
      <c r="L93" s="26"/>
      <c r="M93" s="26"/>
      <c r="N93" s="26"/>
      <c r="O93" s="26"/>
      <c r="P93" s="26"/>
      <c r="Q93" s="26"/>
    </row>
    <row r="94" spans="2:17" x14ac:dyDescent="0.3">
      <c r="B94" s="25"/>
      <c r="C94" s="25"/>
      <c r="D94" s="63"/>
      <c r="E94" s="26"/>
      <c r="F94" s="26"/>
      <c r="G94" s="26"/>
      <c r="H94" s="26"/>
      <c r="I94" s="26"/>
      <c r="J94" s="26"/>
      <c r="K94" s="26"/>
      <c r="L94" s="26"/>
      <c r="M94" s="26"/>
      <c r="N94" s="26"/>
      <c r="O94" s="26"/>
      <c r="P94" s="26"/>
      <c r="Q94" s="26"/>
    </row>
    <row r="95" spans="2:17" x14ac:dyDescent="0.3">
      <c r="B95" s="25"/>
      <c r="C95" s="25"/>
      <c r="D95" s="63"/>
      <c r="E95" s="26"/>
      <c r="F95" s="26"/>
      <c r="G95" s="26"/>
      <c r="H95" s="26"/>
      <c r="I95" s="26"/>
      <c r="J95" s="26"/>
      <c r="K95" s="26"/>
      <c r="L95" s="26"/>
      <c r="M95" s="26"/>
      <c r="N95" s="26"/>
      <c r="O95" s="26"/>
      <c r="P95" s="26"/>
      <c r="Q95" s="26"/>
    </row>
    <row r="96" spans="2:17" x14ac:dyDescent="0.3">
      <c r="B96" s="25"/>
      <c r="C96" s="25"/>
      <c r="D96" s="63"/>
      <c r="E96" s="26"/>
      <c r="F96" s="26"/>
      <c r="G96" s="26"/>
      <c r="H96" s="26"/>
      <c r="I96" s="26"/>
      <c r="J96" s="26"/>
      <c r="K96" s="26"/>
      <c r="L96" s="26"/>
      <c r="M96" s="26"/>
      <c r="N96" s="26"/>
      <c r="O96" s="26"/>
      <c r="P96" s="26"/>
      <c r="Q96" s="26"/>
    </row>
    <row r="97" spans="2:17" x14ac:dyDescent="0.3">
      <c r="B97" s="25"/>
      <c r="C97" s="25"/>
      <c r="D97" s="63"/>
      <c r="E97" s="26"/>
      <c r="F97" s="26"/>
      <c r="G97" s="26"/>
      <c r="H97" s="26"/>
      <c r="I97" s="26"/>
      <c r="J97" s="26"/>
      <c r="K97" s="26"/>
      <c r="L97" s="26"/>
      <c r="M97" s="26"/>
      <c r="N97" s="26"/>
      <c r="O97" s="26"/>
      <c r="P97" s="26"/>
      <c r="Q97" s="26"/>
    </row>
    <row r="98" spans="2:17" x14ac:dyDescent="0.3">
      <c r="B98" s="25"/>
      <c r="C98" s="25"/>
      <c r="D98" s="63"/>
      <c r="E98" s="26"/>
      <c r="F98" s="26"/>
      <c r="G98" s="26"/>
      <c r="H98" s="26"/>
      <c r="I98" s="26"/>
      <c r="J98" s="26"/>
      <c r="K98" s="26"/>
      <c r="L98" s="26"/>
      <c r="M98" s="26"/>
      <c r="N98" s="26"/>
      <c r="O98" s="26"/>
      <c r="P98" s="26"/>
      <c r="Q98" s="26"/>
    </row>
    <row r="99" spans="2:17" x14ac:dyDescent="0.3">
      <c r="B99" s="25"/>
      <c r="C99" s="25"/>
      <c r="D99" s="63"/>
      <c r="E99" s="26"/>
      <c r="F99" s="26"/>
      <c r="G99" s="26"/>
      <c r="H99" s="26"/>
      <c r="I99" s="26"/>
      <c r="J99" s="26"/>
      <c r="K99" s="26"/>
      <c r="L99" s="26"/>
      <c r="M99" s="26"/>
      <c r="N99" s="26"/>
      <c r="O99" s="26"/>
      <c r="P99" s="26"/>
      <c r="Q99" s="26"/>
    </row>
    <row r="100" spans="2:17" x14ac:dyDescent="0.3">
      <c r="B100" s="25"/>
      <c r="C100" s="25"/>
      <c r="D100" s="63"/>
      <c r="E100" s="26"/>
      <c r="F100" s="26"/>
      <c r="G100" s="26"/>
      <c r="H100" s="26"/>
      <c r="I100" s="26"/>
      <c r="J100" s="26"/>
      <c r="K100" s="26"/>
      <c r="L100" s="26"/>
      <c r="M100" s="26"/>
      <c r="N100" s="26"/>
      <c r="O100" s="26"/>
      <c r="P100" s="26"/>
      <c r="Q100" s="26"/>
    </row>
    <row r="101" spans="2:17" x14ac:dyDescent="0.3">
      <c r="B101" s="25"/>
      <c r="C101" s="25"/>
      <c r="D101" s="63"/>
      <c r="E101" s="26"/>
      <c r="F101" s="26"/>
      <c r="G101" s="26"/>
      <c r="H101" s="26"/>
      <c r="I101" s="26"/>
      <c r="J101" s="26"/>
      <c r="K101" s="26"/>
      <c r="L101" s="26"/>
      <c r="M101" s="26"/>
      <c r="N101" s="26"/>
      <c r="O101" s="26"/>
      <c r="P101" s="26"/>
      <c r="Q101" s="26"/>
    </row>
    <row r="102" spans="2:17" x14ac:dyDescent="0.3">
      <c r="B102" s="25"/>
      <c r="C102" s="25"/>
      <c r="D102" s="63"/>
      <c r="E102" s="26"/>
      <c r="F102" s="26"/>
      <c r="G102" s="26"/>
      <c r="H102" s="26"/>
      <c r="I102" s="26"/>
      <c r="J102" s="26"/>
      <c r="K102" s="26"/>
      <c r="L102" s="26"/>
      <c r="M102" s="26"/>
      <c r="N102" s="26"/>
      <c r="O102" s="26"/>
      <c r="P102" s="26"/>
      <c r="Q102" s="26"/>
    </row>
    <row r="103" spans="2:17" x14ac:dyDescent="0.3">
      <c r="B103" s="25"/>
      <c r="C103" s="25"/>
      <c r="D103" s="63"/>
      <c r="E103" s="26"/>
      <c r="F103" s="26"/>
      <c r="G103" s="26"/>
      <c r="H103" s="26"/>
      <c r="I103" s="26"/>
      <c r="J103" s="26"/>
      <c r="K103" s="26"/>
      <c r="L103" s="26"/>
      <c r="M103" s="26"/>
      <c r="N103" s="26"/>
      <c r="O103" s="26"/>
      <c r="P103" s="26"/>
      <c r="Q103" s="26"/>
    </row>
    <row r="104" spans="2:17" x14ac:dyDescent="0.3">
      <c r="B104" s="25"/>
      <c r="C104" s="25"/>
      <c r="D104" s="63"/>
      <c r="E104" s="26"/>
      <c r="F104" s="26"/>
      <c r="G104" s="26"/>
      <c r="H104" s="26"/>
      <c r="I104" s="26"/>
      <c r="J104" s="26"/>
      <c r="K104" s="26"/>
      <c r="L104" s="26"/>
      <c r="M104" s="26"/>
      <c r="N104" s="26"/>
      <c r="O104" s="26"/>
      <c r="P104" s="26"/>
      <c r="Q104" s="26"/>
    </row>
    <row r="105" spans="2:17" x14ac:dyDescent="0.3">
      <c r="B105" s="25"/>
      <c r="C105" s="25"/>
      <c r="D105" s="63"/>
      <c r="E105" s="26"/>
      <c r="F105" s="26"/>
      <c r="G105" s="26"/>
      <c r="H105" s="26"/>
      <c r="I105" s="26"/>
      <c r="J105" s="26"/>
      <c r="K105" s="26"/>
      <c r="L105" s="26"/>
      <c r="M105" s="26"/>
      <c r="N105" s="26"/>
      <c r="O105" s="26"/>
      <c r="P105" s="26"/>
      <c r="Q105" s="26"/>
    </row>
    <row r="106" spans="2:17" x14ac:dyDescent="0.3">
      <c r="B106" s="25"/>
      <c r="C106" s="25"/>
      <c r="D106" s="63"/>
      <c r="E106" s="26"/>
      <c r="F106" s="26"/>
      <c r="G106" s="26"/>
      <c r="H106" s="26"/>
      <c r="I106" s="26"/>
      <c r="J106" s="26"/>
      <c r="K106" s="26"/>
      <c r="L106" s="26"/>
      <c r="M106" s="26"/>
      <c r="N106" s="26"/>
      <c r="O106" s="26"/>
      <c r="P106" s="26"/>
      <c r="Q106" s="26"/>
    </row>
    <row r="107" spans="2:17" x14ac:dyDescent="0.3">
      <c r="B107" s="25"/>
      <c r="C107" s="25"/>
      <c r="D107" s="63"/>
      <c r="E107" s="26"/>
      <c r="F107" s="26"/>
      <c r="G107" s="26"/>
      <c r="H107" s="26"/>
      <c r="I107" s="26"/>
      <c r="J107" s="26"/>
      <c r="K107" s="26"/>
      <c r="L107" s="26"/>
      <c r="M107" s="26"/>
      <c r="N107" s="26"/>
      <c r="O107" s="26"/>
      <c r="P107" s="26"/>
      <c r="Q107" s="26"/>
    </row>
    <row r="108" spans="2:17" x14ac:dyDescent="0.3">
      <c r="B108" s="25"/>
      <c r="C108" s="25"/>
      <c r="D108" s="63"/>
      <c r="E108" s="26"/>
      <c r="F108" s="26"/>
      <c r="G108" s="26"/>
      <c r="H108" s="26"/>
      <c r="I108" s="26"/>
      <c r="J108" s="26"/>
      <c r="K108" s="26"/>
      <c r="L108" s="26"/>
      <c r="M108" s="26"/>
      <c r="N108" s="26"/>
      <c r="O108" s="26"/>
      <c r="P108" s="26"/>
      <c r="Q108" s="26"/>
    </row>
    <row r="109" spans="2:17" x14ac:dyDescent="0.3">
      <c r="B109" s="25"/>
      <c r="C109" s="25"/>
      <c r="D109" s="63"/>
      <c r="E109" s="26"/>
      <c r="F109" s="26"/>
      <c r="G109" s="26"/>
      <c r="H109" s="26"/>
      <c r="I109" s="26"/>
      <c r="J109" s="26"/>
      <c r="K109" s="26"/>
      <c r="L109" s="26"/>
      <c r="M109" s="26"/>
      <c r="N109" s="26"/>
      <c r="O109" s="26"/>
      <c r="P109" s="26"/>
      <c r="Q109" s="26"/>
    </row>
    <row r="110" spans="2:17" x14ac:dyDescent="0.3">
      <c r="B110" s="25"/>
      <c r="C110" s="25"/>
      <c r="D110" s="63"/>
      <c r="E110" s="26"/>
      <c r="F110" s="26"/>
      <c r="G110" s="26"/>
      <c r="H110" s="26"/>
      <c r="I110" s="26"/>
      <c r="J110" s="26"/>
      <c r="K110" s="26"/>
      <c r="L110" s="26"/>
      <c r="M110" s="26"/>
      <c r="N110" s="26"/>
      <c r="O110" s="26"/>
      <c r="P110" s="26"/>
      <c r="Q110" s="26"/>
    </row>
    <row r="111" spans="2:17" x14ac:dyDescent="0.3">
      <c r="B111" s="25"/>
      <c r="C111" s="25"/>
      <c r="D111" s="63"/>
      <c r="E111" s="26"/>
      <c r="F111" s="26"/>
      <c r="G111" s="26"/>
      <c r="H111" s="26"/>
      <c r="I111" s="26"/>
      <c r="J111" s="26"/>
      <c r="K111" s="26"/>
      <c r="L111" s="26"/>
      <c r="M111" s="26"/>
      <c r="N111" s="26"/>
      <c r="O111" s="26"/>
      <c r="P111" s="26"/>
      <c r="Q111" s="26"/>
    </row>
    <row r="112" spans="2:17" x14ac:dyDescent="0.3">
      <c r="B112" s="25"/>
      <c r="C112" s="25"/>
      <c r="D112" s="63"/>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row r="175" spans="2:17" x14ac:dyDescent="0.3">
      <c r="B175" s="25"/>
      <c r="C175" s="25"/>
      <c r="D175" s="63"/>
      <c r="E175" s="26"/>
      <c r="F175" s="26"/>
      <c r="G175" s="26"/>
      <c r="H175" s="26"/>
      <c r="I175" s="26"/>
      <c r="J175" s="26"/>
      <c r="K175" s="26"/>
      <c r="L175" s="26"/>
      <c r="M175" s="26"/>
      <c r="N175" s="26"/>
      <c r="O175" s="26"/>
      <c r="P175" s="26"/>
      <c r="Q175" s="26"/>
    </row>
    <row r="176" spans="2:17" x14ac:dyDescent="0.3">
      <c r="B176" s="25"/>
      <c r="C176" s="25"/>
      <c r="D176" s="63"/>
      <c r="E176" s="26"/>
      <c r="F176" s="26"/>
      <c r="G176" s="26"/>
      <c r="H176" s="26"/>
      <c r="I176" s="26"/>
      <c r="J176" s="26"/>
      <c r="K176" s="26"/>
      <c r="L176" s="26"/>
      <c r="M176" s="26"/>
      <c r="N176" s="26"/>
      <c r="O176" s="26"/>
      <c r="P176" s="26"/>
      <c r="Q176" s="26"/>
    </row>
    <row r="177" spans="2:17" x14ac:dyDescent="0.3">
      <c r="B177" s="25"/>
      <c r="C177" s="25"/>
      <c r="D177" s="63"/>
      <c r="E177" s="26"/>
      <c r="F177" s="26"/>
      <c r="G177" s="26"/>
      <c r="H177" s="26"/>
      <c r="I177" s="26"/>
      <c r="J177" s="26"/>
      <c r="K177" s="26"/>
      <c r="L177" s="26"/>
      <c r="M177" s="26"/>
      <c r="N177" s="26"/>
      <c r="O177" s="26"/>
      <c r="P177" s="26"/>
      <c r="Q177" s="26"/>
    </row>
    <row r="178" spans="2:17" x14ac:dyDescent="0.3">
      <c r="B178" s="25"/>
      <c r="C178" s="25"/>
      <c r="D178" s="63"/>
      <c r="E178" s="26"/>
      <c r="F178" s="26"/>
      <c r="G178" s="26"/>
      <c r="H178" s="26"/>
      <c r="I178" s="26"/>
      <c r="J178" s="26"/>
      <c r="K178" s="26"/>
      <c r="L178" s="26"/>
      <c r="M178" s="26"/>
      <c r="N178" s="26"/>
      <c r="O178" s="26"/>
      <c r="P178" s="26"/>
      <c r="Q178" s="26"/>
    </row>
    <row r="179" spans="2:17" x14ac:dyDescent="0.3">
      <c r="B179" s="25"/>
      <c r="C179" s="25"/>
      <c r="D179" s="63"/>
      <c r="E179" s="26"/>
      <c r="F179" s="26"/>
      <c r="G179" s="26"/>
      <c r="H179" s="26"/>
      <c r="I179" s="26"/>
      <c r="J179" s="26"/>
      <c r="K179" s="26"/>
      <c r="L179" s="26"/>
      <c r="M179" s="26"/>
      <c r="N179" s="26"/>
      <c r="O179" s="26"/>
      <c r="P179" s="26"/>
      <c r="Q179" s="26"/>
    </row>
    <row r="180" spans="2:17" x14ac:dyDescent="0.3">
      <c r="B180" s="25"/>
      <c r="C180" s="25"/>
      <c r="D180" s="63"/>
      <c r="E180" s="26"/>
      <c r="F180" s="26"/>
      <c r="G180" s="26"/>
      <c r="H180" s="26"/>
      <c r="I180" s="26"/>
      <c r="J180" s="26"/>
      <c r="K180" s="26"/>
      <c r="L180" s="26"/>
      <c r="M180" s="26"/>
      <c r="N180" s="26"/>
      <c r="O180" s="26"/>
      <c r="P180" s="26"/>
      <c r="Q180" s="26"/>
    </row>
    <row r="181" spans="2:17" x14ac:dyDescent="0.3">
      <c r="B181" s="25"/>
      <c r="C181" s="25"/>
      <c r="D181" s="63"/>
      <c r="E181" s="26"/>
      <c r="F181" s="26"/>
      <c r="G181" s="26"/>
      <c r="H181" s="26"/>
      <c r="I181" s="26"/>
      <c r="J181" s="26"/>
      <c r="K181" s="26"/>
      <c r="L181" s="26"/>
      <c r="M181" s="26"/>
      <c r="N181" s="26"/>
      <c r="O181" s="26"/>
      <c r="P181" s="26"/>
      <c r="Q181" s="26"/>
    </row>
    <row r="182" spans="2:17" x14ac:dyDescent="0.3">
      <c r="B182" s="25"/>
      <c r="C182" s="25"/>
      <c r="D182" s="63"/>
      <c r="E182" s="26"/>
      <c r="F182" s="26"/>
      <c r="G182" s="26"/>
      <c r="H182" s="26"/>
      <c r="I182" s="26"/>
      <c r="J182" s="26"/>
      <c r="K182" s="26"/>
      <c r="L182" s="26"/>
      <c r="M182" s="26"/>
      <c r="N182" s="26"/>
      <c r="O182" s="26"/>
      <c r="P182" s="26"/>
      <c r="Q182" s="26"/>
    </row>
    <row r="183" spans="2:17" x14ac:dyDescent="0.3">
      <c r="B183" s="25"/>
      <c r="C183" s="25"/>
      <c r="D183" s="63"/>
      <c r="E183" s="26"/>
      <c r="F183" s="26"/>
      <c r="G183" s="26"/>
      <c r="H183" s="26"/>
      <c r="I183" s="26"/>
      <c r="J183" s="26"/>
      <c r="K183" s="26"/>
      <c r="L183" s="26"/>
      <c r="M183" s="26"/>
      <c r="N183" s="26"/>
      <c r="O183" s="26"/>
      <c r="P183" s="26"/>
      <c r="Q183" s="26"/>
    </row>
  </sheetData>
  <mergeCells count="2">
    <mergeCell ref="A2:D2"/>
    <mergeCell ref="A3:D3"/>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Лист5">
    <tabColor indexed="20"/>
  </sheetPr>
  <dimension ref="A3:S174"/>
  <sheetViews>
    <sheetView workbookViewId="0">
      <selection activeCell="A8" sqref="A8"/>
    </sheetView>
  </sheetViews>
  <sheetFormatPr defaultColWidth="9.109375" defaultRowHeight="13.8" outlineLevelRow="3" x14ac:dyDescent="0.3"/>
  <cols>
    <col min="1" max="1" width="81.44140625" style="22" customWidth="1"/>
    <col min="2" max="2" width="14.33203125" style="23" customWidth="1"/>
    <col min="3" max="3" width="15.44140625" style="23" customWidth="1"/>
    <col min="4" max="4" width="10.33203125" style="72" customWidth="1"/>
    <col min="5" max="5" width="9.109375" style="22" customWidth="1"/>
    <col min="6" max="16384" width="9.109375" style="22"/>
  </cols>
  <sheetData>
    <row r="3" spans="1:19" ht="33.6" customHeight="1" x14ac:dyDescent="0.35">
      <c r="A3" s="282" t="str">
        <f>DEBT_AS_OF_DATE</f>
        <v>Державний та гарантований державою борг України
станом на 31.03.2026</v>
      </c>
      <c r="B3" s="283"/>
      <c r="C3" s="283"/>
      <c r="D3" s="283"/>
      <c r="E3" s="26"/>
      <c r="F3" s="26"/>
      <c r="G3" s="26"/>
      <c r="H3" s="26"/>
      <c r="I3" s="26"/>
      <c r="J3" s="26"/>
      <c r="K3" s="26"/>
      <c r="L3" s="26"/>
      <c r="M3" s="26"/>
      <c r="N3" s="26"/>
      <c r="O3" s="26"/>
      <c r="P3" s="26"/>
      <c r="Q3" s="26"/>
      <c r="R3" s="26"/>
      <c r="S3" s="26"/>
    </row>
    <row r="4" spans="1:19" ht="18" x14ac:dyDescent="0.35">
      <c r="A4" s="285" t="str">
        <f>BY_CREDITOR_TYPE</f>
        <v>(за типом кредитора)</v>
      </c>
      <c r="B4" s="285"/>
      <c r="C4" s="285"/>
      <c r="D4" s="285"/>
    </row>
    <row r="5" spans="1:19" x14ac:dyDescent="0.3">
      <c r="B5" s="25"/>
      <c r="C5" s="25"/>
      <c r="D5" s="63"/>
      <c r="E5" s="26"/>
      <c r="F5" s="26"/>
      <c r="G5" s="26"/>
      <c r="H5" s="26"/>
      <c r="I5" s="26"/>
      <c r="J5" s="26"/>
      <c r="K5" s="26"/>
      <c r="L5" s="26"/>
      <c r="M5" s="26"/>
      <c r="N5" s="26"/>
      <c r="O5" s="26"/>
      <c r="P5" s="26"/>
      <c r="Q5" s="26"/>
    </row>
    <row r="6" spans="1:19" s="27" customFormat="1" x14ac:dyDescent="0.3">
      <c r="B6" s="28"/>
      <c r="C6" s="28"/>
      <c r="D6" s="27" t="str">
        <f>VALVAL</f>
        <v>млрд. одиниць</v>
      </c>
    </row>
    <row r="7" spans="1:19" s="14" customFormat="1" x14ac:dyDescent="0.25">
      <c r="A7" s="12"/>
      <c r="B7" s="68" t="str">
        <f>USD</f>
        <v>дол. США</v>
      </c>
      <c r="C7" s="68" t="str">
        <f>UAH</f>
        <v>грн.</v>
      </c>
      <c r="D7" s="69" t="s">
        <v>0</v>
      </c>
    </row>
    <row r="8" spans="1:19" s="15" customFormat="1" ht="14.4" x14ac:dyDescent="0.25">
      <c r="A8" s="155" t="str">
        <f>DEBT_TOTAL</f>
        <v>Загальна сума державного та гарантованого державою боргу</v>
      </c>
      <c r="B8" s="123">
        <f>B$9+B$17</f>
        <v>210.82138271956001</v>
      </c>
      <c r="C8" s="123">
        <f>C$9+C$17</f>
        <v>9233.02786687765</v>
      </c>
      <c r="D8" s="124">
        <f>D$9+D$17</f>
        <v>1</v>
      </c>
    </row>
    <row r="9" spans="1:19" s="16" customFormat="1" ht="14.4" outlineLevel="1" x14ac:dyDescent="0.25">
      <c r="A9" s="224" t="s">
        <v>1</v>
      </c>
      <c r="B9" s="225">
        <f>SUM(B$10:B$16)</f>
        <v>204.88557869714001</v>
      </c>
      <c r="C9" s="225">
        <f>SUM(C$10:C$16)</f>
        <v>8973.06636181258</v>
      </c>
      <c r="D9" s="226">
        <f>SUM(D$10:D$16)</f>
        <v>0.97184499999999996</v>
      </c>
    </row>
    <row r="10" spans="1:19" s="17" customFormat="1" outlineLevel="3" x14ac:dyDescent="0.25">
      <c r="A10" s="172" t="s">
        <v>189</v>
      </c>
      <c r="B10" s="220">
        <v>45.954481684530002</v>
      </c>
      <c r="C10" s="220">
        <v>2012.5995025955999</v>
      </c>
      <c r="D10" s="221">
        <v>0.21797800000000001</v>
      </c>
    </row>
    <row r="11" spans="1:19" s="18" customFormat="1" outlineLevel="3" x14ac:dyDescent="0.25">
      <c r="A11" s="223" t="s">
        <v>190</v>
      </c>
      <c r="B11" s="173">
        <v>2.9442798799999999E-2</v>
      </c>
      <c r="C11" s="173">
        <v>1.2894620946799999</v>
      </c>
      <c r="D11" s="222">
        <v>1.3999999999999999E-4</v>
      </c>
    </row>
    <row r="12" spans="1:19" outlineLevel="3" x14ac:dyDescent="0.3">
      <c r="A12" s="177" t="s">
        <v>192</v>
      </c>
      <c r="B12" s="176">
        <v>21.750640004000001</v>
      </c>
      <c r="C12" s="176">
        <v>952.58015429519003</v>
      </c>
      <c r="D12" s="198">
        <v>0.103171</v>
      </c>
      <c r="E12" s="26"/>
      <c r="F12" s="26"/>
      <c r="G12" s="26"/>
      <c r="H12" s="26"/>
      <c r="I12" s="26"/>
      <c r="J12" s="26"/>
      <c r="K12" s="26"/>
      <c r="L12" s="26"/>
      <c r="M12" s="26"/>
      <c r="N12" s="26"/>
      <c r="O12" s="26"/>
      <c r="P12" s="26"/>
      <c r="Q12" s="26"/>
    </row>
    <row r="13" spans="1:19" outlineLevel="3" x14ac:dyDescent="0.3">
      <c r="A13" s="177" t="s">
        <v>193</v>
      </c>
      <c r="B13" s="176">
        <v>2.1036939244599999</v>
      </c>
      <c r="C13" s="176">
        <v>92.132327267199997</v>
      </c>
      <c r="D13" s="198">
        <v>9.979E-3</v>
      </c>
      <c r="E13" s="26"/>
      <c r="F13" s="26"/>
      <c r="G13" s="26"/>
      <c r="H13" s="26"/>
      <c r="I13" s="26"/>
      <c r="J13" s="26"/>
      <c r="K13" s="26"/>
      <c r="L13" s="26"/>
      <c r="M13" s="26"/>
      <c r="N13" s="26"/>
      <c r="O13" s="26"/>
      <c r="P13" s="26"/>
      <c r="Q13" s="26"/>
    </row>
    <row r="14" spans="1:19" outlineLevel="3" x14ac:dyDescent="0.3">
      <c r="A14" s="177" t="s">
        <v>194</v>
      </c>
      <c r="B14" s="176">
        <v>122.19947853994999</v>
      </c>
      <c r="C14" s="176">
        <v>5351.7872623984504</v>
      </c>
      <c r="D14" s="198">
        <v>0.57963500000000001</v>
      </c>
      <c r="E14" s="26"/>
      <c r="F14" s="26"/>
      <c r="G14" s="26"/>
      <c r="H14" s="26"/>
      <c r="I14" s="26"/>
      <c r="J14" s="26"/>
      <c r="K14" s="26"/>
      <c r="L14" s="26"/>
      <c r="M14" s="26"/>
      <c r="N14" s="26"/>
      <c r="O14" s="26"/>
      <c r="P14" s="26"/>
      <c r="Q14" s="26"/>
    </row>
    <row r="15" spans="1:19" outlineLevel="3" x14ac:dyDescent="0.3">
      <c r="A15" s="177" t="s">
        <v>195</v>
      </c>
      <c r="B15" s="176">
        <v>8.5667762569299999</v>
      </c>
      <c r="C15" s="176">
        <v>375.18624956143998</v>
      </c>
      <c r="D15" s="198">
        <v>4.0634999999999998E-2</v>
      </c>
      <c r="E15" s="26"/>
      <c r="F15" s="26"/>
      <c r="G15" s="26"/>
      <c r="H15" s="26"/>
      <c r="I15" s="26"/>
      <c r="J15" s="26"/>
      <c r="K15" s="26"/>
      <c r="L15" s="26"/>
      <c r="M15" s="26"/>
      <c r="N15" s="26"/>
      <c r="O15" s="26"/>
      <c r="P15" s="26"/>
      <c r="Q15" s="26"/>
    </row>
    <row r="16" spans="1:19" outlineLevel="3" x14ac:dyDescent="0.3">
      <c r="A16" s="177" t="s">
        <v>196</v>
      </c>
      <c r="B16" s="176">
        <v>4.2810654884700003</v>
      </c>
      <c r="C16" s="176">
        <v>187.49140360001999</v>
      </c>
      <c r="D16" s="198">
        <v>2.0306999999999999E-2</v>
      </c>
      <c r="E16" s="26"/>
      <c r="F16" s="26"/>
      <c r="G16" s="26"/>
      <c r="H16" s="26"/>
      <c r="I16" s="26"/>
      <c r="J16" s="26"/>
      <c r="K16" s="26"/>
      <c r="L16" s="26"/>
      <c r="M16" s="26"/>
      <c r="N16" s="26"/>
      <c r="O16" s="26"/>
      <c r="P16" s="26"/>
      <c r="Q16" s="26"/>
    </row>
    <row r="17" spans="1:17" ht="14.4" outlineLevel="1" x14ac:dyDescent="0.3">
      <c r="A17" s="227" t="s">
        <v>2</v>
      </c>
      <c r="B17" s="228">
        <f>SUM(B$18:B$25)</f>
        <v>5.9358040224200002</v>
      </c>
      <c r="C17" s="228">
        <f>SUM(C$18:C$25)</f>
        <v>259.96150506507001</v>
      </c>
      <c r="D17" s="229">
        <f>SUM(D$18:D$25)</f>
        <v>2.8154999999999999E-2</v>
      </c>
      <c r="E17" s="26"/>
      <c r="F17" s="26"/>
      <c r="G17" s="26"/>
      <c r="H17" s="26"/>
      <c r="I17" s="26"/>
      <c r="J17" s="26"/>
      <c r="K17" s="26"/>
      <c r="L17" s="26"/>
      <c r="M17" s="26"/>
      <c r="N17" s="26"/>
      <c r="O17" s="26"/>
      <c r="P17" s="26"/>
      <c r="Q17" s="26"/>
    </row>
    <row r="18" spans="1:17" outlineLevel="3" x14ac:dyDescent="0.3">
      <c r="A18" s="177" t="s">
        <v>189</v>
      </c>
      <c r="B18" s="176">
        <v>5.6512920279999997E-2</v>
      </c>
      <c r="C18" s="176">
        <v>2.4750116000000002</v>
      </c>
      <c r="D18" s="198">
        <v>2.6800000000000001E-4</v>
      </c>
      <c r="E18" s="26"/>
      <c r="F18" s="26"/>
      <c r="G18" s="26"/>
      <c r="H18" s="26"/>
      <c r="I18" s="26"/>
      <c r="J18" s="26"/>
      <c r="K18" s="26"/>
      <c r="L18" s="26"/>
      <c r="M18" s="26"/>
      <c r="N18" s="26"/>
      <c r="O18" s="26"/>
      <c r="P18" s="26"/>
      <c r="Q18" s="26"/>
    </row>
    <row r="19" spans="1:17" outlineLevel="3" x14ac:dyDescent="0.3">
      <c r="A19" s="177" t="s">
        <v>190</v>
      </c>
      <c r="B19" s="176">
        <v>1.3858679259</v>
      </c>
      <c r="C19" s="176">
        <v>60.69477874959</v>
      </c>
      <c r="D19" s="198">
        <v>6.574E-3</v>
      </c>
      <c r="E19" s="26"/>
      <c r="F19" s="26"/>
      <c r="G19" s="26"/>
      <c r="H19" s="26"/>
      <c r="I19" s="26"/>
      <c r="J19" s="26"/>
      <c r="K19" s="26"/>
      <c r="L19" s="26"/>
      <c r="M19" s="26"/>
      <c r="N19" s="26"/>
      <c r="O19" s="26"/>
      <c r="P19" s="26"/>
      <c r="Q19" s="26"/>
    </row>
    <row r="20" spans="1:17" outlineLevel="3" x14ac:dyDescent="0.3">
      <c r="A20" s="177" t="s">
        <v>191</v>
      </c>
      <c r="B20" s="176">
        <v>2.17979E-5</v>
      </c>
      <c r="C20" s="176">
        <v>9.5465000000000003E-4</v>
      </c>
      <c r="D20" s="198">
        <v>0</v>
      </c>
      <c r="E20" s="26"/>
      <c r="F20" s="26"/>
      <c r="G20" s="26"/>
      <c r="H20" s="26"/>
      <c r="I20" s="26"/>
      <c r="J20" s="26"/>
      <c r="K20" s="26"/>
      <c r="L20" s="26"/>
      <c r="M20" s="26"/>
      <c r="N20" s="26"/>
      <c r="O20" s="26"/>
      <c r="P20" s="26"/>
      <c r="Q20" s="26"/>
    </row>
    <row r="21" spans="1:17" outlineLevel="3" x14ac:dyDescent="0.3">
      <c r="A21" s="177" t="s">
        <v>192</v>
      </c>
      <c r="B21" s="176">
        <v>0.82499999999999996</v>
      </c>
      <c r="C21" s="176">
        <v>36.131287499999999</v>
      </c>
      <c r="D21" s="198">
        <v>3.9129999999999998E-3</v>
      </c>
      <c r="E21" s="26"/>
      <c r="F21" s="26"/>
      <c r="G21" s="26"/>
      <c r="H21" s="26"/>
      <c r="I21" s="26"/>
      <c r="J21" s="26"/>
      <c r="K21" s="26"/>
      <c r="L21" s="26"/>
      <c r="M21" s="26"/>
      <c r="N21" s="26"/>
      <c r="O21" s="26"/>
      <c r="P21" s="26"/>
      <c r="Q21" s="26"/>
    </row>
    <row r="22" spans="1:17" outlineLevel="3" x14ac:dyDescent="0.3">
      <c r="A22" s="177" t="s">
        <v>193</v>
      </c>
      <c r="B22" s="176">
        <v>0.16381230804999999</v>
      </c>
      <c r="C22" s="176">
        <v>7.1742419371999997</v>
      </c>
      <c r="D22" s="198">
        <v>7.7700000000000002E-4</v>
      </c>
      <c r="E22" s="26"/>
      <c r="F22" s="26"/>
      <c r="G22" s="26"/>
      <c r="H22" s="26"/>
      <c r="I22" s="26"/>
      <c r="J22" s="26"/>
      <c r="K22" s="26"/>
      <c r="L22" s="26"/>
      <c r="M22" s="26"/>
      <c r="N22" s="26"/>
      <c r="O22" s="26"/>
      <c r="P22" s="26"/>
      <c r="Q22" s="26"/>
    </row>
    <row r="23" spans="1:17" outlineLevel="3" x14ac:dyDescent="0.3">
      <c r="A23" s="177" t="s">
        <v>194</v>
      </c>
      <c r="B23" s="176">
        <v>2.5330381701300002</v>
      </c>
      <c r="C23" s="176">
        <v>110.93567318021</v>
      </c>
      <c r="D23" s="198">
        <v>1.2015E-2</v>
      </c>
      <c r="E23" s="26"/>
      <c r="F23" s="26"/>
      <c r="G23" s="26"/>
      <c r="H23" s="26"/>
      <c r="I23" s="26"/>
      <c r="J23" s="26"/>
      <c r="K23" s="26"/>
      <c r="L23" s="26"/>
      <c r="M23" s="26"/>
      <c r="N23" s="26"/>
      <c r="O23" s="26"/>
      <c r="P23" s="26"/>
      <c r="Q23" s="26"/>
    </row>
    <row r="24" spans="1:17" outlineLevel="3" x14ac:dyDescent="0.3">
      <c r="A24" s="177" t="s">
        <v>195</v>
      </c>
      <c r="B24" s="176">
        <v>0.86108186478000004</v>
      </c>
      <c r="C24" s="176">
        <v>37.711510808969997</v>
      </c>
      <c r="D24" s="198">
        <v>4.084E-3</v>
      </c>
      <c r="E24" s="26"/>
      <c r="F24" s="26"/>
      <c r="G24" s="26"/>
      <c r="H24" s="26"/>
      <c r="I24" s="26"/>
      <c r="J24" s="26"/>
      <c r="K24" s="26"/>
      <c r="L24" s="26"/>
      <c r="M24" s="26"/>
      <c r="N24" s="26"/>
      <c r="O24" s="26"/>
      <c r="P24" s="26"/>
      <c r="Q24" s="26"/>
    </row>
    <row r="25" spans="1:17" outlineLevel="3" x14ac:dyDescent="0.3">
      <c r="A25" s="177" t="s">
        <v>196</v>
      </c>
      <c r="B25" s="176">
        <v>0.11046903538</v>
      </c>
      <c r="C25" s="176">
        <v>4.8380466390999999</v>
      </c>
      <c r="D25" s="198">
        <v>5.2400000000000005E-4</v>
      </c>
      <c r="E25" s="26"/>
      <c r="F25" s="26"/>
      <c r="G25" s="26"/>
      <c r="H25" s="26"/>
      <c r="I25" s="26"/>
      <c r="J25" s="26"/>
      <c r="K25" s="26"/>
      <c r="L25" s="26"/>
      <c r="M25" s="26"/>
      <c r="N25" s="26"/>
      <c r="O25" s="26"/>
      <c r="P25" s="26"/>
      <c r="Q25" s="26"/>
    </row>
    <row r="26" spans="1:17" x14ac:dyDescent="0.3">
      <c r="B26" s="25"/>
      <c r="C26" s="25"/>
      <c r="D26" s="63"/>
      <c r="E26" s="26"/>
      <c r="F26" s="26"/>
      <c r="G26" s="26"/>
      <c r="H26" s="26"/>
      <c r="I26" s="26"/>
      <c r="J26" s="26"/>
      <c r="K26" s="26"/>
      <c r="L26" s="26"/>
      <c r="M26" s="26"/>
      <c r="N26" s="26"/>
      <c r="O26" s="26"/>
      <c r="P26" s="26"/>
      <c r="Q26" s="26"/>
    </row>
    <row r="27" spans="1:17" x14ac:dyDescent="0.3">
      <c r="B27" s="25"/>
      <c r="C27" s="25"/>
      <c r="D27" s="63"/>
      <c r="E27" s="26"/>
      <c r="F27" s="26"/>
      <c r="G27" s="26"/>
      <c r="H27" s="26"/>
      <c r="I27" s="26"/>
      <c r="J27" s="26"/>
      <c r="K27" s="26"/>
      <c r="L27" s="26"/>
      <c r="M27" s="26"/>
      <c r="N27" s="26"/>
      <c r="O27" s="26"/>
      <c r="P27" s="26"/>
      <c r="Q27" s="26"/>
    </row>
    <row r="28" spans="1:17" x14ac:dyDescent="0.3">
      <c r="B28" s="25"/>
      <c r="C28" s="25"/>
      <c r="D28" s="63"/>
      <c r="E28" s="26"/>
      <c r="F28" s="26"/>
      <c r="G28" s="26"/>
      <c r="H28" s="26"/>
      <c r="I28" s="26"/>
      <c r="J28" s="26"/>
      <c r="K28" s="26"/>
      <c r="L28" s="26"/>
      <c r="M28" s="26"/>
      <c r="N28" s="26"/>
      <c r="O28" s="26"/>
      <c r="P28" s="26"/>
      <c r="Q28" s="26"/>
    </row>
    <row r="29" spans="1:17" x14ac:dyDescent="0.3">
      <c r="B29" s="25"/>
      <c r="C29" s="25"/>
      <c r="D29" s="63"/>
      <c r="E29" s="26"/>
      <c r="F29" s="26"/>
      <c r="G29" s="26"/>
      <c r="H29" s="26"/>
      <c r="I29" s="26"/>
      <c r="J29" s="26"/>
      <c r="K29" s="26"/>
      <c r="L29" s="26"/>
      <c r="M29" s="26"/>
      <c r="N29" s="26"/>
      <c r="O29" s="26"/>
      <c r="P29" s="26"/>
      <c r="Q29" s="26"/>
    </row>
    <row r="30" spans="1:17" x14ac:dyDescent="0.3">
      <c r="B30" s="25"/>
      <c r="C30" s="25"/>
      <c r="D30" s="63"/>
      <c r="E30" s="26"/>
      <c r="F30" s="26"/>
      <c r="G30" s="26"/>
      <c r="H30" s="26"/>
      <c r="I30" s="26"/>
      <c r="J30" s="26"/>
      <c r="K30" s="26"/>
      <c r="L30" s="26"/>
      <c r="M30" s="26"/>
      <c r="N30" s="26"/>
      <c r="O30" s="26"/>
      <c r="P30" s="26"/>
      <c r="Q30" s="26"/>
    </row>
    <row r="31" spans="1:17" x14ac:dyDescent="0.3">
      <c r="B31" s="25"/>
      <c r="C31" s="25"/>
      <c r="D31" s="63"/>
      <c r="E31" s="26"/>
      <c r="F31" s="26"/>
      <c r="G31" s="26"/>
      <c r="H31" s="26"/>
      <c r="I31" s="26"/>
      <c r="J31" s="26"/>
      <c r="K31" s="26"/>
      <c r="L31" s="26"/>
      <c r="M31" s="26"/>
      <c r="N31" s="26"/>
      <c r="O31" s="26"/>
      <c r="P31" s="26"/>
      <c r="Q31" s="26"/>
    </row>
    <row r="32" spans="1:17" x14ac:dyDescent="0.3">
      <c r="B32" s="25"/>
      <c r="C32" s="25"/>
      <c r="D32" s="63"/>
      <c r="E32" s="26"/>
      <c r="F32" s="26"/>
      <c r="G32" s="26"/>
      <c r="H32" s="26"/>
      <c r="I32" s="26"/>
      <c r="J32" s="26"/>
      <c r="K32" s="26"/>
      <c r="L32" s="26"/>
      <c r="M32" s="26"/>
      <c r="N32" s="26"/>
      <c r="O32" s="26"/>
      <c r="P32" s="26"/>
      <c r="Q32" s="26"/>
    </row>
    <row r="33" spans="2:17" x14ac:dyDescent="0.3">
      <c r="B33" s="25"/>
      <c r="C33" s="25"/>
      <c r="D33" s="63"/>
      <c r="E33" s="26"/>
      <c r="F33" s="26"/>
      <c r="G33" s="26"/>
      <c r="H33" s="26"/>
      <c r="I33" s="26"/>
      <c r="J33" s="26"/>
      <c r="K33" s="26"/>
      <c r="L33" s="26"/>
      <c r="M33" s="26"/>
      <c r="N33" s="26"/>
      <c r="O33" s="26"/>
      <c r="P33" s="26"/>
      <c r="Q33" s="26"/>
    </row>
    <row r="34" spans="2:17" x14ac:dyDescent="0.3">
      <c r="B34" s="25"/>
      <c r="C34" s="25"/>
      <c r="D34" s="63"/>
      <c r="E34" s="26"/>
      <c r="F34" s="26"/>
      <c r="G34" s="26"/>
      <c r="H34" s="26"/>
      <c r="I34" s="26"/>
      <c r="J34" s="26"/>
      <c r="K34" s="26"/>
      <c r="L34" s="26"/>
      <c r="M34" s="26"/>
      <c r="N34" s="26"/>
      <c r="O34" s="26"/>
      <c r="P34" s="26"/>
      <c r="Q34" s="26"/>
    </row>
    <row r="35" spans="2:17" x14ac:dyDescent="0.3">
      <c r="B35" s="25"/>
      <c r="C35" s="25"/>
      <c r="D35" s="63"/>
      <c r="E35" s="26"/>
      <c r="F35" s="26"/>
      <c r="G35" s="26"/>
      <c r="H35" s="26"/>
      <c r="I35" s="26"/>
      <c r="J35" s="26"/>
      <c r="K35" s="26"/>
      <c r="L35" s="26"/>
      <c r="M35" s="26"/>
      <c r="N35" s="26"/>
      <c r="O35" s="26"/>
      <c r="P35" s="26"/>
      <c r="Q35" s="26"/>
    </row>
    <row r="36" spans="2:17" x14ac:dyDescent="0.3">
      <c r="B36" s="25"/>
      <c r="C36" s="25"/>
      <c r="D36" s="63"/>
      <c r="E36" s="26"/>
      <c r="F36" s="26"/>
      <c r="G36" s="26"/>
      <c r="H36" s="26"/>
      <c r="I36" s="26"/>
      <c r="J36" s="26"/>
      <c r="K36" s="26"/>
      <c r="L36" s="26"/>
      <c r="M36" s="26"/>
      <c r="N36" s="26"/>
      <c r="O36" s="26"/>
      <c r="P36" s="26"/>
      <c r="Q36" s="26"/>
    </row>
    <row r="37" spans="2:17" x14ac:dyDescent="0.3">
      <c r="B37" s="25"/>
      <c r="C37" s="25"/>
      <c r="D37" s="63"/>
      <c r="E37" s="26"/>
      <c r="F37" s="26"/>
      <c r="G37" s="26"/>
      <c r="H37" s="26"/>
      <c r="I37" s="26"/>
      <c r="J37" s="26"/>
      <c r="K37" s="26"/>
      <c r="L37" s="26"/>
      <c r="M37" s="26"/>
      <c r="N37" s="26"/>
      <c r="O37" s="26"/>
      <c r="P37" s="26"/>
      <c r="Q37" s="26"/>
    </row>
    <row r="38" spans="2:17" x14ac:dyDescent="0.3">
      <c r="B38" s="25"/>
      <c r="C38" s="25"/>
      <c r="D38" s="63"/>
      <c r="E38" s="26"/>
      <c r="F38" s="26"/>
      <c r="G38" s="26"/>
      <c r="H38" s="26"/>
      <c r="I38" s="26"/>
      <c r="J38" s="26"/>
      <c r="K38" s="26"/>
      <c r="L38" s="26"/>
      <c r="M38" s="26"/>
      <c r="N38" s="26"/>
      <c r="O38" s="26"/>
      <c r="P38" s="26"/>
      <c r="Q38" s="26"/>
    </row>
    <row r="39" spans="2:17" x14ac:dyDescent="0.3">
      <c r="B39" s="25"/>
      <c r="C39" s="25"/>
      <c r="D39" s="63"/>
      <c r="E39" s="26"/>
      <c r="F39" s="26"/>
      <c r="G39" s="26"/>
      <c r="H39" s="26"/>
      <c r="I39" s="26"/>
      <c r="J39" s="26"/>
      <c r="K39" s="26"/>
      <c r="L39" s="26"/>
      <c r="M39" s="26"/>
      <c r="N39" s="26"/>
      <c r="O39" s="26"/>
      <c r="P39" s="26"/>
      <c r="Q39" s="26"/>
    </row>
    <row r="40" spans="2:17" x14ac:dyDescent="0.3">
      <c r="B40" s="25"/>
      <c r="C40" s="25"/>
      <c r="D40" s="63"/>
      <c r="E40" s="26"/>
      <c r="F40" s="26"/>
      <c r="G40" s="26"/>
      <c r="H40" s="26"/>
      <c r="I40" s="26"/>
      <c r="J40" s="26"/>
      <c r="K40" s="26"/>
      <c r="L40" s="26"/>
      <c r="M40" s="26"/>
      <c r="N40" s="26"/>
      <c r="O40" s="26"/>
      <c r="P40" s="26"/>
      <c r="Q40" s="26"/>
    </row>
    <row r="41" spans="2:17" x14ac:dyDescent="0.3">
      <c r="B41" s="25"/>
      <c r="C41" s="25"/>
      <c r="D41" s="63"/>
      <c r="E41" s="26"/>
      <c r="F41" s="26"/>
      <c r="G41" s="26"/>
      <c r="H41" s="26"/>
      <c r="I41" s="26"/>
      <c r="J41" s="26"/>
      <c r="K41" s="26"/>
      <c r="L41" s="26"/>
      <c r="M41" s="26"/>
      <c r="N41" s="26"/>
      <c r="O41" s="26"/>
      <c r="P41" s="26"/>
      <c r="Q41" s="26"/>
    </row>
    <row r="42" spans="2:17" x14ac:dyDescent="0.3">
      <c r="B42" s="25"/>
      <c r="C42" s="25"/>
      <c r="D42" s="63"/>
      <c r="E42" s="26"/>
      <c r="F42" s="26"/>
      <c r="G42" s="26"/>
      <c r="H42" s="26"/>
      <c r="I42" s="26"/>
      <c r="J42" s="26"/>
      <c r="K42" s="26"/>
      <c r="L42" s="26"/>
      <c r="M42" s="26"/>
      <c r="N42" s="26"/>
      <c r="O42" s="26"/>
      <c r="P42" s="26"/>
      <c r="Q42" s="26"/>
    </row>
    <row r="43" spans="2:17" x14ac:dyDescent="0.3">
      <c r="B43" s="25"/>
      <c r="C43" s="25"/>
      <c r="D43" s="63"/>
      <c r="E43" s="26"/>
      <c r="F43" s="26"/>
      <c r="G43" s="26"/>
      <c r="H43" s="26"/>
      <c r="I43" s="26"/>
      <c r="J43" s="26"/>
      <c r="K43" s="26"/>
      <c r="L43" s="26"/>
      <c r="M43" s="26"/>
      <c r="N43" s="26"/>
      <c r="O43" s="26"/>
      <c r="P43" s="26"/>
      <c r="Q43" s="26"/>
    </row>
    <row r="44" spans="2:17" x14ac:dyDescent="0.3">
      <c r="B44" s="25"/>
      <c r="C44" s="25"/>
      <c r="D44" s="63"/>
      <c r="E44" s="26"/>
      <c r="F44" s="26"/>
      <c r="G44" s="26"/>
      <c r="H44" s="26"/>
      <c r="I44" s="26"/>
      <c r="J44" s="26"/>
      <c r="K44" s="26"/>
      <c r="L44" s="26"/>
      <c r="M44" s="26"/>
      <c r="N44" s="26"/>
      <c r="O44" s="26"/>
      <c r="P44" s="26"/>
      <c r="Q44" s="26"/>
    </row>
    <row r="45" spans="2:17" x14ac:dyDescent="0.3">
      <c r="B45" s="25"/>
      <c r="C45" s="25"/>
      <c r="D45" s="63"/>
      <c r="E45" s="26"/>
      <c r="F45" s="26"/>
      <c r="G45" s="26"/>
      <c r="H45" s="26"/>
      <c r="I45" s="26"/>
      <c r="J45" s="26"/>
      <c r="K45" s="26"/>
      <c r="L45" s="26"/>
      <c r="M45" s="26"/>
      <c r="N45" s="26"/>
      <c r="O45" s="26"/>
      <c r="P45" s="26"/>
      <c r="Q45" s="26"/>
    </row>
    <row r="46" spans="2:17" x14ac:dyDescent="0.3">
      <c r="B46" s="25"/>
      <c r="C46" s="25"/>
      <c r="D46" s="63"/>
      <c r="E46" s="26"/>
      <c r="F46" s="26"/>
      <c r="G46" s="26"/>
      <c r="H46" s="26"/>
      <c r="I46" s="26"/>
      <c r="J46" s="26"/>
      <c r="K46" s="26"/>
      <c r="L46" s="26"/>
      <c r="M46" s="26"/>
      <c r="N46" s="26"/>
      <c r="O46" s="26"/>
      <c r="P46" s="26"/>
      <c r="Q46" s="26"/>
    </row>
    <row r="47" spans="2:17" x14ac:dyDescent="0.3">
      <c r="B47" s="25"/>
      <c r="C47" s="25"/>
      <c r="D47" s="63"/>
      <c r="E47" s="26"/>
      <c r="F47" s="26"/>
      <c r="G47" s="26"/>
      <c r="H47" s="26"/>
      <c r="I47" s="26"/>
      <c r="J47" s="26"/>
      <c r="K47" s="26"/>
      <c r="L47" s="26"/>
      <c r="M47" s="26"/>
      <c r="N47" s="26"/>
      <c r="O47" s="26"/>
      <c r="P47" s="26"/>
      <c r="Q47" s="26"/>
    </row>
    <row r="48" spans="2:17" x14ac:dyDescent="0.3">
      <c r="B48" s="25"/>
      <c r="C48" s="25"/>
      <c r="D48" s="63"/>
      <c r="E48" s="26"/>
      <c r="F48" s="26"/>
      <c r="G48" s="26"/>
      <c r="H48" s="26"/>
      <c r="I48" s="26"/>
      <c r="J48" s="26"/>
      <c r="K48" s="26"/>
      <c r="L48" s="26"/>
      <c r="M48" s="26"/>
      <c r="N48" s="26"/>
      <c r="O48" s="26"/>
      <c r="P48" s="26"/>
      <c r="Q48" s="26"/>
    </row>
    <row r="49" spans="2:17" x14ac:dyDescent="0.3">
      <c r="B49" s="25"/>
      <c r="C49" s="25"/>
      <c r="D49" s="63"/>
      <c r="E49" s="26"/>
      <c r="F49" s="26"/>
      <c r="G49" s="26"/>
      <c r="H49" s="26"/>
      <c r="I49" s="26"/>
      <c r="J49" s="26"/>
      <c r="K49" s="26"/>
      <c r="L49" s="26"/>
      <c r="M49" s="26"/>
      <c r="N49" s="26"/>
      <c r="O49" s="26"/>
      <c r="P49" s="26"/>
      <c r="Q49" s="26"/>
    </row>
    <row r="50" spans="2:17" x14ac:dyDescent="0.3">
      <c r="B50" s="25"/>
      <c r="C50" s="25"/>
      <c r="D50" s="63"/>
      <c r="E50" s="26"/>
      <c r="F50" s="26"/>
      <c r="G50" s="26"/>
      <c r="H50" s="26"/>
      <c r="I50" s="26"/>
      <c r="J50" s="26"/>
      <c r="K50" s="26"/>
      <c r="L50" s="26"/>
      <c r="M50" s="26"/>
      <c r="N50" s="26"/>
      <c r="O50" s="26"/>
      <c r="P50" s="26"/>
      <c r="Q50" s="26"/>
    </row>
    <row r="51" spans="2:17" x14ac:dyDescent="0.3">
      <c r="B51" s="25"/>
      <c r="C51" s="25"/>
      <c r="D51" s="63"/>
      <c r="E51" s="26"/>
      <c r="F51" s="26"/>
      <c r="G51" s="26"/>
      <c r="H51" s="26"/>
      <c r="I51" s="26"/>
      <c r="J51" s="26"/>
      <c r="K51" s="26"/>
      <c r="L51" s="26"/>
      <c r="M51" s="26"/>
      <c r="N51" s="26"/>
      <c r="O51" s="26"/>
      <c r="P51" s="26"/>
      <c r="Q51" s="26"/>
    </row>
    <row r="52" spans="2:17" x14ac:dyDescent="0.3">
      <c r="B52" s="25"/>
      <c r="C52" s="25"/>
      <c r="D52" s="63"/>
      <c r="E52" s="26"/>
      <c r="F52" s="26"/>
      <c r="G52" s="26"/>
      <c r="H52" s="26"/>
      <c r="I52" s="26"/>
      <c r="J52" s="26"/>
      <c r="K52" s="26"/>
      <c r="L52" s="26"/>
      <c r="M52" s="26"/>
      <c r="N52" s="26"/>
      <c r="O52" s="26"/>
      <c r="P52" s="26"/>
      <c r="Q52" s="26"/>
    </row>
    <row r="53" spans="2:17" x14ac:dyDescent="0.3">
      <c r="B53" s="25"/>
      <c r="C53" s="25"/>
      <c r="D53" s="63"/>
      <c r="E53" s="26"/>
      <c r="F53" s="26"/>
      <c r="G53" s="26"/>
      <c r="H53" s="26"/>
      <c r="I53" s="26"/>
      <c r="J53" s="26"/>
      <c r="K53" s="26"/>
      <c r="L53" s="26"/>
      <c r="M53" s="26"/>
      <c r="N53" s="26"/>
      <c r="O53" s="26"/>
      <c r="P53" s="26"/>
      <c r="Q53" s="26"/>
    </row>
    <row r="54" spans="2:17" x14ac:dyDescent="0.3">
      <c r="B54" s="25"/>
      <c r="C54" s="25"/>
      <c r="D54" s="63"/>
      <c r="E54" s="26"/>
      <c r="F54" s="26"/>
      <c r="G54" s="26"/>
      <c r="H54" s="26"/>
      <c r="I54" s="26"/>
      <c r="J54" s="26"/>
      <c r="K54" s="26"/>
      <c r="L54" s="26"/>
      <c r="M54" s="26"/>
      <c r="N54" s="26"/>
      <c r="O54" s="26"/>
      <c r="P54" s="26"/>
      <c r="Q54" s="26"/>
    </row>
    <row r="55" spans="2:17" x14ac:dyDescent="0.3">
      <c r="B55" s="25"/>
      <c r="C55" s="25"/>
      <c r="D55" s="63"/>
      <c r="E55" s="26"/>
      <c r="F55" s="26"/>
      <c r="G55" s="26"/>
      <c r="H55" s="26"/>
      <c r="I55" s="26"/>
      <c r="J55" s="26"/>
      <c r="K55" s="26"/>
      <c r="L55" s="26"/>
      <c r="M55" s="26"/>
      <c r="N55" s="26"/>
      <c r="O55" s="26"/>
      <c r="P55" s="26"/>
      <c r="Q55" s="26"/>
    </row>
    <row r="56" spans="2:17" x14ac:dyDescent="0.3">
      <c r="B56" s="25"/>
      <c r="C56" s="25"/>
      <c r="D56" s="63"/>
      <c r="E56" s="26"/>
      <c r="F56" s="26"/>
      <c r="G56" s="26"/>
      <c r="H56" s="26"/>
      <c r="I56" s="26"/>
      <c r="J56" s="26"/>
      <c r="K56" s="26"/>
      <c r="L56" s="26"/>
      <c r="M56" s="26"/>
      <c r="N56" s="26"/>
      <c r="O56" s="26"/>
      <c r="P56" s="26"/>
      <c r="Q56" s="26"/>
    </row>
    <row r="57" spans="2:17" x14ac:dyDescent="0.3">
      <c r="B57" s="25"/>
      <c r="C57" s="25"/>
      <c r="D57" s="63"/>
      <c r="E57" s="26"/>
      <c r="F57" s="26"/>
      <c r="G57" s="26"/>
      <c r="H57" s="26"/>
      <c r="I57" s="26"/>
      <c r="J57" s="26"/>
      <c r="K57" s="26"/>
      <c r="L57" s="26"/>
      <c r="M57" s="26"/>
      <c r="N57" s="26"/>
      <c r="O57" s="26"/>
      <c r="P57" s="26"/>
      <c r="Q57" s="26"/>
    </row>
    <row r="58" spans="2:17" x14ac:dyDescent="0.3">
      <c r="B58" s="25"/>
      <c r="C58" s="25"/>
      <c r="D58" s="63"/>
      <c r="E58" s="26"/>
      <c r="F58" s="26"/>
      <c r="G58" s="26"/>
      <c r="H58" s="26"/>
      <c r="I58" s="26"/>
      <c r="J58" s="26"/>
      <c r="K58" s="26"/>
      <c r="L58" s="26"/>
      <c r="M58" s="26"/>
      <c r="N58" s="26"/>
      <c r="O58" s="26"/>
      <c r="P58" s="26"/>
      <c r="Q58" s="26"/>
    </row>
    <row r="59" spans="2:17" x14ac:dyDescent="0.3">
      <c r="B59" s="25"/>
      <c r="C59" s="25"/>
      <c r="D59" s="63"/>
      <c r="E59" s="26"/>
      <c r="F59" s="26"/>
      <c r="G59" s="26"/>
      <c r="H59" s="26"/>
      <c r="I59" s="26"/>
      <c r="J59" s="26"/>
      <c r="K59" s="26"/>
      <c r="L59" s="26"/>
      <c r="M59" s="26"/>
      <c r="N59" s="26"/>
      <c r="O59" s="26"/>
      <c r="P59" s="26"/>
      <c r="Q59" s="26"/>
    </row>
    <row r="60" spans="2:17" x14ac:dyDescent="0.3">
      <c r="B60" s="25"/>
      <c r="C60" s="25"/>
      <c r="D60" s="63"/>
      <c r="E60" s="26"/>
      <c r="F60" s="26"/>
      <c r="G60" s="26"/>
      <c r="H60" s="26"/>
      <c r="I60" s="26"/>
      <c r="J60" s="26"/>
      <c r="K60" s="26"/>
      <c r="L60" s="26"/>
      <c r="M60" s="26"/>
      <c r="N60" s="26"/>
      <c r="O60" s="26"/>
      <c r="P60" s="26"/>
      <c r="Q60" s="26"/>
    </row>
    <row r="61" spans="2:17" x14ac:dyDescent="0.3">
      <c r="B61" s="25"/>
      <c r="C61" s="25"/>
      <c r="D61" s="63"/>
      <c r="E61" s="26"/>
      <c r="F61" s="26"/>
      <c r="G61" s="26"/>
      <c r="H61" s="26"/>
      <c r="I61" s="26"/>
      <c r="J61" s="26"/>
      <c r="K61" s="26"/>
      <c r="L61" s="26"/>
      <c r="M61" s="26"/>
      <c r="N61" s="26"/>
      <c r="O61" s="26"/>
      <c r="P61" s="26"/>
      <c r="Q61" s="26"/>
    </row>
    <row r="62" spans="2:17" x14ac:dyDescent="0.3">
      <c r="B62" s="25"/>
      <c r="C62" s="25"/>
      <c r="D62" s="63"/>
      <c r="E62" s="26"/>
      <c r="F62" s="26"/>
      <c r="G62" s="26"/>
      <c r="H62" s="26"/>
      <c r="I62" s="26"/>
      <c r="J62" s="26"/>
      <c r="K62" s="26"/>
      <c r="L62" s="26"/>
      <c r="M62" s="26"/>
      <c r="N62" s="26"/>
      <c r="O62" s="26"/>
      <c r="P62" s="26"/>
      <c r="Q62" s="26"/>
    </row>
    <row r="63" spans="2:17" x14ac:dyDescent="0.3">
      <c r="B63" s="25"/>
      <c r="C63" s="25"/>
      <c r="D63" s="63"/>
      <c r="E63" s="26"/>
      <c r="F63" s="26"/>
      <c r="G63" s="26"/>
      <c r="H63" s="26"/>
      <c r="I63" s="26"/>
      <c r="J63" s="26"/>
      <c r="K63" s="26"/>
      <c r="L63" s="26"/>
      <c r="M63" s="26"/>
      <c r="N63" s="26"/>
      <c r="O63" s="26"/>
      <c r="P63" s="26"/>
      <c r="Q63" s="26"/>
    </row>
    <row r="64" spans="2:17" x14ac:dyDescent="0.3">
      <c r="B64" s="25"/>
      <c r="C64" s="25"/>
      <c r="D64" s="63"/>
      <c r="E64" s="26"/>
      <c r="F64" s="26"/>
      <c r="G64" s="26"/>
      <c r="H64" s="26"/>
      <c r="I64" s="26"/>
      <c r="J64" s="26"/>
      <c r="K64" s="26"/>
      <c r="L64" s="26"/>
      <c r="M64" s="26"/>
      <c r="N64" s="26"/>
      <c r="O64" s="26"/>
      <c r="P64" s="26"/>
      <c r="Q64" s="26"/>
    </row>
    <row r="65" spans="2:17" x14ac:dyDescent="0.3">
      <c r="B65" s="25"/>
      <c r="C65" s="25"/>
      <c r="D65" s="63"/>
      <c r="E65" s="26"/>
      <c r="F65" s="26"/>
      <c r="G65" s="26"/>
      <c r="H65" s="26"/>
      <c r="I65" s="26"/>
      <c r="J65" s="26"/>
      <c r="K65" s="26"/>
      <c r="L65" s="26"/>
      <c r="M65" s="26"/>
      <c r="N65" s="26"/>
      <c r="O65" s="26"/>
      <c r="P65" s="26"/>
      <c r="Q65" s="26"/>
    </row>
    <row r="66" spans="2:17" x14ac:dyDescent="0.3">
      <c r="B66" s="25"/>
      <c r="C66" s="25"/>
      <c r="D66" s="63"/>
      <c r="E66" s="26"/>
      <c r="F66" s="26"/>
      <c r="G66" s="26"/>
      <c r="H66" s="26"/>
      <c r="I66" s="26"/>
      <c r="J66" s="26"/>
      <c r="K66" s="26"/>
      <c r="L66" s="26"/>
      <c r="M66" s="26"/>
      <c r="N66" s="26"/>
      <c r="O66" s="26"/>
      <c r="P66" s="26"/>
      <c r="Q66" s="26"/>
    </row>
    <row r="67" spans="2:17" x14ac:dyDescent="0.3">
      <c r="B67" s="25"/>
      <c r="C67" s="25"/>
      <c r="D67" s="63"/>
      <c r="E67" s="26"/>
      <c r="F67" s="26"/>
      <c r="G67" s="26"/>
      <c r="H67" s="26"/>
      <c r="I67" s="26"/>
      <c r="J67" s="26"/>
      <c r="K67" s="26"/>
      <c r="L67" s="26"/>
      <c r="M67" s="26"/>
      <c r="N67" s="26"/>
      <c r="O67" s="26"/>
      <c r="P67" s="26"/>
      <c r="Q67" s="26"/>
    </row>
    <row r="68" spans="2:17" x14ac:dyDescent="0.3">
      <c r="B68" s="25"/>
      <c r="C68" s="25"/>
      <c r="D68" s="63"/>
      <c r="E68" s="26"/>
      <c r="F68" s="26"/>
      <c r="G68" s="26"/>
      <c r="H68" s="26"/>
      <c r="I68" s="26"/>
      <c r="J68" s="26"/>
      <c r="K68" s="26"/>
      <c r="L68" s="26"/>
      <c r="M68" s="26"/>
      <c r="N68" s="26"/>
      <c r="O68" s="26"/>
      <c r="P68" s="26"/>
      <c r="Q68" s="26"/>
    </row>
    <row r="69" spans="2:17" x14ac:dyDescent="0.3">
      <c r="B69" s="25"/>
      <c r="C69" s="25"/>
      <c r="D69" s="63"/>
      <c r="E69" s="26"/>
      <c r="F69" s="26"/>
      <c r="G69" s="26"/>
      <c r="H69" s="26"/>
      <c r="I69" s="26"/>
      <c r="J69" s="26"/>
      <c r="K69" s="26"/>
      <c r="L69" s="26"/>
      <c r="M69" s="26"/>
      <c r="N69" s="26"/>
      <c r="O69" s="26"/>
      <c r="P69" s="26"/>
      <c r="Q69" s="26"/>
    </row>
    <row r="70" spans="2:17" x14ac:dyDescent="0.3">
      <c r="B70" s="25"/>
      <c r="C70" s="25"/>
      <c r="D70" s="63"/>
      <c r="E70" s="26"/>
      <c r="F70" s="26"/>
      <c r="G70" s="26"/>
      <c r="H70" s="26"/>
      <c r="I70" s="26"/>
      <c r="J70" s="26"/>
      <c r="K70" s="26"/>
      <c r="L70" s="26"/>
      <c r="M70" s="26"/>
      <c r="N70" s="26"/>
      <c r="O70" s="26"/>
      <c r="P70" s="26"/>
      <c r="Q70" s="26"/>
    </row>
    <row r="71" spans="2:17" x14ac:dyDescent="0.3">
      <c r="B71" s="25"/>
      <c r="C71" s="25"/>
      <c r="D71" s="63"/>
      <c r="E71" s="26"/>
      <c r="F71" s="26"/>
      <c r="G71" s="26"/>
      <c r="H71" s="26"/>
      <c r="I71" s="26"/>
      <c r="J71" s="26"/>
      <c r="K71" s="26"/>
      <c r="L71" s="26"/>
      <c r="M71" s="26"/>
      <c r="N71" s="26"/>
      <c r="O71" s="26"/>
      <c r="P71" s="26"/>
      <c r="Q71" s="26"/>
    </row>
    <row r="72" spans="2:17" x14ac:dyDescent="0.3">
      <c r="B72" s="25"/>
      <c r="C72" s="25"/>
      <c r="D72" s="63"/>
      <c r="E72" s="26"/>
      <c r="F72" s="26"/>
      <c r="G72" s="26"/>
      <c r="H72" s="26"/>
      <c r="I72" s="26"/>
      <c r="J72" s="26"/>
      <c r="K72" s="26"/>
      <c r="L72" s="26"/>
      <c r="M72" s="26"/>
      <c r="N72" s="26"/>
      <c r="O72" s="26"/>
      <c r="P72" s="26"/>
      <c r="Q72" s="26"/>
    </row>
    <row r="73" spans="2:17" x14ac:dyDescent="0.3">
      <c r="B73" s="25"/>
      <c r="C73" s="25"/>
      <c r="D73" s="63"/>
      <c r="E73" s="26"/>
      <c r="F73" s="26"/>
      <c r="G73" s="26"/>
      <c r="H73" s="26"/>
      <c r="I73" s="26"/>
      <c r="J73" s="26"/>
      <c r="K73" s="26"/>
      <c r="L73" s="26"/>
      <c r="M73" s="26"/>
      <c r="N73" s="26"/>
      <c r="O73" s="26"/>
      <c r="P73" s="26"/>
      <c r="Q73" s="26"/>
    </row>
    <row r="74" spans="2:17" x14ac:dyDescent="0.3">
      <c r="B74" s="25"/>
      <c r="C74" s="25"/>
      <c r="D74" s="63"/>
      <c r="E74" s="26"/>
      <c r="F74" s="26"/>
      <c r="G74" s="26"/>
      <c r="H74" s="26"/>
      <c r="I74" s="26"/>
      <c r="J74" s="26"/>
      <c r="K74" s="26"/>
      <c r="L74" s="26"/>
      <c r="M74" s="26"/>
      <c r="N74" s="26"/>
      <c r="O74" s="26"/>
      <c r="P74" s="26"/>
      <c r="Q74" s="26"/>
    </row>
    <row r="75" spans="2:17" x14ac:dyDescent="0.3">
      <c r="B75" s="25"/>
      <c r="C75" s="25"/>
      <c r="D75" s="63"/>
      <c r="E75" s="26"/>
      <c r="F75" s="26"/>
      <c r="G75" s="26"/>
      <c r="H75" s="26"/>
      <c r="I75" s="26"/>
      <c r="J75" s="26"/>
      <c r="K75" s="26"/>
      <c r="L75" s="26"/>
      <c r="M75" s="26"/>
      <c r="N75" s="26"/>
      <c r="O75" s="26"/>
      <c r="P75" s="26"/>
      <c r="Q75" s="26"/>
    </row>
    <row r="76" spans="2:17" x14ac:dyDescent="0.3">
      <c r="B76" s="25"/>
      <c r="C76" s="25"/>
      <c r="D76" s="63"/>
      <c r="E76" s="26"/>
      <c r="F76" s="26"/>
      <c r="G76" s="26"/>
      <c r="H76" s="26"/>
      <c r="I76" s="26"/>
      <c r="J76" s="26"/>
      <c r="K76" s="26"/>
      <c r="L76" s="26"/>
      <c r="M76" s="26"/>
      <c r="N76" s="26"/>
      <c r="O76" s="26"/>
      <c r="P76" s="26"/>
      <c r="Q76" s="26"/>
    </row>
    <row r="77" spans="2:17" x14ac:dyDescent="0.3">
      <c r="B77" s="25"/>
      <c r="C77" s="25"/>
      <c r="D77" s="63"/>
      <c r="E77" s="26"/>
      <c r="F77" s="26"/>
      <c r="G77" s="26"/>
      <c r="H77" s="26"/>
      <c r="I77" s="26"/>
      <c r="J77" s="26"/>
      <c r="K77" s="26"/>
      <c r="L77" s="26"/>
      <c r="M77" s="26"/>
      <c r="N77" s="26"/>
      <c r="O77" s="26"/>
      <c r="P77" s="26"/>
      <c r="Q77" s="26"/>
    </row>
    <row r="78" spans="2:17" x14ac:dyDescent="0.3">
      <c r="B78" s="25"/>
      <c r="C78" s="25"/>
      <c r="D78" s="63"/>
      <c r="E78" s="26"/>
      <c r="F78" s="26"/>
      <c r="G78" s="26"/>
      <c r="H78" s="26"/>
      <c r="I78" s="26"/>
      <c r="J78" s="26"/>
      <c r="K78" s="26"/>
      <c r="L78" s="26"/>
      <c r="M78" s="26"/>
      <c r="N78" s="26"/>
      <c r="O78" s="26"/>
      <c r="P78" s="26"/>
      <c r="Q78" s="26"/>
    </row>
    <row r="79" spans="2:17" x14ac:dyDescent="0.3">
      <c r="B79" s="25"/>
      <c r="C79" s="25"/>
      <c r="D79" s="63"/>
      <c r="E79" s="26"/>
      <c r="F79" s="26"/>
      <c r="G79" s="26"/>
      <c r="H79" s="26"/>
      <c r="I79" s="26"/>
      <c r="J79" s="26"/>
      <c r="K79" s="26"/>
      <c r="L79" s="26"/>
      <c r="M79" s="26"/>
      <c r="N79" s="26"/>
      <c r="O79" s="26"/>
      <c r="P79" s="26"/>
      <c r="Q79" s="26"/>
    </row>
    <row r="80" spans="2:17" x14ac:dyDescent="0.3">
      <c r="B80" s="25"/>
      <c r="C80" s="25"/>
      <c r="D80" s="63"/>
      <c r="E80" s="26"/>
      <c r="F80" s="26"/>
      <c r="G80" s="26"/>
      <c r="H80" s="26"/>
      <c r="I80" s="26"/>
      <c r="J80" s="26"/>
      <c r="K80" s="26"/>
      <c r="L80" s="26"/>
      <c r="M80" s="26"/>
      <c r="N80" s="26"/>
      <c r="O80" s="26"/>
      <c r="P80" s="26"/>
      <c r="Q80" s="26"/>
    </row>
    <row r="81" spans="2:17" x14ac:dyDescent="0.3">
      <c r="B81" s="25"/>
      <c r="C81" s="25"/>
      <c r="D81" s="63"/>
      <c r="E81" s="26"/>
      <c r="F81" s="26"/>
      <c r="G81" s="26"/>
      <c r="H81" s="26"/>
      <c r="I81" s="26"/>
      <c r="J81" s="26"/>
      <c r="K81" s="26"/>
      <c r="L81" s="26"/>
      <c r="M81" s="26"/>
      <c r="N81" s="26"/>
      <c r="O81" s="26"/>
      <c r="P81" s="26"/>
      <c r="Q81" s="26"/>
    </row>
    <row r="82" spans="2:17" x14ac:dyDescent="0.3">
      <c r="B82" s="25"/>
      <c r="C82" s="25"/>
      <c r="D82" s="63"/>
      <c r="E82" s="26"/>
      <c r="F82" s="26"/>
      <c r="G82" s="26"/>
      <c r="H82" s="26"/>
      <c r="I82" s="26"/>
      <c r="J82" s="26"/>
      <c r="K82" s="26"/>
      <c r="L82" s="26"/>
      <c r="M82" s="26"/>
      <c r="N82" s="26"/>
      <c r="O82" s="26"/>
      <c r="P82" s="26"/>
      <c r="Q82" s="26"/>
    </row>
    <row r="83" spans="2:17" x14ac:dyDescent="0.3">
      <c r="B83" s="25"/>
      <c r="C83" s="25"/>
      <c r="D83" s="63"/>
      <c r="E83" s="26"/>
      <c r="F83" s="26"/>
      <c r="G83" s="26"/>
      <c r="H83" s="26"/>
      <c r="I83" s="26"/>
      <c r="J83" s="26"/>
      <c r="K83" s="26"/>
      <c r="L83" s="26"/>
      <c r="M83" s="26"/>
      <c r="N83" s="26"/>
      <c r="O83" s="26"/>
      <c r="P83" s="26"/>
      <c r="Q83" s="26"/>
    </row>
    <row r="84" spans="2:17" x14ac:dyDescent="0.3">
      <c r="B84" s="25"/>
      <c r="C84" s="25"/>
      <c r="D84" s="63"/>
      <c r="E84" s="26"/>
      <c r="F84" s="26"/>
      <c r="G84" s="26"/>
      <c r="H84" s="26"/>
      <c r="I84" s="26"/>
      <c r="J84" s="26"/>
      <c r="K84" s="26"/>
      <c r="L84" s="26"/>
      <c r="M84" s="26"/>
      <c r="N84" s="26"/>
      <c r="O84" s="26"/>
      <c r="P84" s="26"/>
      <c r="Q84" s="26"/>
    </row>
    <row r="85" spans="2:17" x14ac:dyDescent="0.3">
      <c r="B85" s="25"/>
      <c r="C85" s="25"/>
      <c r="D85" s="63"/>
      <c r="E85" s="26"/>
      <c r="F85" s="26"/>
      <c r="G85" s="26"/>
      <c r="H85" s="26"/>
      <c r="I85" s="26"/>
      <c r="J85" s="26"/>
      <c r="K85" s="26"/>
      <c r="L85" s="26"/>
      <c r="M85" s="26"/>
      <c r="N85" s="26"/>
      <c r="O85" s="26"/>
      <c r="P85" s="26"/>
      <c r="Q85" s="26"/>
    </row>
    <row r="86" spans="2:17" x14ac:dyDescent="0.3">
      <c r="B86" s="25"/>
      <c r="C86" s="25"/>
      <c r="D86" s="63"/>
      <c r="E86" s="26"/>
      <c r="F86" s="26"/>
      <c r="G86" s="26"/>
      <c r="H86" s="26"/>
      <c r="I86" s="26"/>
      <c r="J86" s="26"/>
      <c r="K86" s="26"/>
      <c r="L86" s="26"/>
      <c r="M86" s="26"/>
      <c r="N86" s="26"/>
      <c r="O86" s="26"/>
      <c r="P86" s="26"/>
      <c r="Q86" s="26"/>
    </row>
    <row r="87" spans="2:17" x14ac:dyDescent="0.3">
      <c r="B87" s="25"/>
      <c r="C87" s="25"/>
      <c r="D87" s="63"/>
      <c r="E87" s="26"/>
      <c r="F87" s="26"/>
      <c r="G87" s="26"/>
      <c r="H87" s="26"/>
      <c r="I87" s="26"/>
      <c r="J87" s="26"/>
      <c r="K87" s="26"/>
      <c r="L87" s="26"/>
      <c r="M87" s="26"/>
      <c r="N87" s="26"/>
      <c r="O87" s="26"/>
      <c r="P87" s="26"/>
      <c r="Q87" s="26"/>
    </row>
    <row r="88" spans="2:17" x14ac:dyDescent="0.3">
      <c r="B88" s="25"/>
      <c r="C88" s="25"/>
      <c r="D88" s="63"/>
      <c r="E88" s="26"/>
      <c r="F88" s="26"/>
      <c r="G88" s="26"/>
      <c r="H88" s="26"/>
      <c r="I88" s="26"/>
      <c r="J88" s="26"/>
      <c r="K88" s="26"/>
      <c r="L88" s="26"/>
      <c r="M88" s="26"/>
      <c r="N88" s="26"/>
      <c r="O88" s="26"/>
      <c r="P88" s="26"/>
      <c r="Q88" s="26"/>
    </row>
    <row r="89" spans="2:17" x14ac:dyDescent="0.3">
      <c r="B89" s="25"/>
      <c r="C89" s="25"/>
      <c r="D89" s="63"/>
      <c r="E89" s="26"/>
      <c r="F89" s="26"/>
      <c r="G89" s="26"/>
      <c r="H89" s="26"/>
      <c r="I89" s="26"/>
      <c r="J89" s="26"/>
      <c r="K89" s="26"/>
      <c r="L89" s="26"/>
      <c r="M89" s="26"/>
      <c r="N89" s="26"/>
      <c r="O89" s="26"/>
      <c r="P89" s="26"/>
      <c r="Q89" s="26"/>
    </row>
    <row r="90" spans="2:17" x14ac:dyDescent="0.3">
      <c r="B90" s="25"/>
      <c r="C90" s="25"/>
      <c r="D90" s="63"/>
      <c r="E90" s="26"/>
      <c r="F90" s="26"/>
      <c r="G90" s="26"/>
      <c r="H90" s="26"/>
      <c r="I90" s="26"/>
      <c r="J90" s="26"/>
      <c r="K90" s="26"/>
      <c r="L90" s="26"/>
      <c r="M90" s="26"/>
      <c r="N90" s="26"/>
      <c r="O90" s="26"/>
      <c r="P90" s="26"/>
      <c r="Q90" s="26"/>
    </row>
    <row r="91" spans="2:17" x14ac:dyDescent="0.3">
      <c r="B91" s="25"/>
      <c r="C91" s="25"/>
      <c r="D91" s="63"/>
      <c r="E91" s="26"/>
      <c r="F91" s="26"/>
      <c r="G91" s="26"/>
      <c r="H91" s="26"/>
      <c r="I91" s="26"/>
      <c r="J91" s="26"/>
      <c r="K91" s="26"/>
      <c r="L91" s="26"/>
      <c r="M91" s="26"/>
      <c r="N91" s="26"/>
      <c r="O91" s="26"/>
      <c r="P91" s="26"/>
      <c r="Q91" s="26"/>
    </row>
    <row r="92" spans="2:17" x14ac:dyDescent="0.3">
      <c r="B92" s="25"/>
      <c r="C92" s="25"/>
      <c r="D92" s="63"/>
      <c r="E92" s="26"/>
      <c r="F92" s="26"/>
      <c r="G92" s="26"/>
      <c r="H92" s="26"/>
      <c r="I92" s="26"/>
      <c r="J92" s="26"/>
      <c r="K92" s="26"/>
      <c r="L92" s="26"/>
      <c r="M92" s="26"/>
      <c r="N92" s="26"/>
      <c r="O92" s="26"/>
      <c r="P92" s="26"/>
      <c r="Q92" s="26"/>
    </row>
    <row r="93" spans="2:17" x14ac:dyDescent="0.3">
      <c r="B93" s="25"/>
      <c r="C93" s="25"/>
      <c r="D93" s="63"/>
      <c r="E93" s="26"/>
      <c r="F93" s="26"/>
      <c r="G93" s="26"/>
      <c r="H93" s="26"/>
      <c r="I93" s="26"/>
      <c r="J93" s="26"/>
      <c r="K93" s="26"/>
      <c r="L93" s="26"/>
      <c r="M93" s="26"/>
      <c r="N93" s="26"/>
      <c r="O93" s="26"/>
      <c r="P93" s="26"/>
      <c r="Q93" s="26"/>
    </row>
    <row r="94" spans="2:17" x14ac:dyDescent="0.3">
      <c r="B94" s="25"/>
      <c r="C94" s="25"/>
      <c r="D94" s="63"/>
      <c r="E94" s="26"/>
      <c r="F94" s="26"/>
      <c r="G94" s="26"/>
      <c r="H94" s="26"/>
      <c r="I94" s="26"/>
      <c r="J94" s="26"/>
      <c r="K94" s="26"/>
      <c r="L94" s="26"/>
      <c r="M94" s="26"/>
      <c r="N94" s="26"/>
      <c r="O94" s="26"/>
      <c r="P94" s="26"/>
      <c r="Q94" s="26"/>
    </row>
    <row r="95" spans="2:17" x14ac:dyDescent="0.3">
      <c r="B95" s="25"/>
      <c r="C95" s="25"/>
      <c r="D95" s="63"/>
      <c r="E95" s="26"/>
      <c r="F95" s="26"/>
      <c r="G95" s="26"/>
      <c r="H95" s="26"/>
      <c r="I95" s="26"/>
      <c r="J95" s="26"/>
      <c r="K95" s="26"/>
      <c r="L95" s="26"/>
      <c r="M95" s="26"/>
      <c r="N95" s="26"/>
      <c r="O95" s="26"/>
      <c r="P95" s="26"/>
      <c r="Q95" s="26"/>
    </row>
    <row r="96" spans="2:17" x14ac:dyDescent="0.3">
      <c r="B96" s="25"/>
      <c r="C96" s="25"/>
      <c r="D96" s="63"/>
      <c r="E96" s="26"/>
      <c r="F96" s="26"/>
      <c r="G96" s="26"/>
      <c r="H96" s="26"/>
      <c r="I96" s="26"/>
      <c r="J96" s="26"/>
      <c r="K96" s="26"/>
      <c r="L96" s="26"/>
      <c r="M96" s="26"/>
      <c r="N96" s="26"/>
      <c r="O96" s="26"/>
      <c r="P96" s="26"/>
      <c r="Q96" s="26"/>
    </row>
    <row r="97" spans="2:17" x14ac:dyDescent="0.3">
      <c r="B97" s="25"/>
      <c r="C97" s="25"/>
      <c r="D97" s="63"/>
      <c r="E97" s="26"/>
      <c r="F97" s="26"/>
      <c r="G97" s="26"/>
      <c r="H97" s="26"/>
      <c r="I97" s="26"/>
      <c r="J97" s="26"/>
      <c r="K97" s="26"/>
      <c r="L97" s="26"/>
      <c r="M97" s="26"/>
      <c r="N97" s="26"/>
      <c r="O97" s="26"/>
      <c r="P97" s="26"/>
      <c r="Q97" s="26"/>
    </row>
    <row r="98" spans="2:17" x14ac:dyDescent="0.3">
      <c r="B98" s="25"/>
      <c r="C98" s="25"/>
      <c r="D98" s="63"/>
      <c r="E98" s="26"/>
      <c r="F98" s="26"/>
      <c r="G98" s="26"/>
      <c r="H98" s="26"/>
      <c r="I98" s="26"/>
      <c r="J98" s="26"/>
      <c r="K98" s="26"/>
      <c r="L98" s="26"/>
      <c r="M98" s="26"/>
      <c r="N98" s="26"/>
      <c r="O98" s="26"/>
      <c r="P98" s="26"/>
      <c r="Q98" s="26"/>
    </row>
    <row r="99" spans="2:17" x14ac:dyDescent="0.3">
      <c r="B99" s="25"/>
      <c r="C99" s="25"/>
      <c r="D99" s="63"/>
      <c r="E99" s="26"/>
      <c r="F99" s="26"/>
      <c r="G99" s="26"/>
      <c r="H99" s="26"/>
      <c r="I99" s="26"/>
      <c r="J99" s="26"/>
      <c r="K99" s="26"/>
      <c r="L99" s="26"/>
      <c r="M99" s="26"/>
      <c r="N99" s="26"/>
      <c r="O99" s="26"/>
      <c r="P99" s="26"/>
      <c r="Q99" s="26"/>
    </row>
    <row r="100" spans="2:17" x14ac:dyDescent="0.3">
      <c r="B100" s="25"/>
      <c r="C100" s="25"/>
      <c r="D100" s="63"/>
      <c r="E100" s="26"/>
      <c r="F100" s="26"/>
      <c r="G100" s="26"/>
      <c r="H100" s="26"/>
      <c r="I100" s="26"/>
      <c r="J100" s="26"/>
      <c r="K100" s="26"/>
      <c r="L100" s="26"/>
      <c r="M100" s="26"/>
      <c r="N100" s="26"/>
      <c r="O100" s="26"/>
      <c r="P100" s="26"/>
      <c r="Q100" s="26"/>
    </row>
    <row r="101" spans="2:17" x14ac:dyDescent="0.3">
      <c r="B101" s="25"/>
      <c r="C101" s="25"/>
      <c r="D101" s="63"/>
      <c r="E101" s="26"/>
      <c r="F101" s="26"/>
      <c r="G101" s="26"/>
      <c r="H101" s="26"/>
      <c r="I101" s="26"/>
      <c r="J101" s="26"/>
      <c r="K101" s="26"/>
      <c r="L101" s="26"/>
      <c r="M101" s="26"/>
      <c r="N101" s="26"/>
      <c r="O101" s="26"/>
      <c r="P101" s="26"/>
      <c r="Q101" s="26"/>
    </row>
    <row r="102" spans="2:17" x14ac:dyDescent="0.3">
      <c r="B102" s="25"/>
      <c r="C102" s="25"/>
      <c r="D102" s="63"/>
      <c r="E102" s="26"/>
      <c r="F102" s="26"/>
      <c r="G102" s="26"/>
      <c r="H102" s="26"/>
      <c r="I102" s="26"/>
      <c r="J102" s="26"/>
      <c r="K102" s="26"/>
      <c r="L102" s="26"/>
      <c r="M102" s="26"/>
      <c r="N102" s="26"/>
      <c r="O102" s="26"/>
      <c r="P102" s="26"/>
      <c r="Q102" s="26"/>
    </row>
    <row r="103" spans="2:17" x14ac:dyDescent="0.3">
      <c r="B103" s="25"/>
      <c r="C103" s="25"/>
      <c r="D103" s="63"/>
      <c r="E103" s="26"/>
      <c r="F103" s="26"/>
      <c r="G103" s="26"/>
      <c r="H103" s="26"/>
      <c r="I103" s="26"/>
      <c r="J103" s="26"/>
      <c r="K103" s="26"/>
      <c r="L103" s="26"/>
      <c r="M103" s="26"/>
      <c r="N103" s="26"/>
      <c r="O103" s="26"/>
      <c r="P103" s="26"/>
      <c r="Q103" s="26"/>
    </row>
    <row r="104" spans="2:17" x14ac:dyDescent="0.3">
      <c r="B104" s="25"/>
      <c r="C104" s="25"/>
      <c r="D104" s="63"/>
      <c r="E104" s="26"/>
      <c r="F104" s="26"/>
      <c r="G104" s="26"/>
      <c r="H104" s="26"/>
      <c r="I104" s="26"/>
      <c r="J104" s="26"/>
      <c r="K104" s="26"/>
      <c r="L104" s="26"/>
      <c r="M104" s="26"/>
      <c r="N104" s="26"/>
      <c r="O104" s="26"/>
      <c r="P104" s="26"/>
      <c r="Q104" s="26"/>
    </row>
    <row r="105" spans="2:17" x14ac:dyDescent="0.3">
      <c r="B105" s="25"/>
      <c r="C105" s="25"/>
      <c r="D105" s="63"/>
      <c r="E105" s="26"/>
      <c r="F105" s="26"/>
      <c r="G105" s="26"/>
      <c r="H105" s="26"/>
      <c r="I105" s="26"/>
      <c r="J105" s="26"/>
      <c r="K105" s="26"/>
      <c r="L105" s="26"/>
      <c r="M105" s="26"/>
      <c r="N105" s="26"/>
      <c r="O105" s="26"/>
      <c r="P105" s="26"/>
      <c r="Q105" s="26"/>
    </row>
    <row r="106" spans="2:17" x14ac:dyDescent="0.3">
      <c r="B106" s="25"/>
      <c r="C106" s="25"/>
      <c r="D106" s="63"/>
      <c r="E106" s="26"/>
      <c r="F106" s="26"/>
      <c r="G106" s="26"/>
      <c r="H106" s="26"/>
      <c r="I106" s="26"/>
      <c r="J106" s="26"/>
      <c r="K106" s="26"/>
      <c r="L106" s="26"/>
      <c r="M106" s="26"/>
      <c r="N106" s="26"/>
      <c r="O106" s="26"/>
      <c r="P106" s="26"/>
      <c r="Q106" s="26"/>
    </row>
    <row r="107" spans="2:17" x14ac:dyDescent="0.3">
      <c r="B107" s="25"/>
      <c r="C107" s="25"/>
      <c r="D107" s="63"/>
      <c r="E107" s="26"/>
      <c r="F107" s="26"/>
      <c r="G107" s="26"/>
      <c r="H107" s="26"/>
      <c r="I107" s="26"/>
      <c r="J107" s="26"/>
      <c r="K107" s="26"/>
      <c r="L107" s="26"/>
      <c r="M107" s="26"/>
      <c r="N107" s="26"/>
      <c r="O107" s="26"/>
      <c r="P107" s="26"/>
      <c r="Q107" s="26"/>
    </row>
    <row r="108" spans="2:17" x14ac:dyDescent="0.3">
      <c r="B108" s="25"/>
      <c r="C108" s="25"/>
      <c r="D108" s="63"/>
      <c r="E108" s="26"/>
      <c r="F108" s="26"/>
      <c r="G108" s="26"/>
      <c r="H108" s="26"/>
      <c r="I108" s="26"/>
      <c r="J108" s="26"/>
      <c r="K108" s="26"/>
      <c r="L108" s="26"/>
      <c r="M108" s="26"/>
      <c r="N108" s="26"/>
      <c r="O108" s="26"/>
      <c r="P108" s="26"/>
      <c r="Q108" s="26"/>
    </row>
    <row r="109" spans="2:17" x14ac:dyDescent="0.3">
      <c r="B109" s="25"/>
      <c r="C109" s="25"/>
      <c r="D109" s="63"/>
      <c r="E109" s="26"/>
      <c r="F109" s="26"/>
      <c r="G109" s="26"/>
      <c r="H109" s="26"/>
      <c r="I109" s="26"/>
      <c r="J109" s="26"/>
      <c r="K109" s="26"/>
      <c r="L109" s="26"/>
      <c r="M109" s="26"/>
      <c r="N109" s="26"/>
      <c r="O109" s="26"/>
      <c r="P109" s="26"/>
      <c r="Q109" s="26"/>
    </row>
    <row r="110" spans="2:17" x14ac:dyDescent="0.3">
      <c r="B110" s="25"/>
      <c r="C110" s="25"/>
      <c r="D110" s="63"/>
      <c r="E110" s="26"/>
      <c r="F110" s="26"/>
      <c r="G110" s="26"/>
      <c r="H110" s="26"/>
      <c r="I110" s="26"/>
      <c r="J110" s="26"/>
      <c r="K110" s="26"/>
      <c r="L110" s="26"/>
      <c r="M110" s="26"/>
      <c r="N110" s="26"/>
      <c r="O110" s="26"/>
      <c r="P110" s="26"/>
      <c r="Q110" s="26"/>
    </row>
    <row r="111" spans="2:17" x14ac:dyDescent="0.3">
      <c r="B111" s="25"/>
      <c r="C111" s="25"/>
      <c r="D111" s="63"/>
      <c r="E111" s="26"/>
      <c r="F111" s="26"/>
      <c r="G111" s="26"/>
      <c r="H111" s="26"/>
      <c r="I111" s="26"/>
      <c r="J111" s="26"/>
      <c r="K111" s="26"/>
      <c r="L111" s="26"/>
      <c r="M111" s="26"/>
      <c r="N111" s="26"/>
      <c r="O111" s="26"/>
      <c r="P111" s="26"/>
      <c r="Q111" s="26"/>
    </row>
    <row r="112" spans="2:17" x14ac:dyDescent="0.3">
      <c r="B112" s="25"/>
      <c r="C112" s="25"/>
      <c r="D112" s="63"/>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sheetData>
  <mergeCells count="2">
    <mergeCell ref="A3:D3"/>
    <mergeCell ref="A4:D4"/>
  </mergeCells>
  <phoneticPr fontId="3" type="noConversion"/>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Лист26">
    <tabColor indexed="55"/>
    <outlinePr applyStyles="1" summaryBelow="0"/>
    <pageSetUpPr fitToPage="1"/>
  </sheetPr>
  <dimension ref="A2:S247"/>
  <sheetViews>
    <sheetView workbookViewId="0">
      <selection activeCell="A11" sqref="A11"/>
    </sheetView>
  </sheetViews>
  <sheetFormatPr defaultColWidth="9.109375" defaultRowHeight="13.8" outlineLevelRow="1" x14ac:dyDescent="0.3"/>
  <cols>
    <col min="1" max="1" width="52.6640625" style="22" bestFit="1" customWidth="1"/>
    <col min="2" max="3" width="13.5546875" style="22" bestFit="1" customWidth="1"/>
    <col min="4" max="4" width="14" style="22" bestFit="1" customWidth="1"/>
    <col min="5" max="7" width="14.5546875" style="22" bestFit="1" customWidth="1"/>
    <col min="8" max="8" width="9.109375" style="22" customWidth="1"/>
    <col min="9" max="16384" width="9.109375" style="22"/>
  </cols>
  <sheetData>
    <row r="2" spans="1:19" ht="18" x14ac:dyDescent="0.35">
      <c r="A2" s="1" t="str">
        <f>DEBT_LAST_5_YEARS</f>
        <v>Державний та гарантований державою борг України за останні 5 років</v>
      </c>
      <c r="B2" s="283"/>
      <c r="C2" s="283"/>
      <c r="D2" s="283"/>
      <c r="E2" s="283"/>
      <c r="F2" s="283"/>
      <c r="G2" s="283"/>
      <c r="H2" s="26"/>
      <c r="I2" s="26"/>
      <c r="J2" s="26"/>
      <c r="K2" s="26"/>
      <c r="L2" s="26"/>
      <c r="M2" s="26"/>
      <c r="N2" s="26"/>
      <c r="O2" s="26"/>
      <c r="P2" s="26"/>
      <c r="Q2" s="26"/>
      <c r="R2" s="26"/>
      <c r="S2" s="26"/>
    </row>
    <row r="3" spans="1:19" x14ac:dyDescent="0.3">
      <c r="A3" s="24"/>
    </row>
    <row r="4" spans="1:19" s="27" customFormat="1" x14ac:dyDescent="0.3">
      <c r="A4" s="140" t="str">
        <f>$A$2 &amp; " (" &amp;G4 &amp; ")"</f>
        <v>Державний та гарантований державою борг України за останні 5 років (млрд. грн)</v>
      </c>
      <c r="G4" s="27" t="str">
        <f>VALUAH</f>
        <v>млрд. грн</v>
      </c>
    </row>
    <row r="5" spans="1:19" s="14" customFormat="1" x14ac:dyDescent="0.25">
      <c r="A5" s="12"/>
      <c r="B5" s="13">
        <v>44561</v>
      </c>
      <c r="C5" s="13">
        <v>44926</v>
      </c>
      <c r="D5" s="13">
        <v>45291</v>
      </c>
      <c r="E5" s="13">
        <v>45657</v>
      </c>
      <c r="F5" s="13">
        <v>46022</v>
      </c>
      <c r="G5" s="13">
        <v>46112</v>
      </c>
    </row>
    <row r="6" spans="1:19" s="15" customFormat="1" x14ac:dyDescent="0.25">
      <c r="A6" s="150" t="str">
        <f>DEBT_TOTAL</f>
        <v>Загальна сума державного та гарантованого державою боргу</v>
      </c>
      <c r="B6" s="112">
        <f t="shared" ref="B6:G6" si="0">SUM(B$7+ B$8)</f>
        <v>2672.0600203157701</v>
      </c>
      <c r="C6" s="112">
        <f t="shared" si="0"/>
        <v>4075.5678381492698</v>
      </c>
      <c r="D6" s="112">
        <f t="shared" si="0"/>
        <v>5519.6354586101497</v>
      </c>
      <c r="E6" s="112">
        <f t="shared" si="0"/>
        <v>6980.98588524558</v>
      </c>
      <c r="F6" s="112">
        <f t="shared" si="0"/>
        <v>9042.6770279453904</v>
      </c>
      <c r="G6" s="112">
        <f t="shared" si="0"/>
        <v>9233.02786687765</v>
      </c>
    </row>
    <row r="7" spans="1:19" s="38" customFormat="1" outlineLevel="1" x14ac:dyDescent="0.25">
      <c r="A7" s="160" t="s">
        <v>59</v>
      </c>
      <c r="B7" s="166">
        <v>1111.59786125906</v>
      </c>
      <c r="C7" s="166">
        <v>1461.888183668</v>
      </c>
      <c r="D7" s="166">
        <v>1656.49630379928</v>
      </c>
      <c r="E7" s="166">
        <v>1932.48958136344</v>
      </c>
      <c r="F7" s="166">
        <v>2031.50200194128</v>
      </c>
      <c r="G7" s="166">
        <v>2077.05970968987</v>
      </c>
    </row>
    <row r="8" spans="1:19" s="38" customFormat="1" outlineLevel="1" x14ac:dyDescent="0.25">
      <c r="A8" s="160" t="s">
        <v>98</v>
      </c>
      <c r="B8" s="166">
        <v>1560.4621590567101</v>
      </c>
      <c r="C8" s="166">
        <v>2613.6796544812701</v>
      </c>
      <c r="D8" s="166">
        <v>3863.13915481087</v>
      </c>
      <c r="E8" s="166">
        <v>5048.4963038821397</v>
      </c>
      <c r="F8" s="166">
        <v>7011.1750260041099</v>
      </c>
      <c r="G8" s="166">
        <v>7155.96815718778</v>
      </c>
    </row>
    <row r="9" spans="1:19" x14ac:dyDescent="0.3">
      <c r="B9" s="26"/>
      <c r="C9" s="26"/>
      <c r="D9" s="26"/>
      <c r="E9" s="26"/>
      <c r="F9" s="26"/>
      <c r="G9" s="26"/>
      <c r="H9" s="26"/>
      <c r="I9" s="26"/>
      <c r="J9" s="26"/>
      <c r="K9" s="26"/>
      <c r="L9" s="26"/>
      <c r="M9" s="26"/>
      <c r="N9" s="26"/>
      <c r="O9" s="26"/>
      <c r="P9" s="26"/>
      <c r="Q9" s="26"/>
    </row>
    <row r="10" spans="1:19" x14ac:dyDescent="0.3">
      <c r="A10" s="140" t="str">
        <f>$A$2 &amp; " (" &amp;G10 &amp; ")"</f>
        <v>Державний та гарантований державою борг України за останні 5 років (млрд. дол. США)</v>
      </c>
      <c r="B10" s="26"/>
      <c r="C10" s="26"/>
      <c r="D10" s="26"/>
      <c r="E10" s="26"/>
      <c r="F10" s="26"/>
      <c r="G10" s="27" t="str">
        <f>VALUSD</f>
        <v>млрд. дол. США</v>
      </c>
      <c r="H10" s="26"/>
      <c r="I10" s="26"/>
      <c r="J10" s="26"/>
      <c r="K10" s="26"/>
      <c r="L10" s="26"/>
      <c r="M10" s="26"/>
      <c r="N10" s="26"/>
      <c r="O10" s="26"/>
      <c r="P10" s="26"/>
      <c r="Q10" s="26"/>
    </row>
    <row r="11" spans="1:19" s="34" customFormat="1" x14ac:dyDescent="0.3">
      <c r="A11" s="12"/>
      <c r="B11" s="13">
        <v>44561</v>
      </c>
      <c r="C11" s="13">
        <v>44926</v>
      </c>
      <c r="D11" s="13">
        <v>45291</v>
      </c>
      <c r="E11" s="13">
        <v>45657</v>
      </c>
      <c r="F11" s="13">
        <v>46022</v>
      </c>
      <c r="G11" s="13">
        <v>46112</v>
      </c>
      <c r="H11" s="14"/>
      <c r="I11" s="14"/>
      <c r="J11" s="14"/>
      <c r="K11" s="14"/>
      <c r="L11" s="14"/>
      <c r="M11" s="14"/>
      <c r="N11" s="14"/>
      <c r="O11" s="14"/>
      <c r="P11" s="14"/>
      <c r="Q11" s="14"/>
      <c r="R11" s="14"/>
      <c r="S11" s="14"/>
    </row>
    <row r="12" spans="1:19" s="36" customFormat="1" x14ac:dyDescent="0.3">
      <c r="A12" s="150" t="str">
        <f>DEBT_TOTAL</f>
        <v>Загальна сума державного та гарантованого державою боргу</v>
      </c>
      <c r="B12" s="112">
        <f t="shared" ref="B12:G12" si="1">SUM(B$13+ B$14)</f>
        <v>97.955877598960001</v>
      </c>
      <c r="C12" s="112">
        <f t="shared" si="1"/>
        <v>111.44992803011999</v>
      </c>
      <c r="D12" s="112">
        <f t="shared" si="1"/>
        <v>145.32087120896</v>
      </c>
      <c r="E12" s="112">
        <f t="shared" si="1"/>
        <v>166.05975130834</v>
      </c>
      <c r="F12" s="112">
        <f t="shared" si="1"/>
        <v>213.33206790503999</v>
      </c>
      <c r="G12" s="112">
        <f t="shared" si="1"/>
        <v>210.82138271955998</v>
      </c>
      <c r="H12" s="35"/>
      <c r="I12" s="35"/>
      <c r="J12" s="35"/>
      <c r="K12" s="35"/>
      <c r="L12" s="35"/>
      <c r="M12" s="35"/>
      <c r="N12" s="35"/>
      <c r="O12" s="35"/>
      <c r="P12" s="35"/>
      <c r="Q12" s="35"/>
    </row>
    <row r="13" spans="1:19" s="40" customFormat="1" outlineLevel="1" x14ac:dyDescent="0.3">
      <c r="A13" s="163" t="s">
        <v>59</v>
      </c>
      <c r="B13" s="161">
        <v>40.750410997160003</v>
      </c>
      <c r="C13" s="161">
        <v>39.976596962419997</v>
      </c>
      <c r="D13" s="161">
        <v>43.612207332799997</v>
      </c>
      <c r="E13" s="161">
        <v>45.968971226080001</v>
      </c>
      <c r="F13" s="161">
        <v>47.926573257919998</v>
      </c>
      <c r="G13" s="161">
        <v>47.426327127409998</v>
      </c>
      <c r="H13" s="39"/>
      <c r="I13" s="39"/>
      <c r="J13" s="39"/>
      <c r="K13" s="39"/>
      <c r="L13" s="39"/>
      <c r="M13" s="39"/>
      <c r="N13" s="39"/>
      <c r="O13" s="39"/>
      <c r="P13" s="39"/>
      <c r="Q13" s="39"/>
    </row>
    <row r="14" spans="1:19" s="40" customFormat="1" outlineLevel="1" x14ac:dyDescent="0.3">
      <c r="A14" s="163" t="s">
        <v>98</v>
      </c>
      <c r="B14" s="161">
        <v>57.205466601799998</v>
      </c>
      <c r="C14" s="161">
        <v>71.473331067700002</v>
      </c>
      <c r="D14" s="161">
        <v>101.70866387616</v>
      </c>
      <c r="E14" s="161">
        <v>120.09078008226</v>
      </c>
      <c r="F14" s="161">
        <v>165.40549464712001</v>
      </c>
      <c r="G14" s="161">
        <v>163.39505559214999</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2"/>
      <c r="B17" s="13">
        <v>44561</v>
      </c>
      <c r="C17" s="13">
        <v>44926</v>
      </c>
      <c r="D17" s="13">
        <v>45291</v>
      </c>
      <c r="E17" s="13">
        <v>45657</v>
      </c>
      <c r="F17" s="13">
        <v>46022</v>
      </c>
      <c r="G17" s="13">
        <v>46112</v>
      </c>
      <c r="H17" s="14"/>
      <c r="I17" s="14"/>
      <c r="J17" s="14"/>
      <c r="K17" s="14"/>
      <c r="L17" s="14"/>
      <c r="M17" s="14"/>
      <c r="N17" s="14"/>
      <c r="O17" s="14"/>
      <c r="P17" s="14"/>
      <c r="Q17" s="14"/>
      <c r="R17" s="14"/>
      <c r="S17" s="14"/>
    </row>
    <row r="18" spans="1:19" s="36" customFormat="1" x14ac:dyDescent="0.3">
      <c r="A18" s="150" t="str">
        <f>DEBT_TOTAL</f>
        <v>Загальна сума державного та гарантованого державою боргу</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outlineLevel="1" x14ac:dyDescent="0.3">
      <c r="A19" s="163" t="s">
        <v>59</v>
      </c>
      <c r="B19" s="164">
        <v>0.41600799999999999</v>
      </c>
      <c r="C19" s="164">
        <v>0.35869600000000001</v>
      </c>
      <c r="D19" s="164">
        <v>0.30010999999999999</v>
      </c>
      <c r="E19" s="164">
        <v>0.27682200000000001</v>
      </c>
      <c r="F19" s="164">
        <v>0.224657</v>
      </c>
      <c r="G19" s="164">
        <v>0.22495999999999999</v>
      </c>
      <c r="H19" s="39"/>
      <c r="I19" s="39"/>
      <c r="J19" s="39"/>
      <c r="K19" s="39"/>
      <c r="L19" s="39"/>
      <c r="M19" s="39"/>
      <c r="N19" s="39"/>
      <c r="O19" s="39"/>
      <c r="P19" s="39"/>
      <c r="Q19" s="39"/>
    </row>
    <row r="20" spans="1:19" s="40" customFormat="1" outlineLevel="1" x14ac:dyDescent="0.3">
      <c r="A20" s="163" t="s">
        <v>98</v>
      </c>
      <c r="B20" s="164">
        <v>0.58399199999999996</v>
      </c>
      <c r="C20" s="164">
        <v>0.64130399999999999</v>
      </c>
      <c r="D20" s="164">
        <v>0.69989000000000001</v>
      </c>
      <c r="E20" s="164">
        <v>0.72317799999999999</v>
      </c>
      <c r="F20" s="164">
        <v>0.775343</v>
      </c>
      <c r="G20" s="164">
        <v>0.77503999999999995</v>
      </c>
      <c r="H20" s="39"/>
      <c r="I20" s="39"/>
      <c r="J20" s="39"/>
      <c r="K20" s="39"/>
      <c r="L20" s="39"/>
      <c r="M20" s="39"/>
      <c r="N20" s="39"/>
      <c r="O20" s="39"/>
      <c r="P20" s="39"/>
      <c r="Q20" s="39"/>
    </row>
    <row r="21" spans="1:19" x14ac:dyDescent="0.3">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Лист37">
    <tabColor indexed="50"/>
    <outlinePr applyStyles="1" summaryBelow="0"/>
    <pageSetUpPr fitToPage="1"/>
  </sheetPr>
  <dimension ref="A2:S247"/>
  <sheetViews>
    <sheetView zoomScaleNormal="100" workbookViewId="0">
      <selection activeCell="G10" sqref="G10"/>
    </sheetView>
  </sheetViews>
  <sheetFormatPr defaultColWidth="9.109375" defaultRowHeight="13.8" x14ac:dyDescent="0.3"/>
  <cols>
    <col min="1" max="1" width="52.6640625" style="22" bestFit="1" customWidth="1"/>
    <col min="2" max="7" width="11.6640625" style="22" customWidth="1"/>
    <col min="8" max="8" width="9.109375" style="22" customWidth="1"/>
    <col min="9" max="16384" width="9.109375" style="22"/>
  </cols>
  <sheetData>
    <row r="2" spans="1:19" ht="18" x14ac:dyDescent="0.35">
      <c r="A2" s="1" t="str">
        <f>DEBT_LAST_5_YEARS</f>
        <v>Державний та гарантований державою борг України за останні 5 років</v>
      </c>
      <c r="B2" s="283"/>
      <c r="C2" s="283"/>
      <c r="D2" s="283"/>
      <c r="E2" s="283"/>
      <c r="F2" s="283"/>
      <c r="G2" s="283"/>
      <c r="H2" s="26"/>
      <c r="I2" s="26"/>
      <c r="J2" s="26"/>
      <c r="K2" s="26"/>
      <c r="L2" s="26"/>
      <c r="M2" s="26"/>
      <c r="N2" s="26"/>
      <c r="O2" s="26"/>
      <c r="P2" s="26"/>
      <c r="Q2" s="26"/>
      <c r="R2" s="26"/>
      <c r="S2" s="26"/>
    </row>
    <row r="4" spans="1:19" s="27" customFormat="1" x14ac:dyDescent="0.3">
      <c r="G4" s="148" t="str">
        <f>VALUAH</f>
        <v>млрд. грн</v>
      </c>
    </row>
    <row r="5" spans="1:19" s="14" customFormat="1" x14ac:dyDescent="0.25">
      <c r="A5" s="60"/>
      <c r="B5" s="13">
        <f>YT_ALL!B5</f>
        <v>44561</v>
      </c>
      <c r="C5" s="13">
        <f>YT_ALL!C5</f>
        <v>44926</v>
      </c>
      <c r="D5" s="13">
        <f>YT_ALL!D5</f>
        <v>45291</v>
      </c>
      <c r="E5" s="13">
        <f>YT_ALL!E5</f>
        <v>45657</v>
      </c>
      <c r="F5" s="13">
        <f>YT_ALL!F5</f>
        <v>46022</v>
      </c>
      <c r="G5" s="13">
        <f>YT_ALL!G5</f>
        <v>46112</v>
      </c>
    </row>
    <row r="6" spans="1:19" s="15" customFormat="1" x14ac:dyDescent="0.25">
      <c r="A6" s="150" t="str">
        <f>DEBT_TOTAL</f>
        <v>Загальна сума державного та гарантованого державою боргу</v>
      </c>
      <c r="B6" s="112">
        <f t="shared" ref="B6:G6" si="0">SUM(B$7+ B$8)</f>
        <v>2672.0600203157701</v>
      </c>
      <c r="C6" s="112">
        <f t="shared" si="0"/>
        <v>4075.5678381492698</v>
      </c>
      <c r="D6" s="112">
        <f t="shared" si="0"/>
        <v>5519.6354586101497</v>
      </c>
      <c r="E6" s="112">
        <f t="shared" si="0"/>
        <v>6980.98588524558</v>
      </c>
      <c r="F6" s="112">
        <f t="shared" si="0"/>
        <v>9042.6770279453904</v>
      </c>
      <c r="G6" s="112">
        <f t="shared" si="0"/>
        <v>9233.02786687765</v>
      </c>
    </row>
    <row r="7" spans="1:19" s="38" customFormat="1" x14ac:dyDescent="0.25">
      <c r="A7" s="114" t="str">
        <f>YT_ALL!A7</f>
        <v>Внутрішній борг</v>
      </c>
      <c r="B7" s="19">
        <f>YT_ALL!B7/DMLMLR</f>
        <v>1111.59786125906</v>
      </c>
      <c r="C7" s="19">
        <f>YT_ALL!C7/DMLMLR</f>
        <v>1461.888183668</v>
      </c>
      <c r="D7" s="19">
        <f>YT_ALL!D7/DMLMLR</f>
        <v>1656.49630379928</v>
      </c>
      <c r="E7" s="19">
        <f>YT_ALL!E7/DMLMLR</f>
        <v>1932.48958136344</v>
      </c>
      <c r="F7" s="19">
        <f>YT_ALL!F7/DMLMLR</f>
        <v>2031.50200194128</v>
      </c>
      <c r="G7" s="19">
        <f>YT_ALL!G7/DMLMLR</f>
        <v>2077.05970968987</v>
      </c>
    </row>
    <row r="8" spans="1:19" s="38" customFormat="1" x14ac:dyDescent="0.25">
      <c r="A8" s="114" t="str">
        <f>YT_ALL!A8</f>
        <v>Зовнішній борг</v>
      </c>
      <c r="B8" s="19">
        <f>YT_ALL!B8/DMLMLR</f>
        <v>1560.4621590567101</v>
      </c>
      <c r="C8" s="19">
        <f>YT_ALL!C8/DMLMLR</f>
        <v>2613.6796544812701</v>
      </c>
      <c r="D8" s="19">
        <f>YT_ALL!D8/DMLMLR</f>
        <v>3863.13915481087</v>
      </c>
      <c r="E8" s="19">
        <f>YT_ALL!E8/DMLMLR</f>
        <v>5048.4963038821397</v>
      </c>
      <c r="F8" s="19">
        <f>YT_ALL!F8/DMLMLR</f>
        <v>7011.1750260041099</v>
      </c>
      <c r="G8" s="19">
        <f>YT_ALL!G8/DMLMLR</f>
        <v>7155.96815718778</v>
      </c>
    </row>
    <row r="9" spans="1:19" x14ac:dyDescent="0.3">
      <c r="B9" s="26"/>
      <c r="C9" s="26"/>
      <c r="D9" s="26"/>
      <c r="E9" s="26"/>
      <c r="F9" s="26"/>
      <c r="G9" s="26"/>
      <c r="H9" s="26"/>
      <c r="I9" s="26"/>
      <c r="J9" s="26"/>
      <c r="K9" s="26"/>
      <c r="L9" s="26"/>
      <c r="M9" s="26"/>
      <c r="N9" s="26"/>
      <c r="O9" s="26"/>
      <c r="P9" s="26"/>
      <c r="Q9" s="26"/>
    </row>
    <row r="10" spans="1:19" x14ac:dyDescent="0.3">
      <c r="B10" s="26"/>
      <c r="C10" s="26"/>
      <c r="D10" s="26"/>
      <c r="E10" s="26"/>
      <c r="F10" s="26"/>
      <c r="G10" s="148" t="str">
        <f>VALUSD</f>
        <v>млрд. дол. США</v>
      </c>
      <c r="H10" s="26"/>
      <c r="I10" s="26"/>
      <c r="J10" s="26"/>
      <c r="K10" s="26"/>
      <c r="L10" s="26"/>
      <c r="M10" s="26"/>
      <c r="N10" s="26"/>
      <c r="O10" s="26"/>
      <c r="P10" s="26"/>
      <c r="Q10" s="26"/>
    </row>
    <row r="11" spans="1:19" s="34" customFormat="1" x14ac:dyDescent="0.3">
      <c r="A11" s="113"/>
      <c r="B11" s="13">
        <f>YT_ALL!B11</f>
        <v>44561</v>
      </c>
      <c r="C11" s="13">
        <f>YT_ALL!C11</f>
        <v>44926</v>
      </c>
      <c r="D11" s="13">
        <f>YT_ALL!D11</f>
        <v>45291</v>
      </c>
      <c r="E11" s="13">
        <f>YT_ALL!E11</f>
        <v>45657</v>
      </c>
      <c r="F11" s="13">
        <f>YT_ALL!F11</f>
        <v>46022</v>
      </c>
      <c r="G11" s="13">
        <f>YT_ALL!G11</f>
        <v>46112</v>
      </c>
      <c r="H11" s="14"/>
      <c r="I11" s="14"/>
      <c r="J11" s="14"/>
      <c r="K11" s="14"/>
      <c r="L11" s="14"/>
      <c r="M11" s="14"/>
      <c r="N11" s="14"/>
      <c r="O11" s="14"/>
      <c r="P11" s="14"/>
      <c r="Q11" s="14"/>
      <c r="R11" s="14"/>
      <c r="S11" s="14"/>
    </row>
    <row r="12" spans="1:19" s="36" customFormat="1" x14ac:dyDescent="0.3">
      <c r="A12" s="150" t="str">
        <f>DEBT_TOTAL</f>
        <v>Загальна сума державного та гарантованого державою боргу</v>
      </c>
      <c r="B12" s="112">
        <f t="shared" ref="B12:G12" si="1">SUM(B$13+ B$14)</f>
        <v>97.955877598960001</v>
      </c>
      <c r="C12" s="112">
        <f t="shared" si="1"/>
        <v>111.44992803011999</v>
      </c>
      <c r="D12" s="112">
        <f t="shared" si="1"/>
        <v>145.32087120896</v>
      </c>
      <c r="E12" s="112">
        <f t="shared" si="1"/>
        <v>166.05975130834</v>
      </c>
      <c r="F12" s="112">
        <f t="shared" si="1"/>
        <v>213.33206790503999</v>
      </c>
      <c r="G12" s="112">
        <f t="shared" si="1"/>
        <v>210.82138271955998</v>
      </c>
      <c r="H12" s="35"/>
      <c r="I12" s="35"/>
      <c r="J12" s="35"/>
      <c r="K12" s="35"/>
      <c r="L12" s="35"/>
      <c r="M12" s="35"/>
      <c r="N12" s="35"/>
      <c r="O12" s="35"/>
      <c r="P12" s="35"/>
      <c r="Q12" s="35"/>
    </row>
    <row r="13" spans="1:19" s="40" customFormat="1" x14ac:dyDescent="0.3">
      <c r="A13" s="114" t="str">
        <f>YT_ALL!A13</f>
        <v>Внутрішній борг</v>
      </c>
      <c r="B13" s="19">
        <f>YT_ALL!B13/DMLMLR</f>
        <v>40.750410997160003</v>
      </c>
      <c r="C13" s="19">
        <f>YT_ALL!C13/DMLMLR</f>
        <v>39.976596962419997</v>
      </c>
      <c r="D13" s="19">
        <f>YT_ALL!D13/DMLMLR</f>
        <v>43.612207332799997</v>
      </c>
      <c r="E13" s="19">
        <f>YT_ALL!E13/DMLMLR</f>
        <v>45.968971226080001</v>
      </c>
      <c r="F13" s="19">
        <f>YT_ALL!F13/DMLMLR</f>
        <v>47.926573257919998</v>
      </c>
      <c r="G13" s="19">
        <f>YT_ALL!G13/DMLMLR</f>
        <v>47.426327127409998</v>
      </c>
      <c r="H13" s="39"/>
      <c r="I13" s="39"/>
      <c r="J13" s="39"/>
      <c r="K13" s="39"/>
      <c r="L13" s="39"/>
      <c r="M13" s="39"/>
      <c r="N13" s="39"/>
      <c r="O13" s="39"/>
      <c r="P13" s="39"/>
      <c r="Q13" s="39"/>
    </row>
    <row r="14" spans="1:19" s="40" customFormat="1" x14ac:dyDescent="0.3">
      <c r="A14" s="114" t="str">
        <f>YT_ALL!A14</f>
        <v>Зовнішній борг</v>
      </c>
      <c r="B14" s="19">
        <f>YT_ALL!B14/DMLMLR</f>
        <v>57.205466601799998</v>
      </c>
      <c r="C14" s="19">
        <f>YT_ALL!C14/DMLMLR</f>
        <v>71.473331067700002</v>
      </c>
      <c r="D14" s="19">
        <f>YT_ALL!D14/DMLMLR</f>
        <v>101.70866387616</v>
      </c>
      <c r="E14" s="19">
        <f>YT_ALL!E14/DMLMLR</f>
        <v>120.09078008226</v>
      </c>
      <c r="F14" s="19">
        <f>YT_ALL!F14/DMLMLR</f>
        <v>165.40549464712001</v>
      </c>
      <c r="G14" s="19">
        <f>YT_ALL!G14/DMLMLR</f>
        <v>163.39505559214999</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13"/>
      <c r="B17" s="13">
        <f>YT_ALL!B17</f>
        <v>44561</v>
      </c>
      <c r="C17" s="13">
        <f>YT_ALL!C17</f>
        <v>44926</v>
      </c>
      <c r="D17" s="13">
        <f>YT_ALL!D17</f>
        <v>45291</v>
      </c>
      <c r="E17" s="13">
        <f>YT_ALL!E17</f>
        <v>45657</v>
      </c>
      <c r="F17" s="13">
        <f>YT_ALL!F17</f>
        <v>46022</v>
      </c>
      <c r="G17" s="13">
        <f>YT_ALL!G17</f>
        <v>46112</v>
      </c>
      <c r="H17" s="14"/>
      <c r="I17" s="14"/>
      <c r="J17" s="14"/>
      <c r="K17" s="14"/>
      <c r="L17" s="14"/>
      <c r="M17" s="14"/>
      <c r="N17" s="14"/>
      <c r="O17" s="14"/>
      <c r="P17" s="14"/>
      <c r="Q17" s="14"/>
      <c r="R17" s="14"/>
      <c r="S17" s="14"/>
    </row>
    <row r="18" spans="1:19" s="36" customFormat="1" x14ac:dyDescent="0.3">
      <c r="A18" s="150" t="str">
        <f>DEBT_TOTAL</f>
        <v>Загальна сума державного та гарантованого державою боргу</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x14ac:dyDescent="0.3">
      <c r="A19" s="114" t="str">
        <f>YT_ALL!A19</f>
        <v>Внутрішній борг</v>
      </c>
      <c r="B19" s="58">
        <f>YT_ALL!B19</f>
        <v>0.41600799999999999</v>
      </c>
      <c r="C19" s="58">
        <f>YT_ALL!C19</f>
        <v>0.35869600000000001</v>
      </c>
      <c r="D19" s="58">
        <f>YT_ALL!D19</f>
        <v>0.30010999999999999</v>
      </c>
      <c r="E19" s="58">
        <f>YT_ALL!E19</f>
        <v>0.27682200000000001</v>
      </c>
      <c r="F19" s="58">
        <f>YT_ALL!F19</f>
        <v>0.224657</v>
      </c>
      <c r="G19" s="58">
        <f>YT_ALL!G19</f>
        <v>0.22495999999999999</v>
      </c>
      <c r="H19" s="39"/>
      <c r="I19" s="39"/>
      <c r="J19" s="39"/>
      <c r="K19" s="39"/>
      <c r="L19" s="39"/>
      <c r="M19" s="39"/>
      <c r="N19" s="39"/>
      <c r="O19" s="39"/>
      <c r="P19" s="39"/>
      <c r="Q19" s="39"/>
    </row>
    <row r="20" spans="1:19" s="40" customFormat="1" x14ac:dyDescent="0.3">
      <c r="A20" s="114" t="str">
        <f>YT_ALL!A20</f>
        <v>Зовнішній борг</v>
      </c>
      <c r="B20" s="58">
        <f>YT_ALL!B20</f>
        <v>0.58399199999999996</v>
      </c>
      <c r="C20" s="58">
        <f>YT_ALL!C20</f>
        <v>0.64130399999999999</v>
      </c>
      <c r="D20" s="58">
        <f>YT_ALL!D20</f>
        <v>0.69989000000000001</v>
      </c>
      <c r="E20" s="58">
        <f>YT_ALL!E20</f>
        <v>0.72317799999999999</v>
      </c>
      <c r="F20" s="58">
        <f>YT_ALL!F20</f>
        <v>0.775343</v>
      </c>
      <c r="G20" s="58">
        <f>YT_ALL!G20</f>
        <v>0.77503999999999995</v>
      </c>
      <c r="H20" s="39"/>
      <c r="I20" s="39"/>
      <c r="J20" s="39"/>
      <c r="K20" s="39"/>
      <c r="L20" s="39"/>
      <c r="M20" s="39"/>
      <c r="N20" s="39"/>
      <c r="O20" s="39"/>
      <c r="P20" s="39"/>
      <c r="Q20" s="39"/>
    </row>
    <row r="21" spans="1:19" x14ac:dyDescent="0.3">
      <c r="A21" s="75"/>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0"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Лист41">
    <tabColor indexed="50"/>
    <outlinePr applyStyles="1" summaryBelow="0"/>
    <pageSetUpPr fitToPage="1"/>
  </sheetPr>
  <dimension ref="A2:S247"/>
  <sheetViews>
    <sheetView zoomScaleNormal="100" workbookViewId="0">
      <selection activeCell="G10" sqref="G10"/>
    </sheetView>
  </sheetViews>
  <sheetFormatPr defaultColWidth="9.109375" defaultRowHeight="13.8" x14ac:dyDescent="0.3"/>
  <cols>
    <col min="1" max="1" width="52.6640625" style="22" bestFit="1" customWidth="1"/>
    <col min="2" max="7" width="11.6640625" style="22" customWidth="1"/>
    <col min="8" max="8" width="9.109375" style="22" customWidth="1"/>
    <col min="9" max="16384" width="9.109375" style="22"/>
  </cols>
  <sheetData>
    <row r="2" spans="1:19" ht="18" x14ac:dyDescent="0.35">
      <c r="A2" s="1" t="str">
        <f>DEBT_LAST_5_YEARS</f>
        <v>Державний та гарантований державою борг України за останні 5 років</v>
      </c>
      <c r="B2" s="283"/>
      <c r="C2" s="283"/>
      <c r="D2" s="283"/>
      <c r="E2" s="283"/>
      <c r="F2" s="283"/>
      <c r="G2" s="283"/>
      <c r="H2" s="26"/>
      <c r="I2" s="26"/>
      <c r="J2" s="26"/>
      <c r="K2" s="26"/>
      <c r="L2" s="26"/>
      <c r="M2" s="26"/>
      <c r="N2" s="26"/>
      <c r="O2" s="26"/>
      <c r="P2" s="26"/>
      <c r="Q2" s="26"/>
      <c r="R2" s="26"/>
      <c r="S2" s="26"/>
    </row>
    <row r="4" spans="1:19" s="27" customFormat="1" x14ac:dyDescent="0.3">
      <c r="G4" s="148" t="str">
        <f>VALUAH</f>
        <v>млрд. грн</v>
      </c>
    </row>
    <row r="5" spans="1:19" s="14" customFormat="1" x14ac:dyDescent="0.25">
      <c r="A5" s="60"/>
      <c r="B5" s="13">
        <f>YT_ALL!B5</f>
        <v>44561</v>
      </c>
      <c r="C5" s="13">
        <f>YT_ALL!C5</f>
        <v>44926</v>
      </c>
      <c r="D5" s="13">
        <f>YT_ALL!D5</f>
        <v>45291</v>
      </c>
      <c r="E5" s="13">
        <f>YT_ALL!E5</f>
        <v>45657</v>
      </c>
      <c r="F5" s="13">
        <f>YT_ALL!F5</f>
        <v>46022</v>
      </c>
      <c r="G5" s="13">
        <f>YT_ALL!G5</f>
        <v>46112</v>
      </c>
    </row>
    <row r="6" spans="1:19" s="15" customFormat="1" x14ac:dyDescent="0.25">
      <c r="A6" s="150" t="str">
        <f>DEBT_TOTAL</f>
        <v>Загальна сума державного та гарантованого державою боргу</v>
      </c>
      <c r="B6" s="112">
        <f t="shared" ref="B6:G6" si="0">SUM(B$7+ B$8)</f>
        <v>2672.0600203157701</v>
      </c>
      <c r="C6" s="112">
        <f t="shared" si="0"/>
        <v>4075.5678381492698</v>
      </c>
      <c r="D6" s="112">
        <f t="shared" si="0"/>
        <v>5519.6354586101497</v>
      </c>
      <c r="E6" s="112">
        <f t="shared" si="0"/>
        <v>6980.98588524558</v>
      </c>
      <c r="F6" s="112">
        <f t="shared" si="0"/>
        <v>9042.6770279453904</v>
      </c>
      <c r="G6" s="112">
        <f t="shared" si="0"/>
        <v>9233.02786687765</v>
      </c>
    </row>
    <row r="7" spans="1:19" s="38" customFormat="1" x14ac:dyDescent="0.25">
      <c r="A7" s="114" t="str">
        <f>YK_ALL!A7</f>
        <v>Державний борг</v>
      </c>
      <c r="B7" s="19">
        <f>YK_ALL!B7/DMLMLR</f>
        <v>2362.7201507571899</v>
      </c>
      <c r="C7" s="19">
        <f>YK_ALL!C7/DMLMLR</f>
        <v>3715.1336317660898</v>
      </c>
      <c r="D7" s="19">
        <f>YK_ALL!D7/DMLMLR</f>
        <v>5188.0907415274296</v>
      </c>
      <c r="E7" s="19">
        <f>YK_ALL!E7/DMLMLR</f>
        <v>6692.4747759279699</v>
      </c>
      <c r="F7" s="19">
        <f>YK_ALL!F7/DMLMLR</f>
        <v>8765.9940256002701</v>
      </c>
      <c r="G7" s="19">
        <f>YK_ALL!G7/DMLMLR</f>
        <v>8973.06636181258</v>
      </c>
    </row>
    <row r="8" spans="1:19" s="38" customFormat="1" x14ac:dyDescent="0.25">
      <c r="A8" s="114" t="str">
        <f>YK_ALL!A8</f>
        <v>Гарантований державою борг</v>
      </c>
      <c r="B8" s="19">
        <f>YK_ALL!B8/DMLMLR</f>
        <v>309.33986955858001</v>
      </c>
      <c r="C8" s="19">
        <f>YK_ALL!C8/DMLMLR</f>
        <v>360.43420638318003</v>
      </c>
      <c r="D8" s="19">
        <f>YK_ALL!D8/DMLMLR</f>
        <v>331.54471708272001</v>
      </c>
      <c r="E8" s="19">
        <f>YK_ALL!E8/DMLMLR</f>
        <v>288.51110931761002</v>
      </c>
      <c r="F8" s="19">
        <f>YK_ALL!F8/DMLMLR</f>
        <v>276.68300234511997</v>
      </c>
      <c r="G8" s="19">
        <f>YK_ALL!G8/DMLMLR</f>
        <v>259.96150506507001</v>
      </c>
    </row>
    <row r="9" spans="1:19" x14ac:dyDescent="0.3">
      <c r="B9" s="26"/>
      <c r="C9" s="26"/>
      <c r="D9" s="26"/>
      <c r="E9" s="26"/>
      <c r="F9" s="26"/>
      <c r="G9" s="26"/>
      <c r="H9" s="26"/>
      <c r="I9" s="26"/>
      <c r="J9" s="26"/>
      <c r="K9" s="26"/>
      <c r="L9" s="26"/>
      <c r="M9" s="26"/>
      <c r="N9" s="26"/>
      <c r="O9" s="26"/>
      <c r="P9" s="26"/>
      <c r="Q9" s="26"/>
    </row>
    <row r="10" spans="1:19" x14ac:dyDescent="0.3">
      <c r="B10" s="26"/>
      <c r="C10" s="26"/>
      <c r="D10" s="26"/>
      <c r="E10" s="26"/>
      <c r="F10" s="26"/>
      <c r="G10" s="148" t="str">
        <f>VALUSD</f>
        <v>млрд. дол. США</v>
      </c>
      <c r="H10" s="26"/>
      <c r="I10" s="26"/>
      <c r="J10" s="26"/>
      <c r="K10" s="26"/>
      <c r="L10" s="26"/>
      <c r="M10" s="26"/>
      <c r="N10" s="26"/>
      <c r="O10" s="26"/>
      <c r="P10" s="26"/>
      <c r="Q10" s="26"/>
    </row>
    <row r="11" spans="1:19" s="34" customFormat="1" x14ac:dyDescent="0.3">
      <c r="A11" s="113"/>
      <c r="B11" s="13">
        <f>YT_ALL!B11</f>
        <v>44561</v>
      </c>
      <c r="C11" s="13">
        <f>YT_ALL!C11</f>
        <v>44926</v>
      </c>
      <c r="D11" s="13">
        <f>YT_ALL!D11</f>
        <v>45291</v>
      </c>
      <c r="E11" s="13">
        <f>YT_ALL!E11</f>
        <v>45657</v>
      </c>
      <c r="F11" s="13">
        <f>YT_ALL!F11</f>
        <v>46022</v>
      </c>
      <c r="G11" s="13">
        <f>YT_ALL!G11</f>
        <v>46112</v>
      </c>
      <c r="H11" s="14"/>
      <c r="I11" s="14"/>
      <c r="J11" s="14"/>
      <c r="K11" s="14"/>
      <c r="L11" s="14"/>
      <c r="M11" s="14"/>
      <c r="N11" s="14"/>
      <c r="O11" s="14"/>
      <c r="P11" s="14"/>
      <c r="Q11" s="14"/>
      <c r="R11" s="14"/>
      <c r="S11" s="14"/>
    </row>
    <row r="12" spans="1:19" s="36" customFormat="1" x14ac:dyDescent="0.3">
      <c r="A12" s="150" t="str">
        <f>DEBT_TOTAL</f>
        <v>Загальна сума державного та гарантованого державою боргу</v>
      </c>
      <c r="B12" s="112">
        <f t="shared" ref="B12:G12" si="1">SUM(B$13+ B$14)</f>
        <v>97.955877598960001</v>
      </c>
      <c r="C12" s="112">
        <f t="shared" si="1"/>
        <v>111.44992803012001</v>
      </c>
      <c r="D12" s="112">
        <f t="shared" si="1"/>
        <v>145.32087120896</v>
      </c>
      <c r="E12" s="112">
        <f t="shared" si="1"/>
        <v>166.05975130834</v>
      </c>
      <c r="F12" s="112">
        <f t="shared" si="1"/>
        <v>213.33206790503999</v>
      </c>
      <c r="G12" s="112">
        <f t="shared" si="1"/>
        <v>210.82138271956001</v>
      </c>
      <c r="H12" s="35"/>
      <c r="I12" s="35"/>
      <c r="J12" s="35"/>
      <c r="K12" s="35"/>
      <c r="L12" s="35"/>
      <c r="M12" s="35"/>
      <c r="N12" s="35"/>
      <c r="O12" s="35"/>
      <c r="P12" s="35"/>
      <c r="Q12" s="35"/>
    </row>
    <row r="13" spans="1:19" s="40" customFormat="1" x14ac:dyDescent="0.3">
      <c r="A13" s="114" t="str">
        <f>YK_ALL!A13</f>
        <v>Державний борг</v>
      </c>
      <c r="B13" s="19">
        <f>YK_ALL!B13/DMLMLR</f>
        <v>86.615691312519999</v>
      </c>
      <c r="C13" s="19">
        <f>YK_ALL!C13/DMLMLR</f>
        <v>101.59354286955001</v>
      </c>
      <c r="D13" s="19">
        <f>YK_ALL!D13/DMLMLR</f>
        <v>136.59196737241001</v>
      </c>
      <c r="E13" s="19">
        <f>YK_ALL!E13/DMLMLR</f>
        <v>159.19681191121001</v>
      </c>
      <c r="F13" s="19">
        <f>YK_ALL!F13/DMLMLR</f>
        <v>206.80464722398</v>
      </c>
      <c r="G13" s="19">
        <f>YK_ALL!G13/DMLMLR</f>
        <v>204.88557869714001</v>
      </c>
      <c r="H13" s="39"/>
      <c r="I13" s="39"/>
      <c r="J13" s="39"/>
      <c r="K13" s="39"/>
      <c r="L13" s="39"/>
      <c r="M13" s="39"/>
      <c r="N13" s="39"/>
      <c r="O13" s="39"/>
      <c r="P13" s="39"/>
      <c r="Q13" s="39"/>
    </row>
    <row r="14" spans="1:19" s="40" customFormat="1" x14ac:dyDescent="0.3">
      <c r="A14" s="114" t="str">
        <f>YK_ALL!A14</f>
        <v>Гарантований державою борг</v>
      </c>
      <c r="B14" s="19">
        <f>YK_ALL!B14/DMLMLR</f>
        <v>11.34018628644</v>
      </c>
      <c r="C14" s="19">
        <f>YK_ALL!C14/DMLMLR</f>
        <v>9.8563851605699995</v>
      </c>
      <c r="D14" s="19">
        <f>YK_ALL!D14/DMLMLR</f>
        <v>8.7289038365499998</v>
      </c>
      <c r="E14" s="19">
        <f>YK_ALL!E14/DMLMLR</f>
        <v>6.8629393971299999</v>
      </c>
      <c r="F14" s="19">
        <f>YK_ALL!F14/DMLMLR</f>
        <v>6.5274206810599997</v>
      </c>
      <c r="G14" s="19">
        <f>YK_ALL!G14/DMLMLR</f>
        <v>5.9358040224200002</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13"/>
      <c r="B17" s="13">
        <f>YT_ALL!B17</f>
        <v>44561</v>
      </c>
      <c r="C17" s="13">
        <f>YT_ALL!C17</f>
        <v>44926</v>
      </c>
      <c r="D17" s="13">
        <f>YT_ALL!D17</f>
        <v>45291</v>
      </c>
      <c r="E17" s="13">
        <f>YT_ALL!E17</f>
        <v>45657</v>
      </c>
      <c r="F17" s="13">
        <f>YT_ALL!F17</f>
        <v>46022</v>
      </c>
      <c r="G17" s="13">
        <f>YT_ALL!G17</f>
        <v>46112</v>
      </c>
      <c r="H17" s="14"/>
      <c r="I17" s="14"/>
      <c r="J17" s="14"/>
      <c r="K17" s="14"/>
      <c r="L17" s="14"/>
      <c r="M17" s="14"/>
      <c r="N17" s="14"/>
      <c r="O17" s="14"/>
      <c r="P17" s="14"/>
      <c r="Q17" s="14"/>
      <c r="R17" s="14"/>
      <c r="S17" s="14"/>
    </row>
    <row r="18" spans="1:19" s="36" customFormat="1" x14ac:dyDescent="0.3">
      <c r="A18" s="150" t="str">
        <f>DEBT_TOTAL</f>
        <v>Загальна сума державного та гарантованого державою боргу</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x14ac:dyDescent="0.3">
      <c r="A19" s="114" t="str">
        <f>YK_ALL!A19</f>
        <v>Державний борг</v>
      </c>
      <c r="B19" s="19">
        <f>YK_ALL!B19</f>
        <v>0.88423200000000002</v>
      </c>
      <c r="C19" s="19">
        <f>YK_ALL!C19</f>
        <v>0.91156199999999998</v>
      </c>
      <c r="D19" s="19">
        <f>YK_ALL!D19</f>
        <v>0.93993400000000005</v>
      </c>
      <c r="E19" s="19">
        <f>YK_ALL!E19</f>
        <v>0.95867199999999997</v>
      </c>
      <c r="F19" s="19">
        <f>YK_ALL!F19</f>
        <v>0.96940300000000001</v>
      </c>
      <c r="G19" s="19">
        <f>YK_ALL!G19</f>
        <v>0.97184400000000004</v>
      </c>
      <c r="H19" s="39"/>
      <c r="I19" s="39"/>
      <c r="J19" s="39"/>
      <c r="K19" s="39"/>
      <c r="L19" s="39"/>
      <c r="M19" s="39"/>
      <c r="N19" s="39"/>
      <c r="O19" s="39"/>
      <c r="P19" s="39"/>
      <c r="Q19" s="39"/>
    </row>
    <row r="20" spans="1:19" s="40" customFormat="1" x14ac:dyDescent="0.3">
      <c r="A20" s="114" t="str">
        <f>YK_ALL!A20</f>
        <v>Гарантований державою борг</v>
      </c>
      <c r="B20" s="19">
        <f>YK_ALL!B20</f>
        <v>0.115768</v>
      </c>
      <c r="C20" s="19">
        <f>YK_ALL!C20</f>
        <v>8.8438000000000003E-2</v>
      </c>
      <c r="D20" s="19">
        <f>YK_ALL!D20</f>
        <v>6.0066000000000001E-2</v>
      </c>
      <c r="E20" s="19">
        <f>YK_ALL!E20</f>
        <v>4.1327999999999997E-2</v>
      </c>
      <c r="F20" s="19">
        <f>YK_ALL!F20</f>
        <v>3.0596999999999999E-2</v>
      </c>
      <c r="G20" s="19">
        <f>YK_ALL!G20</f>
        <v>2.8156E-2</v>
      </c>
      <c r="H20" s="39"/>
      <c r="I20" s="39"/>
      <c r="J20" s="39"/>
      <c r="K20" s="39"/>
      <c r="L20" s="39"/>
      <c r="M20" s="39"/>
      <c r="N20" s="39"/>
      <c r="O20" s="39"/>
      <c r="P20" s="39"/>
      <c r="Q20" s="39"/>
    </row>
    <row r="21" spans="1:19" x14ac:dyDescent="0.3">
      <c r="A21" s="75"/>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0"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Лист40">
    <tabColor indexed="50"/>
    <outlinePr applyStyles="1" summaryBelow="0"/>
    <pageSetUpPr fitToPage="1"/>
  </sheetPr>
  <dimension ref="A2:S247"/>
  <sheetViews>
    <sheetView workbookViewId="0">
      <selection activeCell="G10" sqref="G10"/>
    </sheetView>
  </sheetViews>
  <sheetFormatPr defaultColWidth="9.109375" defaultRowHeight="13.8" outlineLevelRow="1" x14ac:dyDescent="0.3"/>
  <cols>
    <col min="1" max="1" width="52.6640625" style="22" bestFit="1" customWidth="1"/>
    <col min="2" max="3" width="13.5546875" style="22" bestFit="1" customWidth="1"/>
    <col min="4" max="4" width="14" style="22" bestFit="1" customWidth="1"/>
    <col min="5" max="7" width="14.5546875" style="22" bestFit="1" customWidth="1"/>
    <col min="8" max="8" width="9.109375" style="22" customWidth="1"/>
    <col min="9" max="16384" width="9.109375" style="22"/>
  </cols>
  <sheetData>
    <row r="2" spans="1:19" ht="18" x14ac:dyDescent="0.35">
      <c r="A2" s="1" t="str">
        <f>DEBT_LAST_5_YEARS</f>
        <v>Державний та гарантований державою борг України за останні 5 років</v>
      </c>
      <c r="B2" s="283"/>
      <c r="C2" s="283"/>
      <c r="D2" s="283"/>
      <c r="E2" s="283"/>
      <c r="F2" s="283"/>
      <c r="G2" s="283"/>
      <c r="H2" s="26"/>
      <c r="I2" s="26"/>
      <c r="J2" s="26"/>
      <c r="K2" s="26"/>
      <c r="L2" s="26"/>
      <c r="M2" s="26"/>
      <c r="N2" s="26"/>
      <c r="O2" s="26"/>
      <c r="P2" s="26"/>
      <c r="Q2" s="26"/>
      <c r="R2" s="26"/>
      <c r="S2" s="26"/>
    </row>
    <row r="3" spans="1:19" x14ac:dyDescent="0.3">
      <c r="A3" s="24"/>
    </row>
    <row r="4" spans="1:19" s="27" customFormat="1" x14ac:dyDescent="0.3">
      <c r="G4" s="27" t="str">
        <f>VALUAH</f>
        <v>млрд. грн</v>
      </c>
    </row>
    <row r="5" spans="1:19" s="14" customFormat="1" x14ac:dyDescent="0.25">
      <c r="A5" s="12"/>
      <c r="B5" s="13">
        <v>44561</v>
      </c>
      <c r="C5" s="13">
        <v>44926</v>
      </c>
      <c r="D5" s="13">
        <v>45291</v>
      </c>
      <c r="E5" s="13">
        <v>45657</v>
      </c>
      <c r="F5" s="13">
        <v>46022</v>
      </c>
      <c r="G5" s="13">
        <v>46112</v>
      </c>
    </row>
    <row r="6" spans="1:19" s="15" customFormat="1" x14ac:dyDescent="0.25">
      <c r="A6" s="150" t="str">
        <f>DEBT_TOTAL</f>
        <v>Загальна сума державного та гарантованого державою боргу</v>
      </c>
      <c r="B6" s="112">
        <f t="shared" ref="B6:G6" si="0">SUM(B$7+ B$8)</f>
        <v>2672.0600203157701</v>
      </c>
      <c r="C6" s="112">
        <f t="shared" si="0"/>
        <v>4075.5678381492698</v>
      </c>
      <c r="D6" s="112">
        <f t="shared" si="0"/>
        <v>5519.6354586101497</v>
      </c>
      <c r="E6" s="112">
        <f t="shared" si="0"/>
        <v>6980.98588524558</v>
      </c>
      <c r="F6" s="112">
        <f t="shared" si="0"/>
        <v>9042.6770279453904</v>
      </c>
      <c r="G6" s="112">
        <f t="shared" si="0"/>
        <v>9233.02786687765</v>
      </c>
    </row>
    <row r="7" spans="1:19" s="38" customFormat="1" outlineLevel="1" x14ac:dyDescent="0.25">
      <c r="A7" s="160" t="s">
        <v>1</v>
      </c>
      <c r="B7" s="166">
        <v>2362.7201507571899</v>
      </c>
      <c r="C7" s="166">
        <v>3715.1336317660898</v>
      </c>
      <c r="D7" s="166">
        <v>5188.0907415274296</v>
      </c>
      <c r="E7" s="166">
        <v>6692.4747759279699</v>
      </c>
      <c r="F7" s="166">
        <v>8765.9940256002701</v>
      </c>
      <c r="G7" s="166">
        <v>8973.06636181258</v>
      </c>
    </row>
    <row r="8" spans="1:19" s="38" customFormat="1" outlineLevel="1" x14ac:dyDescent="0.25">
      <c r="A8" s="160" t="s">
        <v>2</v>
      </c>
      <c r="B8" s="166">
        <v>309.33986955858001</v>
      </c>
      <c r="C8" s="166">
        <v>360.43420638318003</v>
      </c>
      <c r="D8" s="166">
        <v>331.54471708272001</v>
      </c>
      <c r="E8" s="166">
        <v>288.51110931761002</v>
      </c>
      <c r="F8" s="166">
        <v>276.68300234511997</v>
      </c>
      <c r="G8" s="166">
        <v>259.96150506507001</v>
      </c>
    </row>
    <row r="9" spans="1:19" x14ac:dyDescent="0.3">
      <c r="B9" s="26"/>
      <c r="C9" s="26"/>
      <c r="D9" s="26"/>
      <c r="E9" s="26"/>
      <c r="F9" s="26"/>
      <c r="G9" s="26"/>
      <c r="H9" s="26"/>
      <c r="I9" s="26"/>
      <c r="J9" s="26"/>
      <c r="K9" s="26"/>
      <c r="L9" s="26"/>
      <c r="M9" s="26"/>
      <c r="N9" s="26"/>
      <c r="O9" s="26"/>
      <c r="P9" s="26"/>
      <c r="Q9" s="26"/>
    </row>
    <row r="10" spans="1:19" x14ac:dyDescent="0.3">
      <c r="B10" s="26"/>
      <c r="C10" s="26"/>
      <c r="D10" s="26"/>
      <c r="E10" s="26"/>
      <c r="F10" s="26"/>
      <c r="G10" s="27" t="str">
        <f>VALUSD</f>
        <v>млрд. дол. США</v>
      </c>
      <c r="H10" s="26"/>
      <c r="I10" s="26"/>
      <c r="J10" s="26"/>
      <c r="K10" s="26"/>
      <c r="L10" s="26"/>
      <c r="M10" s="26"/>
      <c r="N10" s="26"/>
      <c r="O10" s="26"/>
      <c r="P10" s="26"/>
      <c r="Q10" s="26"/>
    </row>
    <row r="11" spans="1:19" s="34" customFormat="1" x14ac:dyDescent="0.3">
      <c r="A11" s="12"/>
      <c r="B11" s="13">
        <v>44561</v>
      </c>
      <c r="C11" s="13">
        <v>44926</v>
      </c>
      <c r="D11" s="13">
        <v>45291</v>
      </c>
      <c r="E11" s="13">
        <v>45657</v>
      </c>
      <c r="F11" s="13">
        <v>46022</v>
      </c>
      <c r="G11" s="13">
        <v>46112</v>
      </c>
      <c r="H11" s="14"/>
      <c r="I11" s="14"/>
      <c r="J11" s="14"/>
      <c r="K11" s="14"/>
      <c r="L11" s="14"/>
      <c r="M11" s="14"/>
      <c r="N11" s="14"/>
      <c r="O11" s="14"/>
      <c r="P11" s="14"/>
      <c r="Q11" s="14"/>
      <c r="R11" s="14"/>
      <c r="S11" s="14"/>
    </row>
    <row r="12" spans="1:19" s="36" customFormat="1" x14ac:dyDescent="0.3">
      <c r="A12" s="150" t="str">
        <f>DEBT_TOTAL</f>
        <v>Загальна сума державного та гарантованого державою боргу</v>
      </c>
      <c r="B12" s="112">
        <f t="shared" ref="B12:G12" si="1">SUM(B$13+ B$14)</f>
        <v>97.955877598960001</v>
      </c>
      <c r="C12" s="112">
        <f t="shared" si="1"/>
        <v>111.44992803012001</v>
      </c>
      <c r="D12" s="112">
        <f t="shared" si="1"/>
        <v>145.32087120896</v>
      </c>
      <c r="E12" s="112">
        <f t="shared" si="1"/>
        <v>166.05975130834</v>
      </c>
      <c r="F12" s="112">
        <f t="shared" si="1"/>
        <v>213.33206790503999</v>
      </c>
      <c r="G12" s="112">
        <f t="shared" si="1"/>
        <v>210.82138271956001</v>
      </c>
      <c r="H12" s="35"/>
      <c r="I12" s="35"/>
      <c r="J12" s="35"/>
      <c r="K12" s="35"/>
      <c r="L12" s="35"/>
      <c r="M12" s="35"/>
      <c r="N12" s="35"/>
      <c r="O12" s="35"/>
      <c r="P12" s="35"/>
      <c r="Q12" s="35"/>
    </row>
    <row r="13" spans="1:19" s="40" customFormat="1" outlineLevel="1" x14ac:dyDescent="0.3">
      <c r="A13" s="160" t="s">
        <v>1</v>
      </c>
      <c r="B13" s="161">
        <v>86.615691312519999</v>
      </c>
      <c r="C13" s="161">
        <v>101.59354286955001</v>
      </c>
      <c r="D13" s="161">
        <v>136.59196737241001</v>
      </c>
      <c r="E13" s="161">
        <v>159.19681191121001</v>
      </c>
      <c r="F13" s="161">
        <v>206.80464722398</v>
      </c>
      <c r="G13" s="161">
        <v>204.88557869714001</v>
      </c>
      <c r="H13" s="39"/>
      <c r="I13" s="39"/>
      <c r="J13" s="39"/>
      <c r="K13" s="39"/>
      <c r="L13" s="39"/>
      <c r="M13" s="39"/>
      <c r="N13" s="39"/>
      <c r="O13" s="39"/>
      <c r="P13" s="39"/>
      <c r="Q13" s="39"/>
    </row>
    <row r="14" spans="1:19" s="40" customFormat="1" outlineLevel="1" x14ac:dyDescent="0.3">
      <c r="A14" s="160" t="s">
        <v>2</v>
      </c>
      <c r="B14" s="161">
        <v>11.34018628644</v>
      </c>
      <c r="C14" s="161">
        <v>9.8563851605699995</v>
      </c>
      <c r="D14" s="161">
        <v>8.7289038365499998</v>
      </c>
      <c r="E14" s="161">
        <v>6.8629393971299999</v>
      </c>
      <c r="F14" s="161">
        <v>6.5274206810599997</v>
      </c>
      <c r="G14" s="161">
        <v>5.9358040224200002</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2"/>
      <c r="B17" s="13">
        <v>44561</v>
      </c>
      <c r="C17" s="13">
        <v>44926</v>
      </c>
      <c r="D17" s="13">
        <v>45291</v>
      </c>
      <c r="E17" s="13">
        <v>45657</v>
      </c>
      <c r="F17" s="13">
        <v>46022</v>
      </c>
      <c r="G17" s="13">
        <v>46112</v>
      </c>
      <c r="H17" s="14"/>
      <c r="I17" s="14"/>
      <c r="J17" s="14"/>
      <c r="K17" s="14"/>
      <c r="L17" s="14"/>
      <c r="M17" s="14"/>
      <c r="N17" s="14"/>
      <c r="O17" s="14"/>
      <c r="P17" s="14"/>
      <c r="Q17" s="14"/>
      <c r="R17" s="14"/>
      <c r="S17" s="14"/>
    </row>
    <row r="18" spans="1:19" s="36" customFormat="1" x14ac:dyDescent="0.3">
      <c r="A18" s="150" t="str">
        <f>DEBT_TOTAL</f>
        <v>Загальна сума державного та гарантованого державою боргу</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outlineLevel="1" x14ac:dyDescent="0.3">
      <c r="A19" s="160" t="s">
        <v>1</v>
      </c>
      <c r="B19" s="164">
        <v>0.88423200000000002</v>
      </c>
      <c r="C19" s="164">
        <v>0.91156199999999998</v>
      </c>
      <c r="D19" s="164">
        <v>0.93993400000000005</v>
      </c>
      <c r="E19" s="164">
        <v>0.95867199999999997</v>
      </c>
      <c r="F19" s="164">
        <v>0.96940300000000001</v>
      </c>
      <c r="G19" s="164">
        <v>0.97184400000000004</v>
      </c>
      <c r="H19" s="39"/>
      <c r="I19" s="39"/>
      <c r="J19" s="39"/>
      <c r="K19" s="39"/>
      <c r="L19" s="39"/>
      <c r="M19" s="39"/>
      <c r="N19" s="39"/>
      <c r="O19" s="39"/>
      <c r="P19" s="39"/>
      <c r="Q19" s="39"/>
    </row>
    <row r="20" spans="1:19" s="40" customFormat="1" outlineLevel="1" x14ac:dyDescent="0.3">
      <c r="A20" s="160" t="s">
        <v>2</v>
      </c>
      <c r="B20" s="164">
        <v>0.115768</v>
      </c>
      <c r="C20" s="164">
        <v>8.8438000000000003E-2</v>
      </c>
      <c r="D20" s="164">
        <v>6.0066000000000001E-2</v>
      </c>
      <c r="E20" s="164">
        <v>4.1327999999999997E-2</v>
      </c>
      <c r="F20" s="164">
        <v>3.0596999999999999E-2</v>
      </c>
      <c r="G20" s="164">
        <v>2.8156E-2</v>
      </c>
      <c r="H20" s="39"/>
      <c r="I20" s="39"/>
      <c r="J20" s="39"/>
      <c r="K20" s="39"/>
      <c r="L20" s="39"/>
      <c r="M20" s="39"/>
      <c r="N20" s="39"/>
      <c r="O20" s="39"/>
      <c r="P20" s="39"/>
      <c r="Q20" s="39"/>
    </row>
    <row r="21" spans="1:19" x14ac:dyDescent="0.3">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Лист28">
    <tabColor indexed="50"/>
    <outlinePr applyStyles="1" summaryBelow="0"/>
    <pageSetUpPr fitToPage="1"/>
  </sheetPr>
  <dimension ref="A2:S168"/>
  <sheetViews>
    <sheetView workbookViewId="0">
      <selection activeCell="G6" sqref="G6"/>
    </sheetView>
  </sheetViews>
  <sheetFormatPr defaultColWidth="9.109375" defaultRowHeight="13.8" outlineLevelRow="4" x14ac:dyDescent="0.3"/>
  <cols>
    <col min="1" max="1" width="52" style="22" customWidth="1"/>
    <col min="2" max="7" width="16.33203125" style="23" customWidth="1"/>
    <col min="8" max="8" width="9.109375" style="22" customWidth="1"/>
    <col min="9" max="16384" width="9.109375" style="22"/>
  </cols>
  <sheetData>
    <row r="2" spans="1:19" ht="18" x14ac:dyDescent="0.35">
      <c r="A2" s="1" t="str">
        <f>IF(REPORT_LANG="UKR","Державний та гарантований державою борг України за останні 5 років","State debt and State guaranteed debt of Ukraine for the last 5 years")</f>
        <v>Державний та гарантований державою борг України за останні 5 років</v>
      </c>
      <c r="B2" s="283"/>
      <c r="C2" s="283"/>
      <c r="D2" s="283"/>
      <c r="E2" s="283"/>
      <c r="F2" s="283"/>
      <c r="G2" s="283"/>
      <c r="H2" s="26"/>
      <c r="I2" s="26"/>
      <c r="J2" s="26"/>
      <c r="K2" s="26"/>
      <c r="L2" s="26"/>
      <c r="M2" s="26"/>
      <c r="N2" s="26"/>
      <c r="O2" s="26"/>
      <c r="P2" s="26"/>
      <c r="Q2" s="26"/>
      <c r="R2" s="26"/>
      <c r="S2" s="26"/>
    </row>
    <row r="3" spans="1:19" x14ac:dyDescent="0.3">
      <c r="A3" s="24"/>
    </row>
    <row r="4" spans="1:19" s="27" customFormat="1" x14ac:dyDescent="0.3">
      <c r="B4" s="28"/>
      <c r="C4" s="28"/>
      <c r="D4" s="28"/>
      <c r="E4" s="28"/>
      <c r="F4" s="28"/>
      <c r="G4" s="27" t="str">
        <f>VALUAH</f>
        <v>млрд. грн</v>
      </c>
    </row>
    <row r="5" spans="1:19" s="14" customFormat="1" x14ac:dyDescent="0.25">
      <c r="A5" s="12"/>
      <c r="B5" s="13">
        <v>44561</v>
      </c>
      <c r="C5" s="13">
        <v>44926</v>
      </c>
      <c r="D5" s="13">
        <v>45291</v>
      </c>
      <c r="E5" s="13">
        <v>45657</v>
      </c>
      <c r="F5" s="13">
        <v>46022</v>
      </c>
      <c r="G5" s="13">
        <v>46112</v>
      </c>
    </row>
    <row r="6" spans="1:19" s="15" customFormat="1" ht="31.2" x14ac:dyDescent="0.25">
      <c r="A6" s="141"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6" s="21">
        <f t="shared" ref="B6:G6" si="0">B$91+B$7</f>
        <v>2672.0600203157701</v>
      </c>
      <c r="C6" s="21">
        <f t="shared" si="0"/>
        <v>4075.5678381492708</v>
      </c>
      <c r="D6" s="21">
        <f t="shared" si="0"/>
        <v>5519.6354586101506</v>
      </c>
      <c r="E6" s="21">
        <f t="shared" si="0"/>
        <v>6980.9858852455809</v>
      </c>
      <c r="F6" s="21">
        <f t="shared" si="0"/>
        <v>9042.6770279453922</v>
      </c>
      <c r="G6" s="21">
        <f t="shared" si="0"/>
        <v>9233.0278668776482</v>
      </c>
    </row>
    <row r="7" spans="1:19" s="16" customFormat="1" ht="14.4" outlineLevel="1" x14ac:dyDescent="0.25">
      <c r="A7" s="182" t="s">
        <v>1</v>
      </c>
      <c r="B7" s="183">
        <f t="shared" ref="B7:G7" si="1">B$8+B$47</f>
        <v>2362.7201507571899</v>
      </c>
      <c r="C7" s="183">
        <f t="shared" si="1"/>
        <v>3715.1336317660907</v>
      </c>
      <c r="D7" s="183">
        <f t="shared" si="1"/>
        <v>5188.0907415274305</v>
      </c>
      <c r="E7" s="183">
        <f t="shared" si="1"/>
        <v>6692.4747759279708</v>
      </c>
      <c r="F7" s="183">
        <f t="shared" si="1"/>
        <v>8765.9940256002719</v>
      </c>
      <c r="G7" s="183">
        <f t="shared" si="1"/>
        <v>8973.0663618125782</v>
      </c>
    </row>
    <row r="8" spans="1:19" s="17" customFormat="1" ht="14.4" outlineLevel="2" collapsed="1" x14ac:dyDescent="0.25">
      <c r="A8" s="184" t="s">
        <v>59</v>
      </c>
      <c r="B8" s="185">
        <f t="shared" ref="B8:G8" si="2">B$9+B$45</f>
        <v>1062.5590347498203</v>
      </c>
      <c r="C8" s="185">
        <f t="shared" si="2"/>
        <v>1389.6902523549404</v>
      </c>
      <c r="D8" s="185">
        <f t="shared" si="2"/>
        <v>1587.6975846597604</v>
      </c>
      <c r="E8" s="185">
        <f t="shared" si="2"/>
        <v>1863.1321174541793</v>
      </c>
      <c r="F8" s="185">
        <f t="shared" si="2"/>
        <v>1967.2075927832996</v>
      </c>
      <c r="G8" s="185">
        <f t="shared" si="2"/>
        <v>2013.8889646902796</v>
      </c>
    </row>
    <row r="9" spans="1:19" s="18" customFormat="1" hidden="1" outlineLevel="3" x14ac:dyDescent="0.25">
      <c r="A9" s="172" t="s">
        <v>60</v>
      </c>
      <c r="B9" s="173">
        <f t="shared" ref="B9:G9" si="3">SUM(B$10:B$44)</f>
        <v>1060.7074994346003</v>
      </c>
      <c r="C9" s="173">
        <f t="shared" si="3"/>
        <v>1387.9709695622005</v>
      </c>
      <c r="D9" s="173">
        <f t="shared" si="3"/>
        <v>1586.1105543895005</v>
      </c>
      <c r="E9" s="173">
        <f t="shared" si="3"/>
        <v>1861.6773397063992</v>
      </c>
      <c r="F9" s="173">
        <f t="shared" si="3"/>
        <v>1965.8850675579995</v>
      </c>
      <c r="G9" s="173">
        <f t="shared" si="3"/>
        <v>2012.5995025955997</v>
      </c>
    </row>
    <row r="10" spans="1:19" s="38" customFormat="1" hidden="1" outlineLevel="4" x14ac:dyDescent="0.25">
      <c r="A10" s="174" t="s">
        <v>61</v>
      </c>
      <c r="B10" s="166">
        <v>0</v>
      </c>
      <c r="C10" s="166">
        <v>0</v>
      </c>
      <c r="D10" s="166">
        <v>0</v>
      </c>
      <c r="E10" s="166">
        <v>251.39539051200001</v>
      </c>
      <c r="F10" s="166">
        <v>176.06807957500001</v>
      </c>
      <c r="G10" s="166">
        <v>172.69992202809999</v>
      </c>
    </row>
    <row r="11" spans="1:19" hidden="1" outlineLevel="4" x14ac:dyDescent="0.3">
      <c r="A11" s="175" t="s">
        <v>62</v>
      </c>
      <c r="B11" s="176">
        <v>81.333449999999999</v>
      </c>
      <c r="C11" s="176">
        <v>81.333449999999999</v>
      </c>
      <c r="D11" s="176">
        <v>75.401431000000002</v>
      </c>
      <c r="E11" s="176">
        <v>58.630439000000003</v>
      </c>
      <c r="F11" s="176">
        <v>37.370921000000003</v>
      </c>
      <c r="G11" s="176">
        <v>34.051921</v>
      </c>
      <c r="H11" s="26"/>
      <c r="I11" s="26"/>
      <c r="J11" s="26"/>
      <c r="K11" s="26"/>
      <c r="L11" s="26"/>
      <c r="M11" s="26"/>
      <c r="N11" s="26"/>
      <c r="O11" s="26"/>
      <c r="P11" s="26"/>
      <c r="Q11" s="26"/>
    </row>
    <row r="12" spans="1:19" hidden="1" outlineLevel="4" x14ac:dyDescent="0.3">
      <c r="A12" s="175" t="s">
        <v>63</v>
      </c>
      <c r="B12" s="176">
        <v>17.533000000000001</v>
      </c>
      <c r="C12" s="176">
        <v>17.533000000000001</v>
      </c>
      <c r="D12" s="176">
        <v>17.533000000000001</v>
      </c>
      <c r="E12" s="176">
        <v>17.533000000000001</v>
      </c>
      <c r="F12" s="176">
        <v>16.899999999999999</v>
      </c>
      <c r="G12" s="176">
        <v>14.4</v>
      </c>
      <c r="H12" s="26"/>
      <c r="I12" s="26"/>
      <c r="J12" s="26"/>
      <c r="K12" s="26"/>
      <c r="L12" s="26"/>
      <c r="M12" s="26"/>
      <c r="N12" s="26"/>
      <c r="O12" s="26"/>
      <c r="P12" s="26"/>
      <c r="Q12" s="26"/>
    </row>
    <row r="13" spans="1:19" hidden="1" outlineLevel="4" x14ac:dyDescent="0.3">
      <c r="A13" s="175" t="s">
        <v>64</v>
      </c>
      <c r="B13" s="176">
        <v>95.914618630199996</v>
      </c>
      <c r="C13" s="176">
        <v>53.805816397400001</v>
      </c>
      <c r="D13" s="176">
        <v>124.26256048570001</v>
      </c>
      <c r="E13" s="176">
        <v>3.8132242193999999</v>
      </c>
      <c r="F13" s="176">
        <v>8.4775600000000004</v>
      </c>
      <c r="G13" s="176">
        <v>8.7591000000000001</v>
      </c>
      <c r="H13" s="26"/>
      <c r="I13" s="26"/>
      <c r="J13" s="26"/>
      <c r="K13" s="26"/>
      <c r="L13" s="26"/>
      <c r="M13" s="26"/>
      <c r="N13" s="26"/>
      <c r="O13" s="26"/>
      <c r="P13" s="26"/>
      <c r="Q13" s="26"/>
    </row>
    <row r="14" spans="1:19" hidden="1" outlineLevel="4" x14ac:dyDescent="0.3">
      <c r="A14" s="175" t="s">
        <v>65</v>
      </c>
      <c r="B14" s="176">
        <v>36.5</v>
      </c>
      <c r="C14" s="176">
        <v>50</v>
      </c>
      <c r="D14" s="176">
        <v>50</v>
      </c>
      <c r="E14" s="176">
        <v>50</v>
      </c>
      <c r="F14" s="176">
        <v>50</v>
      </c>
      <c r="G14" s="176">
        <v>50</v>
      </c>
      <c r="H14" s="26"/>
      <c r="I14" s="26"/>
      <c r="J14" s="26"/>
      <c r="K14" s="26"/>
      <c r="L14" s="26"/>
      <c r="M14" s="26"/>
      <c r="N14" s="26"/>
      <c r="O14" s="26"/>
      <c r="P14" s="26"/>
      <c r="Q14" s="26"/>
    </row>
    <row r="15" spans="1:19" hidden="1" outlineLevel="4" x14ac:dyDescent="0.3">
      <c r="A15" s="175" t="s">
        <v>66</v>
      </c>
      <c r="B15" s="176">
        <v>28.700001</v>
      </c>
      <c r="C15" s="176">
        <v>33.700001</v>
      </c>
      <c r="D15" s="176">
        <v>33.700001</v>
      </c>
      <c r="E15" s="176">
        <v>33.700001</v>
      </c>
      <c r="F15" s="176">
        <v>33.700001</v>
      </c>
      <c r="G15" s="176">
        <v>33.700001</v>
      </c>
      <c r="H15" s="26"/>
      <c r="I15" s="26"/>
      <c r="J15" s="26"/>
      <c r="K15" s="26"/>
      <c r="L15" s="26"/>
      <c r="M15" s="26"/>
      <c r="N15" s="26"/>
      <c r="O15" s="26"/>
      <c r="P15" s="26"/>
      <c r="Q15" s="26"/>
    </row>
    <row r="16" spans="1:19" hidden="1" outlineLevel="4" x14ac:dyDescent="0.3">
      <c r="A16" s="175" t="s">
        <v>67</v>
      </c>
      <c r="B16" s="176">
        <v>46.9</v>
      </c>
      <c r="C16" s="176">
        <v>46.9</v>
      </c>
      <c r="D16" s="176">
        <v>46.9</v>
      </c>
      <c r="E16" s="176">
        <v>46.9</v>
      </c>
      <c r="F16" s="176">
        <v>46.9</v>
      </c>
      <c r="G16" s="176">
        <v>46.9</v>
      </c>
      <c r="H16" s="26"/>
      <c r="I16" s="26"/>
      <c r="J16" s="26"/>
      <c r="K16" s="26"/>
      <c r="L16" s="26"/>
      <c r="M16" s="26"/>
      <c r="N16" s="26"/>
      <c r="O16" s="26"/>
      <c r="P16" s="26"/>
      <c r="Q16" s="26"/>
    </row>
    <row r="17" spans="1:17" hidden="1" outlineLevel="4" x14ac:dyDescent="0.3">
      <c r="A17" s="175" t="s">
        <v>68</v>
      </c>
      <c r="B17" s="176">
        <v>117.101957</v>
      </c>
      <c r="C17" s="176">
        <v>237.101957</v>
      </c>
      <c r="D17" s="176">
        <v>237.101957</v>
      </c>
      <c r="E17" s="176">
        <v>225.503117</v>
      </c>
      <c r="F17" s="176">
        <v>225.503117</v>
      </c>
      <c r="G17" s="176">
        <v>225.503117</v>
      </c>
      <c r="H17" s="26"/>
      <c r="I17" s="26"/>
      <c r="J17" s="26"/>
      <c r="K17" s="26"/>
      <c r="L17" s="26"/>
      <c r="M17" s="26"/>
      <c r="N17" s="26"/>
      <c r="O17" s="26"/>
      <c r="P17" s="26"/>
      <c r="Q17" s="26"/>
    </row>
    <row r="18" spans="1:17" hidden="1" outlineLevel="4" x14ac:dyDescent="0.3">
      <c r="A18" s="175" t="s">
        <v>69</v>
      </c>
      <c r="B18" s="176">
        <v>12.097744</v>
      </c>
      <c r="C18" s="176">
        <v>12.097744</v>
      </c>
      <c r="D18" s="176">
        <v>12.097744</v>
      </c>
      <c r="E18" s="176">
        <v>12.097744</v>
      </c>
      <c r="F18" s="176">
        <v>12.097744</v>
      </c>
      <c r="G18" s="176">
        <v>12.097744</v>
      </c>
      <c r="H18" s="26"/>
      <c r="I18" s="26"/>
      <c r="J18" s="26"/>
      <c r="K18" s="26"/>
      <c r="L18" s="26"/>
      <c r="M18" s="26"/>
      <c r="N18" s="26"/>
      <c r="O18" s="26"/>
      <c r="P18" s="26"/>
      <c r="Q18" s="26"/>
    </row>
    <row r="19" spans="1:17" hidden="1" outlineLevel="4" x14ac:dyDescent="0.3">
      <c r="A19" s="175" t="s">
        <v>70</v>
      </c>
      <c r="B19" s="176">
        <v>12.097744</v>
      </c>
      <c r="C19" s="176">
        <v>27.097743999999999</v>
      </c>
      <c r="D19" s="176">
        <v>27.097743999999999</v>
      </c>
      <c r="E19" s="176">
        <v>27.097743999999999</v>
      </c>
      <c r="F19" s="176">
        <v>27.097743999999999</v>
      </c>
      <c r="G19" s="176">
        <v>27.097743999999999</v>
      </c>
      <c r="H19" s="26"/>
      <c r="I19" s="26"/>
      <c r="J19" s="26"/>
      <c r="K19" s="26"/>
      <c r="L19" s="26"/>
      <c r="M19" s="26"/>
      <c r="N19" s="26"/>
      <c r="O19" s="26"/>
      <c r="P19" s="26"/>
      <c r="Q19" s="26"/>
    </row>
    <row r="20" spans="1:17" hidden="1" outlineLevel="4" x14ac:dyDescent="0.3">
      <c r="A20" s="175" t="s">
        <v>71</v>
      </c>
      <c r="B20" s="176">
        <v>80.791961688200004</v>
      </c>
      <c r="C20" s="176">
        <v>69.614992801400007</v>
      </c>
      <c r="D20" s="176">
        <v>57.311411851499997</v>
      </c>
      <c r="E20" s="176">
        <v>66.649921974999998</v>
      </c>
      <c r="F20" s="176">
        <v>171.11051998299999</v>
      </c>
      <c r="G20" s="176">
        <v>189.7506755675</v>
      </c>
      <c r="H20" s="26"/>
      <c r="I20" s="26"/>
      <c r="J20" s="26"/>
      <c r="K20" s="26"/>
      <c r="L20" s="26"/>
      <c r="M20" s="26"/>
      <c r="N20" s="26"/>
      <c r="O20" s="26"/>
      <c r="P20" s="26"/>
      <c r="Q20" s="26"/>
    </row>
    <row r="21" spans="1:17" hidden="1" outlineLevel="4" x14ac:dyDescent="0.3">
      <c r="A21" s="175" t="s">
        <v>72</v>
      </c>
      <c r="B21" s="176">
        <v>12.097744</v>
      </c>
      <c r="C21" s="176">
        <v>12.097744</v>
      </c>
      <c r="D21" s="176">
        <v>12.097744</v>
      </c>
      <c r="E21" s="176">
        <v>12.097744</v>
      </c>
      <c r="F21" s="176">
        <v>12.097744</v>
      </c>
      <c r="G21" s="176">
        <v>12.097744</v>
      </c>
      <c r="H21" s="26"/>
      <c r="I21" s="26"/>
      <c r="J21" s="26"/>
      <c r="K21" s="26"/>
      <c r="L21" s="26"/>
      <c r="M21" s="26"/>
      <c r="N21" s="26"/>
      <c r="O21" s="26"/>
      <c r="P21" s="26"/>
      <c r="Q21" s="26"/>
    </row>
    <row r="22" spans="1:17" hidden="1" outlineLevel="4" x14ac:dyDescent="0.3">
      <c r="A22" s="175" t="s">
        <v>73</v>
      </c>
      <c r="B22" s="176">
        <v>12.097744</v>
      </c>
      <c r="C22" s="176">
        <v>12.097744</v>
      </c>
      <c r="D22" s="176">
        <v>12.097744</v>
      </c>
      <c r="E22" s="176">
        <v>12.097744</v>
      </c>
      <c r="F22" s="176">
        <v>12.097744</v>
      </c>
      <c r="G22" s="176">
        <v>12.097744</v>
      </c>
      <c r="H22" s="26"/>
      <c r="I22" s="26"/>
      <c r="J22" s="26"/>
      <c r="K22" s="26"/>
      <c r="L22" s="26"/>
      <c r="M22" s="26"/>
      <c r="N22" s="26"/>
      <c r="O22" s="26"/>
      <c r="P22" s="26"/>
      <c r="Q22" s="26"/>
    </row>
    <row r="23" spans="1:17" hidden="1" outlineLevel="4" x14ac:dyDescent="0.3">
      <c r="A23" s="175" t="s">
        <v>74</v>
      </c>
      <c r="B23" s="176">
        <v>61.134827581400003</v>
      </c>
      <c r="C23" s="176">
        <v>60.071426971400001</v>
      </c>
      <c r="D23" s="176">
        <v>192.71749500000001</v>
      </c>
      <c r="E23" s="176">
        <v>292.54926399999999</v>
      </c>
      <c r="F23" s="176">
        <v>184.67359099999999</v>
      </c>
      <c r="G23" s="176">
        <v>149.40954600000001</v>
      </c>
      <c r="H23" s="26"/>
      <c r="I23" s="26"/>
      <c r="J23" s="26"/>
      <c r="K23" s="26"/>
      <c r="L23" s="26"/>
      <c r="M23" s="26"/>
      <c r="N23" s="26"/>
      <c r="O23" s="26"/>
      <c r="P23" s="26"/>
      <c r="Q23" s="26"/>
    </row>
    <row r="24" spans="1:17" hidden="1" outlineLevel="4" x14ac:dyDescent="0.3">
      <c r="A24" s="175" t="s">
        <v>75</v>
      </c>
      <c r="B24" s="176">
        <v>12.097744</v>
      </c>
      <c r="C24" s="176">
        <v>12.097744</v>
      </c>
      <c r="D24" s="176">
        <v>12.097744</v>
      </c>
      <c r="E24" s="176">
        <v>12.097744</v>
      </c>
      <c r="F24" s="176">
        <v>12.097744</v>
      </c>
      <c r="G24" s="176">
        <v>12.097744</v>
      </c>
      <c r="H24" s="26"/>
      <c r="I24" s="26"/>
      <c r="J24" s="26"/>
      <c r="K24" s="26"/>
      <c r="L24" s="26"/>
      <c r="M24" s="26"/>
      <c r="N24" s="26"/>
      <c r="O24" s="26"/>
      <c r="P24" s="26"/>
      <c r="Q24" s="26"/>
    </row>
    <row r="25" spans="1:17" hidden="1" outlineLevel="4" x14ac:dyDescent="0.3">
      <c r="A25" s="175" t="s">
        <v>76</v>
      </c>
      <c r="B25" s="176">
        <v>12.097744</v>
      </c>
      <c r="C25" s="176">
        <v>12.097744</v>
      </c>
      <c r="D25" s="176">
        <v>12.097744</v>
      </c>
      <c r="E25" s="176">
        <v>12.097744</v>
      </c>
      <c r="F25" s="176">
        <v>12.097744</v>
      </c>
      <c r="G25" s="176">
        <v>12.097744</v>
      </c>
      <c r="H25" s="26"/>
      <c r="I25" s="26"/>
      <c r="J25" s="26"/>
      <c r="K25" s="26"/>
      <c r="L25" s="26"/>
      <c r="M25" s="26"/>
      <c r="N25" s="26"/>
      <c r="O25" s="26"/>
      <c r="P25" s="26"/>
      <c r="Q25" s="26"/>
    </row>
    <row r="26" spans="1:17" hidden="1" outlineLevel="4" x14ac:dyDescent="0.3">
      <c r="A26" s="175" t="s">
        <v>77</v>
      </c>
      <c r="B26" s="176">
        <v>12.097744</v>
      </c>
      <c r="C26" s="176">
        <v>12.097744</v>
      </c>
      <c r="D26" s="176">
        <v>12.097744</v>
      </c>
      <c r="E26" s="176">
        <v>12.097744</v>
      </c>
      <c r="F26" s="176">
        <v>12.097744</v>
      </c>
      <c r="G26" s="176">
        <v>12.097744</v>
      </c>
      <c r="H26" s="26"/>
      <c r="I26" s="26"/>
      <c r="J26" s="26"/>
      <c r="K26" s="26"/>
      <c r="L26" s="26"/>
      <c r="M26" s="26"/>
      <c r="N26" s="26"/>
      <c r="O26" s="26"/>
      <c r="P26" s="26"/>
      <c r="Q26" s="26"/>
    </row>
    <row r="27" spans="1:17" hidden="1" outlineLevel="4" x14ac:dyDescent="0.3">
      <c r="A27" s="175" t="s">
        <v>78</v>
      </c>
      <c r="B27" s="176">
        <v>12.097744</v>
      </c>
      <c r="C27" s="176">
        <v>12.097744</v>
      </c>
      <c r="D27" s="176">
        <v>12.097744</v>
      </c>
      <c r="E27" s="176">
        <v>12.097744</v>
      </c>
      <c r="F27" s="176">
        <v>12.097744</v>
      </c>
      <c r="G27" s="176">
        <v>12.097744</v>
      </c>
      <c r="H27" s="26"/>
      <c r="I27" s="26"/>
      <c r="J27" s="26"/>
      <c r="K27" s="26"/>
      <c r="L27" s="26"/>
      <c r="M27" s="26"/>
      <c r="N27" s="26"/>
      <c r="O27" s="26"/>
      <c r="P27" s="26"/>
      <c r="Q27" s="26"/>
    </row>
    <row r="28" spans="1:17" hidden="1" outlineLevel="4" x14ac:dyDescent="0.3">
      <c r="A28" s="175" t="s">
        <v>79</v>
      </c>
      <c r="B28" s="176">
        <v>12.097744</v>
      </c>
      <c r="C28" s="176">
        <v>12.097744</v>
      </c>
      <c r="D28" s="176">
        <v>12.097744</v>
      </c>
      <c r="E28" s="176">
        <v>12.097744</v>
      </c>
      <c r="F28" s="176">
        <v>12.097744</v>
      </c>
      <c r="G28" s="176">
        <v>12.097744</v>
      </c>
      <c r="H28" s="26"/>
      <c r="I28" s="26"/>
      <c r="J28" s="26"/>
      <c r="K28" s="26"/>
      <c r="L28" s="26"/>
      <c r="M28" s="26"/>
      <c r="N28" s="26"/>
      <c r="O28" s="26"/>
      <c r="P28" s="26"/>
      <c r="Q28" s="26"/>
    </row>
    <row r="29" spans="1:17" hidden="1" outlineLevel="4" x14ac:dyDescent="0.3">
      <c r="A29" s="175" t="s">
        <v>80</v>
      </c>
      <c r="B29" s="176">
        <v>12.097744</v>
      </c>
      <c r="C29" s="176">
        <v>12.097744</v>
      </c>
      <c r="D29" s="176">
        <v>12.097744</v>
      </c>
      <c r="E29" s="176">
        <v>12.097744</v>
      </c>
      <c r="F29" s="176">
        <v>12.097744</v>
      </c>
      <c r="G29" s="176">
        <v>12.097744</v>
      </c>
      <c r="H29" s="26"/>
      <c r="I29" s="26"/>
      <c r="J29" s="26"/>
      <c r="K29" s="26"/>
      <c r="L29" s="26"/>
      <c r="M29" s="26"/>
      <c r="N29" s="26"/>
      <c r="O29" s="26"/>
      <c r="P29" s="26"/>
      <c r="Q29" s="26"/>
    </row>
    <row r="30" spans="1:17" hidden="1" outlineLevel="4" x14ac:dyDescent="0.3">
      <c r="A30" s="175" t="s">
        <v>81</v>
      </c>
      <c r="B30" s="176">
        <v>12.097744</v>
      </c>
      <c r="C30" s="176">
        <v>12.097744</v>
      </c>
      <c r="D30" s="176">
        <v>12.097744</v>
      </c>
      <c r="E30" s="176">
        <v>12.097744</v>
      </c>
      <c r="F30" s="176">
        <v>12.097744</v>
      </c>
      <c r="G30" s="176">
        <v>12.097744</v>
      </c>
      <c r="H30" s="26"/>
      <c r="I30" s="26"/>
      <c r="J30" s="26"/>
      <c r="K30" s="26"/>
      <c r="L30" s="26"/>
      <c r="M30" s="26"/>
      <c r="N30" s="26"/>
      <c r="O30" s="26"/>
      <c r="P30" s="26"/>
      <c r="Q30" s="26"/>
    </row>
    <row r="31" spans="1:17" hidden="1" outlineLevel="4" x14ac:dyDescent="0.3">
      <c r="A31" s="175" t="s">
        <v>82</v>
      </c>
      <c r="B31" s="176">
        <v>12.097744</v>
      </c>
      <c r="C31" s="176">
        <v>12.097744</v>
      </c>
      <c r="D31" s="176">
        <v>12.097744</v>
      </c>
      <c r="E31" s="176">
        <v>12.097744</v>
      </c>
      <c r="F31" s="176">
        <v>12.097744</v>
      </c>
      <c r="G31" s="176">
        <v>12.097744</v>
      </c>
      <c r="H31" s="26"/>
      <c r="I31" s="26"/>
      <c r="J31" s="26"/>
      <c r="K31" s="26"/>
      <c r="L31" s="26"/>
      <c r="M31" s="26"/>
      <c r="N31" s="26"/>
      <c r="O31" s="26"/>
      <c r="P31" s="26"/>
      <c r="Q31" s="26"/>
    </row>
    <row r="32" spans="1:17" hidden="1" outlineLevel="4" x14ac:dyDescent="0.3">
      <c r="A32" s="175" t="s">
        <v>83</v>
      </c>
      <c r="B32" s="176">
        <v>12.097744</v>
      </c>
      <c r="C32" s="176">
        <v>12.097744</v>
      </c>
      <c r="D32" s="176">
        <v>12.097744</v>
      </c>
      <c r="E32" s="176">
        <v>12.097744</v>
      </c>
      <c r="F32" s="176">
        <v>12.097744</v>
      </c>
      <c r="G32" s="176">
        <v>12.097744</v>
      </c>
      <c r="H32" s="26"/>
      <c r="I32" s="26"/>
      <c r="J32" s="26"/>
      <c r="K32" s="26"/>
      <c r="L32" s="26"/>
      <c r="M32" s="26"/>
      <c r="N32" s="26"/>
      <c r="O32" s="26"/>
      <c r="P32" s="26"/>
      <c r="Q32" s="26"/>
    </row>
    <row r="33" spans="1:17" hidden="1" outlineLevel="4" x14ac:dyDescent="0.3">
      <c r="A33" s="175" t="s">
        <v>84</v>
      </c>
      <c r="B33" s="176">
        <v>12.097744</v>
      </c>
      <c r="C33" s="176">
        <v>12.097744</v>
      </c>
      <c r="D33" s="176">
        <v>12.097744</v>
      </c>
      <c r="E33" s="176">
        <v>12.097744</v>
      </c>
      <c r="F33" s="176">
        <v>12.097744</v>
      </c>
      <c r="G33" s="176">
        <v>12.097744</v>
      </c>
      <c r="H33" s="26"/>
      <c r="I33" s="26"/>
      <c r="J33" s="26"/>
      <c r="K33" s="26"/>
      <c r="L33" s="26"/>
      <c r="M33" s="26"/>
      <c r="N33" s="26"/>
      <c r="O33" s="26"/>
      <c r="P33" s="26"/>
      <c r="Q33" s="26"/>
    </row>
    <row r="34" spans="1:17" hidden="1" outlineLevel="4" x14ac:dyDescent="0.3">
      <c r="A34" s="175" t="s">
        <v>85</v>
      </c>
      <c r="B34" s="176">
        <v>1.1224285348</v>
      </c>
      <c r="C34" s="176">
        <v>0</v>
      </c>
      <c r="D34" s="176">
        <v>0</v>
      </c>
      <c r="E34" s="176">
        <v>0</v>
      </c>
      <c r="F34" s="176">
        <v>0</v>
      </c>
      <c r="G34" s="176">
        <v>0</v>
      </c>
      <c r="H34" s="26"/>
      <c r="I34" s="26"/>
      <c r="J34" s="26"/>
      <c r="K34" s="26"/>
      <c r="L34" s="26"/>
      <c r="M34" s="26"/>
      <c r="N34" s="26"/>
      <c r="O34" s="26"/>
      <c r="P34" s="26"/>
      <c r="Q34" s="26"/>
    </row>
    <row r="35" spans="1:17" hidden="1" outlineLevel="4" x14ac:dyDescent="0.3">
      <c r="A35" s="175" t="s">
        <v>86</v>
      </c>
      <c r="B35" s="176">
        <v>91.468603000000002</v>
      </c>
      <c r="C35" s="176">
        <v>41.488599000000001</v>
      </c>
      <c r="D35" s="176">
        <v>126.120059</v>
      </c>
      <c r="E35" s="176">
        <v>255.605481</v>
      </c>
      <c r="F35" s="176">
        <v>393.61047300000001</v>
      </c>
      <c r="G35" s="176">
        <v>465.85441500000002</v>
      </c>
      <c r="H35" s="26"/>
      <c r="I35" s="26"/>
      <c r="J35" s="26"/>
      <c r="K35" s="26"/>
      <c r="L35" s="26"/>
      <c r="M35" s="26"/>
      <c r="N35" s="26"/>
      <c r="O35" s="26"/>
      <c r="P35" s="26"/>
      <c r="Q35" s="26"/>
    </row>
    <row r="36" spans="1:17" hidden="1" outlineLevel="4" x14ac:dyDescent="0.3">
      <c r="A36" s="175" t="s">
        <v>87</v>
      </c>
      <c r="B36" s="176">
        <v>12.097751000000001</v>
      </c>
      <c r="C36" s="176">
        <v>257.09775100000002</v>
      </c>
      <c r="D36" s="176">
        <v>257.09775100000002</v>
      </c>
      <c r="E36" s="176">
        <v>257.09775100000002</v>
      </c>
      <c r="F36" s="176">
        <v>257.09775100000002</v>
      </c>
      <c r="G36" s="176">
        <v>257.09775100000002</v>
      </c>
      <c r="H36" s="26"/>
      <c r="I36" s="26"/>
      <c r="J36" s="26"/>
      <c r="K36" s="26"/>
      <c r="L36" s="26"/>
      <c r="M36" s="26"/>
      <c r="N36" s="26"/>
      <c r="O36" s="26"/>
      <c r="P36" s="26"/>
      <c r="Q36" s="26"/>
    </row>
    <row r="37" spans="1:17" hidden="1" outlineLevel="4" x14ac:dyDescent="0.3">
      <c r="A37" s="175" t="s">
        <v>88</v>
      </c>
      <c r="B37" s="176">
        <v>42.151356999999997</v>
      </c>
      <c r="C37" s="176">
        <v>49.921956999999999</v>
      </c>
      <c r="D37" s="176">
        <v>22.5396</v>
      </c>
      <c r="E37" s="176">
        <v>5</v>
      </c>
      <c r="F37" s="176">
        <v>83.253710999999996</v>
      </c>
      <c r="G37" s="176">
        <v>83.253710999999996</v>
      </c>
      <c r="H37" s="26"/>
      <c r="I37" s="26"/>
      <c r="J37" s="26"/>
      <c r="K37" s="26"/>
      <c r="L37" s="26"/>
      <c r="M37" s="26"/>
      <c r="N37" s="26"/>
      <c r="O37" s="26"/>
      <c r="P37" s="26"/>
      <c r="Q37" s="26"/>
    </row>
    <row r="38" spans="1:17" hidden="1" outlineLevel="4" x14ac:dyDescent="0.3">
      <c r="A38" s="175" t="s">
        <v>89</v>
      </c>
      <c r="B38" s="176">
        <v>51.468836000000003</v>
      </c>
      <c r="C38" s="176">
        <v>67.473926000000006</v>
      </c>
      <c r="D38" s="176">
        <v>41.069235999999997</v>
      </c>
      <c r="E38" s="176">
        <v>46.069235999999997</v>
      </c>
      <c r="F38" s="176">
        <v>63.069235999999997</v>
      </c>
      <c r="G38" s="176">
        <v>63.069235999999997</v>
      </c>
      <c r="H38" s="26"/>
      <c r="I38" s="26"/>
      <c r="J38" s="26"/>
      <c r="K38" s="26"/>
      <c r="L38" s="26"/>
      <c r="M38" s="26"/>
      <c r="N38" s="26"/>
      <c r="O38" s="26"/>
      <c r="P38" s="26"/>
      <c r="Q38" s="26"/>
    </row>
    <row r="39" spans="1:17" hidden="1" outlineLevel="4" x14ac:dyDescent="0.3">
      <c r="A39" s="175" t="s">
        <v>90</v>
      </c>
      <c r="B39" s="176">
        <v>26.571145999999999</v>
      </c>
      <c r="C39" s="176">
        <v>46.997578392000001</v>
      </c>
      <c r="D39" s="176">
        <v>0</v>
      </c>
      <c r="E39" s="176">
        <v>0</v>
      </c>
      <c r="F39" s="176">
        <v>0</v>
      </c>
      <c r="G39" s="176">
        <v>0</v>
      </c>
      <c r="H39" s="26"/>
      <c r="I39" s="26"/>
      <c r="J39" s="26"/>
      <c r="K39" s="26"/>
      <c r="L39" s="26"/>
      <c r="M39" s="26"/>
      <c r="N39" s="26"/>
      <c r="O39" s="26"/>
      <c r="P39" s="26"/>
      <c r="Q39" s="26"/>
    </row>
    <row r="40" spans="1:17" hidden="1" outlineLevel="4" x14ac:dyDescent="0.3">
      <c r="A40" s="175" t="s">
        <v>91</v>
      </c>
      <c r="B40" s="176">
        <v>41.080407000000001</v>
      </c>
      <c r="C40" s="176">
        <v>41.080407000000001</v>
      </c>
      <c r="D40" s="176">
        <v>41.080407000000001</v>
      </c>
      <c r="E40" s="176">
        <v>41.080407000000001</v>
      </c>
      <c r="F40" s="176">
        <v>0</v>
      </c>
      <c r="G40" s="176">
        <v>0</v>
      </c>
      <c r="H40" s="26"/>
      <c r="I40" s="26"/>
      <c r="J40" s="26"/>
      <c r="K40" s="26"/>
      <c r="L40" s="26"/>
      <c r="M40" s="26"/>
      <c r="N40" s="26"/>
      <c r="O40" s="26"/>
      <c r="P40" s="26"/>
      <c r="Q40" s="26"/>
    </row>
    <row r="41" spans="1:17" hidden="1" outlineLevel="4" x14ac:dyDescent="0.3">
      <c r="A41" s="175" t="s">
        <v>92</v>
      </c>
      <c r="B41" s="176">
        <v>23.968738999999999</v>
      </c>
      <c r="C41" s="176">
        <v>21.481691000000001</v>
      </c>
      <c r="D41" s="176">
        <v>17.781690999999999</v>
      </c>
      <c r="E41" s="176">
        <v>17.781690999999999</v>
      </c>
      <c r="F41" s="176">
        <v>28.281690999999999</v>
      </c>
      <c r="G41" s="176">
        <v>28.281690999999999</v>
      </c>
      <c r="H41" s="26"/>
      <c r="I41" s="26"/>
      <c r="J41" s="26"/>
      <c r="K41" s="26"/>
      <c r="L41" s="26"/>
      <c r="M41" s="26"/>
      <c r="N41" s="26"/>
      <c r="O41" s="26"/>
      <c r="P41" s="26"/>
      <c r="Q41" s="26"/>
    </row>
    <row r="42" spans="1:17" hidden="1" outlineLevel="4" x14ac:dyDescent="0.3">
      <c r="A42" s="175" t="s">
        <v>93</v>
      </c>
      <c r="B42" s="176">
        <v>17.5</v>
      </c>
      <c r="C42" s="176">
        <v>10</v>
      </c>
      <c r="D42" s="176">
        <v>2.5</v>
      </c>
      <c r="E42" s="176">
        <v>2.5</v>
      </c>
      <c r="F42" s="176">
        <v>0</v>
      </c>
      <c r="G42" s="176">
        <v>0</v>
      </c>
      <c r="H42" s="26"/>
      <c r="I42" s="26"/>
      <c r="J42" s="26"/>
      <c r="K42" s="26"/>
      <c r="L42" s="26"/>
      <c r="M42" s="26"/>
      <c r="N42" s="26"/>
      <c r="O42" s="26"/>
      <c r="P42" s="26"/>
      <c r="Q42" s="26"/>
    </row>
    <row r="43" spans="1:17" hidden="1" outlineLevel="4" x14ac:dyDescent="0.3">
      <c r="A43" s="175" t="s">
        <v>94</v>
      </c>
      <c r="B43" s="176">
        <v>0</v>
      </c>
      <c r="C43" s="176">
        <v>0</v>
      </c>
      <c r="D43" s="176">
        <v>45.625538052300001</v>
      </c>
      <c r="E43" s="176">
        <v>0</v>
      </c>
      <c r="F43" s="176">
        <v>0</v>
      </c>
      <c r="G43" s="176">
        <v>0</v>
      </c>
      <c r="H43" s="26"/>
      <c r="I43" s="26"/>
      <c r="J43" s="26"/>
      <c r="K43" s="26"/>
      <c r="L43" s="26"/>
      <c r="M43" s="26"/>
      <c r="N43" s="26"/>
      <c r="O43" s="26"/>
      <c r="P43" s="26"/>
      <c r="Q43" s="26"/>
    </row>
    <row r="44" spans="1:17" hidden="1" outlineLevel="4" x14ac:dyDescent="0.3">
      <c r="A44" s="175" t="s">
        <v>95</v>
      </c>
      <c r="B44" s="176">
        <v>18</v>
      </c>
      <c r="C44" s="176">
        <v>18</v>
      </c>
      <c r="D44" s="176">
        <v>13</v>
      </c>
      <c r="E44" s="176">
        <v>5.5</v>
      </c>
      <c r="F44" s="176">
        <v>5.5</v>
      </c>
      <c r="G44" s="176">
        <v>5.5</v>
      </c>
      <c r="H44" s="26"/>
      <c r="I44" s="26"/>
      <c r="J44" s="26"/>
      <c r="K44" s="26"/>
      <c r="L44" s="26"/>
      <c r="M44" s="26"/>
      <c r="N44" s="26"/>
      <c r="O44" s="26"/>
      <c r="P44" s="26"/>
      <c r="Q44" s="26"/>
    </row>
    <row r="45" spans="1:17" hidden="1" outlineLevel="3" x14ac:dyDescent="0.3">
      <c r="A45" s="177" t="s">
        <v>96</v>
      </c>
      <c r="B45" s="176">
        <f t="shared" ref="B45:G45" si="4">SUM(B$46:B$46)</f>
        <v>1.85153531522</v>
      </c>
      <c r="C45" s="176">
        <f t="shared" si="4"/>
        <v>1.7192827927400001</v>
      </c>
      <c r="D45" s="176">
        <f t="shared" si="4"/>
        <v>1.5870302702600001</v>
      </c>
      <c r="E45" s="176">
        <f t="shared" si="4"/>
        <v>1.4547777477799999</v>
      </c>
      <c r="F45" s="176">
        <f t="shared" si="4"/>
        <v>1.3225252252999999</v>
      </c>
      <c r="G45" s="176">
        <f t="shared" si="4"/>
        <v>1.2894620946799999</v>
      </c>
      <c r="H45" s="26"/>
      <c r="I45" s="26"/>
      <c r="J45" s="26"/>
      <c r="K45" s="26"/>
      <c r="L45" s="26"/>
      <c r="M45" s="26"/>
      <c r="N45" s="26"/>
      <c r="O45" s="26"/>
      <c r="P45" s="26"/>
      <c r="Q45" s="26"/>
    </row>
    <row r="46" spans="1:17" hidden="1" outlineLevel="4" x14ac:dyDescent="0.3">
      <c r="A46" s="175" t="s">
        <v>97</v>
      </c>
      <c r="B46" s="176">
        <v>1.85153531522</v>
      </c>
      <c r="C46" s="176">
        <v>1.7192827927400001</v>
      </c>
      <c r="D46" s="176">
        <v>1.5870302702600001</v>
      </c>
      <c r="E46" s="176">
        <v>1.4547777477799999</v>
      </c>
      <c r="F46" s="176">
        <v>1.3225252252999999</v>
      </c>
      <c r="G46" s="176">
        <v>1.2894620946799999</v>
      </c>
      <c r="H46" s="26"/>
      <c r="I46" s="26"/>
      <c r="J46" s="26"/>
      <c r="K46" s="26"/>
      <c r="L46" s="26"/>
      <c r="M46" s="26"/>
      <c r="N46" s="26"/>
      <c r="O46" s="26"/>
      <c r="P46" s="26"/>
      <c r="Q46" s="26"/>
    </row>
    <row r="47" spans="1:17" ht="14.4" outlineLevel="2" collapsed="1" x14ac:dyDescent="0.3">
      <c r="A47" s="186" t="s">
        <v>98</v>
      </c>
      <c r="B47" s="187">
        <f t="shared" ref="B47:G47" si="5">B$48+B$58+B$69+B$71+B$78+B$87+B$89</f>
        <v>1300.1611160073699</v>
      </c>
      <c r="C47" s="187">
        <f t="shared" si="5"/>
        <v>2325.4433794111501</v>
      </c>
      <c r="D47" s="187">
        <f t="shared" si="5"/>
        <v>3600.3931568676699</v>
      </c>
      <c r="E47" s="187">
        <f t="shared" si="5"/>
        <v>4829.3426584737917</v>
      </c>
      <c r="F47" s="187">
        <f t="shared" si="5"/>
        <v>6798.7864328169717</v>
      </c>
      <c r="G47" s="187">
        <f t="shared" si="5"/>
        <v>6959.1773971222992</v>
      </c>
      <c r="H47" s="26"/>
      <c r="I47" s="26"/>
      <c r="J47" s="26"/>
      <c r="K47" s="26"/>
      <c r="L47" s="26"/>
      <c r="M47" s="26"/>
      <c r="N47" s="26"/>
      <c r="O47" s="26"/>
      <c r="P47" s="26"/>
      <c r="Q47" s="26"/>
    </row>
    <row r="48" spans="1:17" hidden="1" outlineLevel="3" x14ac:dyDescent="0.3">
      <c r="A48" s="177" t="s">
        <v>99</v>
      </c>
      <c r="B48" s="176">
        <f t="shared" ref="B48:G48" si="6">SUM(B$49:B$57)</f>
        <v>463.16791086648999</v>
      </c>
      <c r="C48" s="176">
        <f t="shared" si="6"/>
        <v>1100.2564081594501</v>
      </c>
      <c r="D48" s="176">
        <f t="shared" si="6"/>
        <v>2252.5797122582303</v>
      </c>
      <c r="E48" s="176">
        <f t="shared" si="6"/>
        <v>3482.0058410421207</v>
      </c>
      <c r="F48" s="176">
        <f t="shared" si="6"/>
        <v>5234.2600089153411</v>
      </c>
      <c r="G48" s="176">
        <f t="shared" si="6"/>
        <v>5351.7872623984504</v>
      </c>
      <c r="H48" s="26"/>
      <c r="I48" s="26"/>
      <c r="J48" s="26"/>
      <c r="K48" s="26"/>
      <c r="L48" s="26"/>
      <c r="M48" s="26"/>
      <c r="N48" s="26"/>
      <c r="O48" s="26"/>
      <c r="P48" s="26"/>
      <c r="Q48" s="26"/>
    </row>
    <row r="49" spans="1:17" hidden="1" outlineLevel="4" x14ac:dyDescent="0.3">
      <c r="A49" s="175" t="s">
        <v>100</v>
      </c>
      <c r="B49" s="176">
        <v>6.1845200000000003E-2</v>
      </c>
      <c r="C49" s="176">
        <v>7.7901999999999999E-2</v>
      </c>
      <c r="D49" s="176">
        <v>0.25340819184000002</v>
      </c>
      <c r="E49" s="176">
        <v>0.48186126030999998</v>
      </c>
      <c r="F49" s="176">
        <v>0.48614260887999999</v>
      </c>
      <c r="G49" s="176">
        <v>0.45992535026999998</v>
      </c>
      <c r="H49" s="26"/>
      <c r="I49" s="26"/>
      <c r="J49" s="26"/>
      <c r="K49" s="26"/>
      <c r="L49" s="26"/>
      <c r="M49" s="26"/>
      <c r="N49" s="26"/>
      <c r="O49" s="26"/>
      <c r="P49" s="26"/>
      <c r="Q49" s="26"/>
    </row>
    <row r="50" spans="1:17" hidden="1" outlineLevel="4" x14ac:dyDescent="0.3">
      <c r="A50" s="175" t="s">
        <v>101</v>
      </c>
      <c r="B50" s="176">
        <v>0</v>
      </c>
      <c r="C50" s="176">
        <v>0</v>
      </c>
      <c r="D50" s="176">
        <v>0</v>
      </c>
      <c r="E50" s="176">
        <v>5.08672720701</v>
      </c>
      <c r="F50" s="176">
        <v>22.867781216129998</v>
      </c>
      <c r="G50" s="176">
        <v>23.07684391966</v>
      </c>
      <c r="H50" s="26"/>
      <c r="I50" s="26"/>
      <c r="J50" s="26"/>
      <c r="K50" s="26"/>
      <c r="L50" s="26"/>
      <c r="M50" s="26"/>
      <c r="N50" s="26"/>
      <c r="O50" s="26"/>
      <c r="P50" s="26"/>
      <c r="Q50" s="26"/>
    </row>
    <row r="51" spans="1:17" hidden="1" outlineLevel="4" x14ac:dyDescent="0.3">
      <c r="A51" s="175" t="s">
        <v>102</v>
      </c>
      <c r="B51" s="176">
        <v>10.537976948860001</v>
      </c>
      <c r="C51" s="176">
        <v>9.4549938057599991</v>
      </c>
      <c r="D51" s="176">
        <v>7.3589337960099996</v>
      </c>
      <c r="E51" s="176">
        <v>4.2521896911699999</v>
      </c>
      <c r="F51" s="176">
        <v>2.67230830477</v>
      </c>
      <c r="G51" s="176">
        <v>2.7598691078400002</v>
      </c>
      <c r="H51" s="26"/>
      <c r="I51" s="26"/>
      <c r="J51" s="26"/>
      <c r="K51" s="26"/>
      <c r="L51" s="26"/>
      <c r="M51" s="26"/>
      <c r="N51" s="26"/>
      <c r="O51" s="26"/>
      <c r="P51" s="26"/>
      <c r="Q51" s="26"/>
    </row>
    <row r="52" spans="1:17" hidden="1" outlineLevel="4" x14ac:dyDescent="0.3">
      <c r="A52" s="175" t="s">
        <v>103</v>
      </c>
      <c r="B52" s="176">
        <v>27.704960040149999</v>
      </c>
      <c r="C52" s="176">
        <v>98.126692472870005</v>
      </c>
      <c r="D52" s="176">
        <v>115.07812630904</v>
      </c>
      <c r="E52" s="176">
        <v>124.11142454661</v>
      </c>
      <c r="F52" s="176">
        <v>142.48457794754</v>
      </c>
      <c r="G52" s="176">
        <v>143.09707230363</v>
      </c>
      <c r="H52" s="26"/>
      <c r="I52" s="26"/>
      <c r="J52" s="26"/>
      <c r="K52" s="26"/>
      <c r="L52" s="26"/>
      <c r="M52" s="26"/>
      <c r="N52" s="26"/>
      <c r="O52" s="26"/>
      <c r="P52" s="26"/>
      <c r="Q52" s="26"/>
    </row>
    <row r="53" spans="1:17" hidden="1" outlineLevel="4" x14ac:dyDescent="0.3">
      <c r="A53" s="175" t="s">
        <v>104</v>
      </c>
      <c r="B53" s="176">
        <v>136.36866599999999</v>
      </c>
      <c r="C53" s="176">
        <v>452.22111000000001</v>
      </c>
      <c r="D53" s="176">
        <v>1249.7759189999999</v>
      </c>
      <c r="E53" s="176">
        <v>1850.2552231591801</v>
      </c>
      <c r="F53" s="176">
        <v>3504.3683845729602</v>
      </c>
      <c r="G53" s="176">
        <v>3536.4061551683299</v>
      </c>
      <c r="H53" s="26"/>
      <c r="I53" s="26"/>
      <c r="J53" s="26"/>
      <c r="K53" s="26"/>
      <c r="L53" s="26"/>
      <c r="M53" s="26"/>
      <c r="N53" s="26"/>
      <c r="O53" s="26"/>
      <c r="P53" s="26"/>
      <c r="Q53" s="26"/>
    </row>
    <row r="54" spans="1:17" hidden="1" outlineLevel="4" x14ac:dyDescent="0.3">
      <c r="A54" s="175" t="s">
        <v>105</v>
      </c>
      <c r="B54" s="176">
        <v>0</v>
      </c>
      <c r="C54" s="176">
        <v>21.085527195080001</v>
      </c>
      <c r="D54" s="176">
        <v>39.914098248590001</v>
      </c>
      <c r="E54" s="176">
        <v>243.43083023539</v>
      </c>
      <c r="F54" s="176">
        <v>283.18043197063002</v>
      </c>
      <c r="G54" s="176">
        <v>291.81545283548002</v>
      </c>
      <c r="H54" s="26"/>
      <c r="I54" s="26"/>
      <c r="J54" s="26"/>
      <c r="K54" s="26"/>
      <c r="L54" s="26"/>
      <c r="M54" s="26"/>
      <c r="N54" s="26"/>
      <c r="O54" s="26"/>
      <c r="P54" s="26"/>
      <c r="Q54" s="26"/>
    </row>
    <row r="55" spans="1:17" hidden="1" outlineLevel="4" x14ac:dyDescent="0.3">
      <c r="A55" s="175" t="s">
        <v>106</v>
      </c>
      <c r="B55" s="176">
        <v>167.90406736776001</v>
      </c>
      <c r="C55" s="176">
        <v>282.38035135726</v>
      </c>
      <c r="D55" s="176">
        <v>455.94914315625999</v>
      </c>
      <c r="E55" s="176">
        <v>679.98849281046</v>
      </c>
      <c r="F55" s="176">
        <v>698.98622995717005</v>
      </c>
      <c r="G55" s="176">
        <v>714.41402424093997</v>
      </c>
      <c r="H55" s="26"/>
      <c r="I55" s="26"/>
      <c r="J55" s="26"/>
      <c r="K55" s="26"/>
      <c r="L55" s="26"/>
      <c r="M55" s="26"/>
      <c r="N55" s="26"/>
      <c r="O55" s="26"/>
      <c r="P55" s="26"/>
      <c r="Q55" s="26"/>
    </row>
    <row r="56" spans="1:17" hidden="1" outlineLevel="4" x14ac:dyDescent="0.3">
      <c r="A56" s="175" t="s">
        <v>107</v>
      </c>
      <c r="B56" s="176">
        <v>119.00280760606</v>
      </c>
      <c r="C56" s="176">
        <v>234.07269763165999</v>
      </c>
      <c r="D56" s="176">
        <v>379.91330392216003</v>
      </c>
      <c r="E56" s="176">
        <v>569.59844089061005</v>
      </c>
      <c r="F56" s="176">
        <v>574.79562913317</v>
      </c>
      <c r="G56" s="176">
        <v>635.27729413216002</v>
      </c>
      <c r="H56" s="26"/>
      <c r="I56" s="26"/>
      <c r="J56" s="26"/>
      <c r="K56" s="26"/>
      <c r="L56" s="26"/>
      <c r="M56" s="26"/>
      <c r="N56" s="26"/>
      <c r="O56" s="26"/>
      <c r="P56" s="26"/>
      <c r="Q56" s="26"/>
    </row>
    <row r="57" spans="1:17" hidden="1" outlineLevel="4" x14ac:dyDescent="0.3">
      <c r="A57" s="175" t="s">
        <v>108</v>
      </c>
      <c r="B57" s="176">
        <v>1.5875877036599999</v>
      </c>
      <c r="C57" s="176">
        <v>2.8371336968200001</v>
      </c>
      <c r="D57" s="176">
        <v>4.33677963433</v>
      </c>
      <c r="E57" s="176">
        <v>4.8006512413799998</v>
      </c>
      <c r="F57" s="176">
        <v>4.4185232040900004</v>
      </c>
      <c r="G57" s="176">
        <v>4.4806253401399996</v>
      </c>
      <c r="H57" s="26"/>
      <c r="I57" s="26"/>
      <c r="J57" s="26"/>
      <c r="K57" s="26"/>
      <c r="L57" s="26"/>
      <c r="M57" s="26"/>
      <c r="N57" s="26"/>
      <c r="O57" s="26"/>
      <c r="P57" s="26"/>
      <c r="Q57" s="26"/>
    </row>
    <row r="58" spans="1:17" hidden="1" outlineLevel="3" x14ac:dyDescent="0.3">
      <c r="A58" s="177" t="s">
        <v>109</v>
      </c>
      <c r="B58" s="176">
        <f t="shared" ref="B58:G58" si="7">SUM(B$59:B$68)</f>
        <v>24.223503565430001</v>
      </c>
      <c r="C58" s="176">
        <f t="shared" si="7"/>
        <v>160.50546788984002</v>
      </c>
      <c r="D58" s="176">
        <f t="shared" si="7"/>
        <v>239.95764692871998</v>
      </c>
      <c r="E58" s="176">
        <f t="shared" si="7"/>
        <v>320.75385386105006</v>
      </c>
      <c r="F58" s="176">
        <f t="shared" si="7"/>
        <v>342.93997620361</v>
      </c>
      <c r="G58" s="176">
        <f t="shared" si="7"/>
        <v>348.65248924481006</v>
      </c>
      <c r="H58" s="26"/>
      <c r="I58" s="26"/>
      <c r="J58" s="26"/>
      <c r="K58" s="26"/>
      <c r="L58" s="26"/>
      <c r="M58" s="26"/>
      <c r="N58" s="26"/>
      <c r="O58" s="26"/>
      <c r="P58" s="26"/>
      <c r="Q58" s="26"/>
    </row>
    <row r="59" spans="1:17" hidden="1" outlineLevel="4" x14ac:dyDescent="0.3">
      <c r="A59" s="175" t="s">
        <v>110</v>
      </c>
      <c r="B59" s="176">
        <v>0.55899540264000003</v>
      </c>
      <c r="C59" s="176">
        <v>0.80847284054000002</v>
      </c>
      <c r="D59" s="176">
        <v>0.89084539944999996</v>
      </c>
      <c r="E59" s="176">
        <v>1.0035949112</v>
      </c>
      <c r="F59" s="176">
        <v>1.0879674421800001</v>
      </c>
      <c r="G59" s="176">
        <v>1.1021121523299999</v>
      </c>
      <c r="H59" s="26"/>
      <c r="I59" s="26"/>
      <c r="J59" s="26"/>
      <c r="K59" s="26"/>
      <c r="L59" s="26"/>
      <c r="M59" s="26"/>
      <c r="N59" s="26"/>
      <c r="O59" s="26"/>
      <c r="P59" s="26"/>
      <c r="Q59" s="26"/>
    </row>
    <row r="60" spans="1:17" hidden="1" outlineLevel="4" x14ac:dyDescent="0.3">
      <c r="A60" s="175" t="s">
        <v>111</v>
      </c>
      <c r="B60" s="176">
        <v>0</v>
      </c>
      <c r="C60" s="176">
        <v>7.7901999999999996</v>
      </c>
      <c r="D60" s="176">
        <v>8.4415800000000001</v>
      </c>
      <c r="E60" s="176">
        <v>8.7853200000000005</v>
      </c>
      <c r="F60" s="176">
        <v>9.9712999999999994</v>
      </c>
      <c r="G60" s="176">
        <v>10.06246</v>
      </c>
      <c r="H60" s="26"/>
      <c r="I60" s="26"/>
      <c r="J60" s="26"/>
      <c r="K60" s="26"/>
      <c r="L60" s="26"/>
      <c r="M60" s="26"/>
      <c r="N60" s="26"/>
      <c r="O60" s="26"/>
      <c r="P60" s="26"/>
      <c r="Q60" s="26"/>
    </row>
    <row r="61" spans="1:17" hidden="1" outlineLevel="4" x14ac:dyDescent="0.3">
      <c r="A61" s="175" t="s">
        <v>112</v>
      </c>
      <c r="B61" s="176">
        <v>0</v>
      </c>
      <c r="C61" s="176">
        <v>66.835792851359997</v>
      </c>
      <c r="D61" s="176">
        <v>139.85243126616001</v>
      </c>
      <c r="E61" s="176">
        <v>213.75542670784</v>
      </c>
      <c r="F61" s="176">
        <v>225.41873603241999</v>
      </c>
      <c r="G61" s="176">
        <v>229.55795835524</v>
      </c>
      <c r="H61" s="26"/>
      <c r="I61" s="26"/>
      <c r="J61" s="26"/>
      <c r="K61" s="26"/>
      <c r="L61" s="26"/>
      <c r="M61" s="26"/>
      <c r="N61" s="26"/>
      <c r="O61" s="26"/>
      <c r="P61" s="26"/>
      <c r="Q61" s="26"/>
    </row>
    <row r="62" spans="1:17" hidden="1" outlineLevel="4" x14ac:dyDescent="0.3">
      <c r="A62" s="175" t="s">
        <v>113</v>
      </c>
      <c r="B62" s="176">
        <v>0</v>
      </c>
      <c r="C62" s="176">
        <v>7.7901999999999996</v>
      </c>
      <c r="D62" s="176">
        <v>8.4415800000000001</v>
      </c>
      <c r="E62" s="176">
        <v>8.7853200000000005</v>
      </c>
      <c r="F62" s="176">
        <v>9.9712999999999994</v>
      </c>
      <c r="G62" s="176">
        <v>10.06246</v>
      </c>
      <c r="H62" s="26"/>
      <c r="I62" s="26"/>
      <c r="J62" s="26"/>
      <c r="K62" s="26"/>
      <c r="L62" s="26"/>
      <c r="M62" s="26"/>
      <c r="N62" s="26"/>
      <c r="O62" s="26"/>
      <c r="P62" s="26"/>
      <c r="Q62" s="26"/>
    </row>
    <row r="63" spans="1:17" hidden="1" outlineLevel="4" x14ac:dyDescent="0.3">
      <c r="A63" s="175" t="s">
        <v>114</v>
      </c>
      <c r="B63" s="176">
        <v>7.8206807494600001</v>
      </c>
      <c r="C63" s="176">
        <v>21.460113920649999</v>
      </c>
      <c r="D63" s="176">
        <v>23.719138560360001</v>
      </c>
      <c r="E63" s="176">
        <v>24.695561359159999</v>
      </c>
      <c r="F63" s="176">
        <v>28.228915603210002</v>
      </c>
      <c r="G63" s="176">
        <v>28.53848656932</v>
      </c>
      <c r="H63" s="26"/>
      <c r="I63" s="26"/>
      <c r="J63" s="26"/>
      <c r="K63" s="26"/>
      <c r="L63" s="26"/>
      <c r="M63" s="26"/>
      <c r="N63" s="26"/>
      <c r="O63" s="26"/>
      <c r="P63" s="26"/>
      <c r="Q63" s="26"/>
    </row>
    <row r="64" spans="1:17" hidden="1" outlineLevel="4" x14ac:dyDescent="0.3">
      <c r="A64" s="175" t="s">
        <v>115</v>
      </c>
      <c r="B64" s="176">
        <v>1.1414699260300001</v>
      </c>
      <c r="C64" s="176">
        <v>1.94019993968</v>
      </c>
      <c r="D64" s="176">
        <v>3.6823600697400001</v>
      </c>
      <c r="E64" s="176">
        <v>4.3628869331200004</v>
      </c>
      <c r="F64" s="176">
        <v>5.5870749771800003</v>
      </c>
      <c r="G64" s="176">
        <v>5.6259962034099997</v>
      </c>
      <c r="H64" s="26"/>
      <c r="I64" s="26"/>
      <c r="J64" s="26"/>
      <c r="K64" s="26"/>
      <c r="L64" s="26"/>
      <c r="M64" s="26"/>
      <c r="N64" s="26"/>
      <c r="O64" s="26"/>
      <c r="P64" s="26"/>
      <c r="Q64" s="26"/>
    </row>
    <row r="65" spans="1:17" hidden="1" outlineLevel="4" x14ac:dyDescent="0.3">
      <c r="A65" s="175" t="s">
        <v>116</v>
      </c>
      <c r="B65" s="176">
        <v>0</v>
      </c>
      <c r="C65" s="176">
        <v>0</v>
      </c>
      <c r="D65" s="176">
        <v>0</v>
      </c>
      <c r="E65" s="176">
        <v>4.2039</v>
      </c>
      <c r="F65" s="176">
        <v>4.2387800000000002</v>
      </c>
      <c r="G65" s="176">
        <v>4.3795500000000001</v>
      </c>
      <c r="H65" s="26"/>
      <c r="I65" s="26"/>
      <c r="J65" s="26"/>
      <c r="K65" s="26"/>
      <c r="L65" s="26"/>
      <c r="M65" s="26"/>
      <c r="N65" s="26"/>
      <c r="O65" s="26"/>
      <c r="P65" s="26"/>
      <c r="Q65" s="26"/>
    </row>
    <row r="66" spans="1:17" hidden="1" outlineLevel="4" x14ac:dyDescent="0.3">
      <c r="A66" s="175" t="s">
        <v>117</v>
      </c>
      <c r="B66" s="176">
        <v>1.2890436159999999E-2</v>
      </c>
      <c r="C66" s="176">
        <v>1.7280656490000001E-2</v>
      </c>
      <c r="D66" s="176">
        <v>1.7948754040000001E-2</v>
      </c>
      <c r="E66" s="176">
        <v>2.1545629019999998E-2</v>
      </c>
      <c r="F66" s="176">
        <v>2.1724394340000001E-2</v>
      </c>
      <c r="G66" s="176">
        <v>2.2445862069999999E-2</v>
      </c>
      <c r="H66" s="26"/>
      <c r="I66" s="26"/>
      <c r="J66" s="26"/>
      <c r="K66" s="26"/>
      <c r="L66" s="26"/>
      <c r="M66" s="26"/>
      <c r="N66" s="26"/>
      <c r="O66" s="26"/>
      <c r="P66" s="26"/>
      <c r="Q66" s="26"/>
    </row>
    <row r="67" spans="1:17" hidden="1" outlineLevel="4" x14ac:dyDescent="0.3">
      <c r="A67" s="175" t="s">
        <v>118</v>
      </c>
      <c r="B67" s="176">
        <v>1.08277249519</v>
      </c>
      <c r="C67" s="176">
        <v>17.370752550180001</v>
      </c>
      <c r="D67" s="176">
        <v>18.97010688824</v>
      </c>
      <c r="E67" s="176">
        <v>19.550736922790001</v>
      </c>
      <c r="F67" s="176">
        <v>22.164438994840001</v>
      </c>
      <c r="G67" s="176">
        <v>22.68318245052</v>
      </c>
      <c r="H67" s="26"/>
      <c r="I67" s="26"/>
      <c r="J67" s="26"/>
      <c r="K67" s="26"/>
      <c r="L67" s="26"/>
      <c r="M67" s="26"/>
      <c r="N67" s="26"/>
      <c r="O67" s="26"/>
      <c r="P67" s="26"/>
      <c r="Q67" s="26"/>
    </row>
    <row r="68" spans="1:17" hidden="1" outlineLevel="4" x14ac:dyDescent="0.3">
      <c r="A68" s="175" t="s">
        <v>119</v>
      </c>
      <c r="B68" s="176">
        <v>13.60669455595</v>
      </c>
      <c r="C68" s="176">
        <v>36.492455130940002</v>
      </c>
      <c r="D68" s="176">
        <v>35.941655990729998</v>
      </c>
      <c r="E68" s="176">
        <v>35.589561397920001</v>
      </c>
      <c r="F68" s="176">
        <v>36.24973875944</v>
      </c>
      <c r="G68" s="176">
        <v>36.617837651919999</v>
      </c>
      <c r="H68" s="26"/>
      <c r="I68" s="26"/>
      <c r="J68" s="26"/>
      <c r="K68" s="26"/>
      <c r="L68" s="26"/>
      <c r="M68" s="26"/>
      <c r="N68" s="26"/>
      <c r="O68" s="26"/>
      <c r="P68" s="26"/>
      <c r="Q68" s="26"/>
    </row>
    <row r="69" spans="1:17" hidden="1" outlineLevel="3" x14ac:dyDescent="0.3">
      <c r="A69" s="177" t="s">
        <v>120</v>
      </c>
      <c r="B69" s="176">
        <f t="shared" ref="B69:G69" si="8">SUM(B$70:B$70)</f>
        <v>16.526657320249999</v>
      </c>
      <c r="C69" s="176">
        <f t="shared" si="8"/>
        <v>22.155300602000001</v>
      </c>
      <c r="D69" s="176">
        <f t="shared" si="8"/>
        <v>23.011859616860001</v>
      </c>
      <c r="E69" s="176">
        <f t="shared" si="8"/>
        <v>25.469574498539998</v>
      </c>
      <c r="F69" s="176">
        <f t="shared" si="8"/>
        <v>25.680897022509999</v>
      </c>
      <c r="G69" s="176">
        <f t="shared" si="8"/>
        <v>26.533760316630001</v>
      </c>
      <c r="H69" s="26"/>
      <c r="I69" s="26"/>
      <c r="J69" s="26"/>
      <c r="K69" s="26"/>
      <c r="L69" s="26"/>
      <c r="M69" s="26"/>
      <c r="N69" s="26"/>
      <c r="O69" s="26"/>
      <c r="P69" s="26"/>
      <c r="Q69" s="26"/>
    </row>
    <row r="70" spans="1:17" hidden="1" outlineLevel="4" x14ac:dyDescent="0.3">
      <c r="A70" s="175" t="s">
        <v>121</v>
      </c>
      <c r="B70" s="176">
        <v>16.526657320249999</v>
      </c>
      <c r="C70" s="176">
        <v>22.155300602000001</v>
      </c>
      <c r="D70" s="176">
        <v>23.011859616860001</v>
      </c>
      <c r="E70" s="176">
        <v>25.469574498539998</v>
      </c>
      <c r="F70" s="176">
        <v>25.680897022509999</v>
      </c>
      <c r="G70" s="176">
        <v>26.533760316630001</v>
      </c>
      <c r="H70" s="26"/>
      <c r="I70" s="26"/>
      <c r="J70" s="26"/>
      <c r="K70" s="26"/>
      <c r="L70" s="26"/>
      <c r="M70" s="26"/>
      <c r="N70" s="26"/>
      <c r="O70" s="26"/>
      <c r="P70" s="26"/>
      <c r="Q70" s="26"/>
    </row>
    <row r="71" spans="1:17" hidden="1" outlineLevel="3" x14ac:dyDescent="0.3">
      <c r="A71" s="177" t="s">
        <v>122</v>
      </c>
      <c r="B71" s="176">
        <f t="shared" ref="B71:G71" si="9">SUM(B$72:B$77)</f>
        <v>50.739152857089998</v>
      </c>
      <c r="C71" s="176">
        <f t="shared" si="9"/>
        <v>60.379535033480003</v>
      </c>
      <c r="D71" s="176">
        <f t="shared" si="9"/>
        <v>59.488384682030002</v>
      </c>
      <c r="E71" s="176">
        <f t="shared" si="9"/>
        <v>62.159684084680002</v>
      </c>
      <c r="F71" s="176">
        <f t="shared" si="9"/>
        <v>90.724545800569999</v>
      </c>
      <c r="G71" s="176">
        <f t="shared" si="9"/>
        <v>92.132327267200012</v>
      </c>
      <c r="H71" s="26"/>
      <c r="I71" s="26"/>
      <c r="J71" s="26"/>
      <c r="K71" s="26"/>
      <c r="L71" s="26"/>
      <c r="M71" s="26"/>
      <c r="N71" s="26"/>
      <c r="O71" s="26"/>
      <c r="P71" s="26"/>
      <c r="Q71" s="26"/>
    </row>
    <row r="72" spans="1:17" hidden="1" outlineLevel="4" x14ac:dyDescent="0.3">
      <c r="A72" s="175" t="s">
        <v>123</v>
      </c>
      <c r="B72" s="176">
        <v>20.099689999999999</v>
      </c>
      <c r="C72" s="176">
        <v>25.318149999999999</v>
      </c>
      <c r="D72" s="176">
        <v>27.435134999999999</v>
      </c>
      <c r="E72" s="176">
        <v>28.552289999999999</v>
      </c>
      <c r="F72" s="176">
        <v>32.406725000000002</v>
      </c>
      <c r="G72" s="176">
        <v>32.702995000000001</v>
      </c>
      <c r="H72" s="26"/>
      <c r="I72" s="26"/>
      <c r="J72" s="26"/>
      <c r="K72" s="26"/>
      <c r="L72" s="26"/>
      <c r="M72" s="26"/>
      <c r="N72" s="26"/>
      <c r="O72" s="26"/>
      <c r="P72" s="26"/>
      <c r="Q72" s="26"/>
    </row>
    <row r="73" spans="1:17" hidden="1" outlineLevel="4" x14ac:dyDescent="0.3">
      <c r="A73" s="175" t="s">
        <v>124</v>
      </c>
      <c r="B73" s="176">
        <v>1.5810478E-3</v>
      </c>
      <c r="C73" s="176">
        <v>1.99153347E-3</v>
      </c>
      <c r="D73" s="176">
        <v>2.15805616E-3</v>
      </c>
      <c r="E73" s="176">
        <v>2.2459319199999998E-3</v>
      </c>
      <c r="F73" s="176">
        <v>2.5491229600000001E-3</v>
      </c>
      <c r="G73" s="176">
        <v>2.57242765E-3</v>
      </c>
      <c r="H73" s="26"/>
      <c r="I73" s="26"/>
      <c r="J73" s="26"/>
      <c r="K73" s="26"/>
      <c r="L73" s="26"/>
      <c r="M73" s="26"/>
      <c r="N73" s="26"/>
      <c r="O73" s="26"/>
      <c r="P73" s="26"/>
      <c r="Q73" s="26"/>
    </row>
    <row r="74" spans="1:17" hidden="1" outlineLevel="4" x14ac:dyDescent="0.3">
      <c r="A74" s="175" t="s">
        <v>125</v>
      </c>
      <c r="B74" s="176">
        <v>0</v>
      </c>
      <c r="C74" s="176">
        <v>0</v>
      </c>
      <c r="D74" s="176">
        <v>0.16403021542999999</v>
      </c>
      <c r="E74" s="176">
        <v>0.28202475074</v>
      </c>
      <c r="F74" s="176">
        <v>27.161416202040002</v>
      </c>
      <c r="G74" s="176">
        <v>29.73688290538</v>
      </c>
      <c r="H74" s="26"/>
      <c r="I74" s="26"/>
      <c r="J74" s="26"/>
      <c r="K74" s="26"/>
      <c r="L74" s="26"/>
      <c r="M74" s="26"/>
      <c r="N74" s="26"/>
      <c r="O74" s="26"/>
      <c r="P74" s="26"/>
      <c r="Q74" s="26"/>
    </row>
    <row r="75" spans="1:17" hidden="1" outlineLevel="4" x14ac:dyDescent="0.3">
      <c r="A75" s="175" t="s">
        <v>126</v>
      </c>
      <c r="B75" s="176">
        <v>8.11366189644</v>
      </c>
      <c r="C75" s="176">
        <v>11.098013129230001</v>
      </c>
      <c r="D75" s="176">
        <v>10.288715116660001</v>
      </c>
      <c r="E75" s="176">
        <v>8.1087173963799994</v>
      </c>
      <c r="F75" s="176">
        <v>7.2839387001600002</v>
      </c>
      <c r="G75" s="176">
        <v>6.7824236551699997</v>
      </c>
      <c r="H75" s="26"/>
      <c r="I75" s="26"/>
      <c r="J75" s="26"/>
      <c r="K75" s="26"/>
      <c r="L75" s="26"/>
      <c r="M75" s="26"/>
      <c r="N75" s="26"/>
      <c r="O75" s="26"/>
      <c r="P75" s="26"/>
      <c r="Q75" s="26"/>
    </row>
    <row r="76" spans="1:17" hidden="1" outlineLevel="4" x14ac:dyDescent="0.3">
      <c r="A76" s="175" t="s">
        <v>127</v>
      </c>
      <c r="B76" s="176">
        <v>22.52421991285</v>
      </c>
      <c r="C76" s="176">
        <v>23.961380370779999</v>
      </c>
      <c r="D76" s="176">
        <v>21.598346293780001</v>
      </c>
      <c r="E76" s="176">
        <v>18.193875010589998</v>
      </c>
      <c r="F76" s="176">
        <v>15.787700961240001</v>
      </c>
      <c r="G76" s="176">
        <v>14.7201602395</v>
      </c>
      <c r="H76" s="26"/>
      <c r="I76" s="26"/>
      <c r="J76" s="26"/>
      <c r="K76" s="26"/>
      <c r="L76" s="26"/>
      <c r="M76" s="26"/>
      <c r="N76" s="26"/>
      <c r="O76" s="26"/>
      <c r="P76" s="26"/>
      <c r="Q76" s="26"/>
    </row>
    <row r="77" spans="1:17" hidden="1" outlineLevel="4" x14ac:dyDescent="0.3">
      <c r="A77" s="175" t="s">
        <v>128</v>
      </c>
      <c r="B77" s="176">
        <v>0</v>
      </c>
      <c r="C77" s="176">
        <v>0</v>
      </c>
      <c r="D77" s="176">
        <v>0</v>
      </c>
      <c r="E77" s="176">
        <v>7.0205309950499997</v>
      </c>
      <c r="F77" s="176">
        <v>8.0822158141700005</v>
      </c>
      <c r="G77" s="176">
        <v>8.1872930395000001</v>
      </c>
      <c r="H77" s="26"/>
      <c r="I77" s="26"/>
      <c r="J77" s="26"/>
      <c r="K77" s="26"/>
      <c r="L77" s="26"/>
      <c r="M77" s="26"/>
      <c r="N77" s="26"/>
      <c r="O77" s="26"/>
      <c r="P77" s="26"/>
      <c r="Q77" s="26"/>
    </row>
    <row r="78" spans="1:17" hidden="1" outlineLevel="3" x14ac:dyDescent="0.3">
      <c r="A78" s="177" t="s">
        <v>129</v>
      </c>
      <c r="B78" s="176">
        <f t="shared" ref="B78:G78" si="10">SUM(B$79:B$86)</f>
        <v>543.16986546599992</v>
      </c>
      <c r="C78" s="176">
        <f t="shared" si="10"/>
        <v>718.83682421800006</v>
      </c>
      <c r="D78" s="176">
        <f t="shared" si="10"/>
        <v>750.56792791199996</v>
      </c>
      <c r="E78" s="176">
        <f t="shared" si="10"/>
        <v>639.79848096628996</v>
      </c>
      <c r="F78" s="176">
        <f t="shared" si="10"/>
        <v>794.79837836156003</v>
      </c>
      <c r="G78" s="176">
        <f t="shared" si="10"/>
        <v>821.19365429518996</v>
      </c>
      <c r="H78" s="26"/>
      <c r="I78" s="26"/>
      <c r="J78" s="26"/>
      <c r="K78" s="26"/>
      <c r="L78" s="26"/>
      <c r="M78" s="26"/>
      <c r="N78" s="26"/>
      <c r="O78" s="26"/>
      <c r="P78" s="26"/>
      <c r="Q78" s="26"/>
    </row>
    <row r="79" spans="1:17" hidden="1" outlineLevel="4" x14ac:dyDescent="0.3">
      <c r="A79" s="175" t="s">
        <v>130</v>
      </c>
      <c r="B79" s="176">
        <v>208.99547546599999</v>
      </c>
      <c r="C79" s="176">
        <v>276.48165421800002</v>
      </c>
      <c r="D79" s="176">
        <v>287.17087291199999</v>
      </c>
      <c r="E79" s="176">
        <v>0</v>
      </c>
      <c r="F79" s="176">
        <v>0</v>
      </c>
      <c r="G79" s="176">
        <v>0</v>
      </c>
      <c r="H79" s="26"/>
      <c r="I79" s="26"/>
      <c r="J79" s="26"/>
      <c r="K79" s="26"/>
      <c r="L79" s="26"/>
      <c r="M79" s="26"/>
      <c r="N79" s="26"/>
      <c r="O79" s="26"/>
      <c r="P79" s="26"/>
      <c r="Q79" s="26"/>
    </row>
    <row r="80" spans="1:17" hidden="1" outlineLevel="4" x14ac:dyDescent="0.3">
      <c r="A80" s="175" t="s">
        <v>131</v>
      </c>
      <c r="B80" s="176">
        <v>81.834599999999995</v>
      </c>
      <c r="C80" s="176">
        <v>109.7058</v>
      </c>
      <c r="D80" s="176">
        <v>113.9472</v>
      </c>
      <c r="E80" s="176">
        <v>0</v>
      </c>
      <c r="F80" s="176">
        <v>0</v>
      </c>
      <c r="G80" s="176">
        <v>0</v>
      </c>
      <c r="H80" s="26"/>
      <c r="I80" s="26"/>
      <c r="J80" s="26"/>
      <c r="K80" s="26"/>
      <c r="L80" s="26"/>
      <c r="M80" s="26"/>
      <c r="N80" s="26"/>
      <c r="O80" s="26"/>
      <c r="P80" s="26"/>
      <c r="Q80" s="26"/>
    </row>
    <row r="81" spans="1:17" hidden="1" outlineLevel="4" x14ac:dyDescent="0.3">
      <c r="A81" s="175" t="s">
        <v>132</v>
      </c>
      <c r="B81" s="176">
        <v>64.103769999999997</v>
      </c>
      <c r="C81" s="176">
        <v>85.936210000000003</v>
      </c>
      <c r="D81" s="176">
        <v>89.25864</v>
      </c>
      <c r="E81" s="176">
        <v>0</v>
      </c>
      <c r="F81" s="176">
        <v>0</v>
      </c>
      <c r="G81" s="176">
        <v>0</v>
      </c>
      <c r="H81" s="26"/>
      <c r="I81" s="26"/>
      <c r="J81" s="26"/>
      <c r="K81" s="26"/>
      <c r="L81" s="26"/>
      <c r="M81" s="26"/>
      <c r="N81" s="26"/>
      <c r="O81" s="26"/>
      <c r="P81" s="26"/>
      <c r="Q81" s="26"/>
    </row>
    <row r="82" spans="1:17" hidden="1" outlineLevel="4" x14ac:dyDescent="0.3">
      <c r="A82" s="175" t="s">
        <v>133</v>
      </c>
      <c r="B82" s="176">
        <v>30.922599999999999</v>
      </c>
      <c r="C82" s="176">
        <v>38.951000000000001</v>
      </c>
      <c r="D82" s="176">
        <v>42.207900000000002</v>
      </c>
      <c r="E82" s="176">
        <v>0</v>
      </c>
      <c r="F82" s="176">
        <v>0</v>
      </c>
      <c r="G82" s="176">
        <v>0</v>
      </c>
      <c r="H82" s="26"/>
      <c r="I82" s="26"/>
      <c r="J82" s="26"/>
      <c r="K82" s="26"/>
      <c r="L82" s="26"/>
      <c r="M82" s="26"/>
      <c r="N82" s="26"/>
      <c r="O82" s="26"/>
      <c r="P82" s="26"/>
      <c r="Q82" s="26"/>
    </row>
    <row r="83" spans="1:17" hidden="1" outlineLevel="4" x14ac:dyDescent="0.3">
      <c r="A83" s="175" t="s">
        <v>134</v>
      </c>
      <c r="B83" s="176">
        <v>109.57657</v>
      </c>
      <c r="C83" s="176">
        <v>143.76711</v>
      </c>
      <c r="D83" s="176">
        <v>151.514115</v>
      </c>
      <c r="E83" s="176">
        <v>0</v>
      </c>
      <c r="F83" s="176">
        <v>0</v>
      </c>
      <c r="G83" s="176">
        <v>0</v>
      </c>
      <c r="H83" s="26"/>
      <c r="I83" s="26"/>
      <c r="J83" s="26"/>
      <c r="K83" s="26"/>
      <c r="L83" s="26"/>
      <c r="M83" s="26"/>
      <c r="N83" s="26"/>
      <c r="O83" s="26"/>
      <c r="P83" s="26"/>
      <c r="Q83" s="26"/>
    </row>
    <row r="84" spans="1:17" hidden="1" outlineLevel="4" x14ac:dyDescent="0.3">
      <c r="A84" s="175" t="s">
        <v>135</v>
      </c>
      <c r="B84" s="176">
        <v>47.736849999999997</v>
      </c>
      <c r="C84" s="176">
        <v>63.995049999999999</v>
      </c>
      <c r="D84" s="176">
        <v>66.469200000000001</v>
      </c>
      <c r="E84" s="176">
        <v>0</v>
      </c>
      <c r="F84" s="176">
        <v>0</v>
      </c>
      <c r="G84" s="176">
        <v>0</v>
      </c>
      <c r="H84" s="26"/>
      <c r="I84" s="26"/>
      <c r="J84" s="26"/>
      <c r="K84" s="26"/>
      <c r="L84" s="26"/>
      <c r="M84" s="26"/>
      <c r="N84" s="26"/>
      <c r="O84" s="26"/>
      <c r="P84" s="26"/>
      <c r="Q84" s="26"/>
    </row>
    <row r="85" spans="1:17" hidden="1" outlineLevel="4" x14ac:dyDescent="0.3">
      <c r="A85" s="175" t="s">
        <v>136</v>
      </c>
      <c r="B85" s="176">
        <v>0</v>
      </c>
      <c r="C85" s="176">
        <v>0</v>
      </c>
      <c r="D85" s="176">
        <v>0</v>
      </c>
      <c r="E85" s="176">
        <v>639.79848096628996</v>
      </c>
      <c r="F85" s="176">
        <v>646.54004031045997</v>
      </c>
      <c r="G85" s="176">
        <v>668.01165277312998</v>
      </c>
      <c r="H85" s="26"/>
      <c r="I85" s="26"/>
      <c r="J85" s="26"/>
      <c r="K85" s="26"/>
      <c r="L85" s="26"/>
      <c r="M85" s="26"/>
      <c r="N85" s="26"/>
      <c r="O85" s="26"/>
      <c r="P85" s="26"/>
      <c r="Q85" s="26"/>
    </row>
    <row r="86" spans="1:17" hidden="1" outlineLevel="4" x14ac:dyDescent="0.3">
      <c r="A86" s="175" t="s">
        <v>137</v>
      </c>
      <c r="B86" s="176">
        <v>0</v>
      </c>
      <c r="C86" s="176">
        <v>0</v>
      </c>
      <c r="D86" s="176">
        <v>0</v>
      </c>
      <c r="E86" s="176">
        <v>0</v>
      </c>
      <c r="F86" s="176">
        <v>148.2583380511</v>
      </c>
      <c r="G86" s="176">
        <v>153.18200152206001</v>
      </c>
      <c r="H86" s="26"/>
      <c r="I86" s="26"/>
      <c r="J86" s="26"/>
      <c r="K86" s="26"/>
      <c r="L86" s="26"/>
      <c r="M86" s="26"/>
      <c r="N86" s="26"/>
      <c r="O86" s="26"/>
      <c r="P86" s="26"/>
      <c r="Q86" s="26"/>
    </row>
    <row r="87" spans="1:17" hidden="1" outlineLevel="3" x14ac:dyDescent="0.3">
      <c r="A87" s="177" t="s">
        <v>138</v>
      </c>
      <c r="B87" s="176">
        <f t="shared" ref="B87:G87" si="11">SUM(B$88:B$88)</f>
        <v>81.834599999999995</v>
      </c>
      <c r="C87" s="176">
        <f t="shared" si="11"/>
        <v>109.7058</v>
      </c>
      <c r="D87" s="176">
        <f t="shared" si="11"/>
        <v>113.9472</v>
      </c>
      <c r="E87" s="176">
        <f t="shared" si="11"/>
        <v>126.117</v>
      </c>
      <c r="F87" s="176">
        <f t="shared" si="11"/>
        <v>127.1634</v>
      </c>
      <c r="G87" s="176">
        <f t="shared" si="11"/>
        <v>131.38650000000001</v>
      </c>
      <c r="H87" s="26"/>
      <c r="I87" s="26"/>
      <c r="J87" s="26"/>
      <c r="K87" s="26"/>
      <c r="L87" s="26"/>
      <c r="M87" s="26"/>
      <c r="N87" s="26"/>
      <c r="O87" s="26"/>
      <c r="P87" s="26"/>
      <c r="Q87" s="26"/>
    </row>
    <row r="88" spans="1:17" hidden="1" outlineLevel="4" x14ac:dyDescent="0.3">
      <c r="A88" s="175" t="s">
        <v>139</v>
      </c>
      <c r="B88" s="176">
        <v>81.834599999999995</v>
      </c>
      <c r="C88" s="176">
        <v>109.7058</v>
      </c>
      <c r="D88" s="176">
        <v>113.9472</v>
      </c>
      <c r="E88" s="176">
        <v>126.117</v>
      </c>
      <c r="F88" s="176">
        <v>127.1634</v>
      </c>
      <c r="G88" s="176">
        <v>131.38650000000001</v>
      </c>
      <c r="H88" s="26"/>
      <c r="I88" s="26"/>
      <c r="J88" s="26"/>
      <c r="K88" s="26"/>
      <c r="L88" s="26"/>
      <c r="M88" s="26"/>
      <c r="N88" s="26"/>
      <c r="O88" s="26"/>
      <c r="P88" s="26"/>
      <c r="Q88" s="26"/>
    </row>
    <row r="89" spans="1:17" hidden="1" outlineLevel="3" x14ac:dyDescent="0.3">
      <c r="A89" s="177" t="s">
        <v>140</v>
      </c>
      <c r="B89" s="176">
        <f t="shared" ref="B89:G89" si="12">SUM(B$90:B$90)</f>
        <v>120.49942593211</v>
      </c>
      <c r="C89" s="176">
        <f t="shared" si="12"/>
        <v>153.60404350837999</v>
      </c>
      <c r="D89" s="176">
        <f t="shared" si="12"/>
        <v>160.84042546983</v>
      </c>
      <c r="E89" s="176">
        <f t="shared" si="12"/>
        <v>173.03822402111001</v>
      </c>
      <c r="F89" s="176">
        <f t="shared" si="12"/>
        <v>183.21922651337999</v>
      </c>
      <c r="G89" s="176">
        <f t="shared" si="12"/>
        <v>187.49140360001999</v>
      </c>
      <c r="H89" s="26"/>
      <c r="I89" s="26"/>
      <c r="J89" s="26"/>
      <c r="K89" s="26"/>
      <c r="L89" s="26"/>
      <c r="M89" s="26"/>
      <c r="N89" s="26"/>
      <c r="O89" s="26"/>
      <c r="P89" s="26"/>
      <c r="Q89" s="26"/>
    </row>
    <row r="90" spans="1:17" hidden="1" outlineLevel="4" x14ac:dyDescent="0.3">
      <c r="A90" s="175" t="s">
        <v>107</v>
      </c>
      <c r="B90" s="176">
        <v>120.49942593211</v>
      </c>
      <c r="C90" s="176">
        <v>153.60404350837999</v>
      </c>
      <c r="D90" s="176">
        <v>160.84042546983</v>
      </c>
      <c r="E90" s="176">
        <v>173.03822402111001</v>
      </c>
      <c r="F90" s="176">
        <v>183.21922651337999</v>
      </c>
      <c r="G90" s="176">
        <v>187.49140360001999</v>
      </c>
      <c r="H90" s="26"/>
      <c r="I90" s="26"/>
      <c r="J90" s="26"/>
      <c r="K90" s="26"/>
      <c r="L90" s="26"/>
      <c r="M90" s="26"/>
      <c r="N90" s="26"/>
      <c r="O90" s="26"/>
      <c r="P90" s="26"/>
      <c r="Q90" s="26"/>
    </row>
    <row r="91" spans="1:17" ht="14.4" outlineLevel="1" x14ac:dyDescent="0.3">
      <c r="A91" s="188" t="s">
        <v>2</v>
      </c>
      <c r="B91" s="189">
        <f t="shared" ref="B91:G91" si="13">B$92+B$110</f>
        <v>309.33986955858001</v>
      </c>
      <c r="C91" s="189">
        <f t="shared" si="13"/>
        <v>360.43420638318003</v>
      </c>
      <c r="D91" s="189">
        <f t="shared" si="13"/>
        <v>331.5447170827199</v>
      </c>
      <c r="E91" s="189">
        <f t="shared" si="13"/>
        <v>288.51110931760996</v>
      </c>
      <c r="F91" s="189">
        <f t="shared" si="13"/>
        <v>276.68300234511992</v>
      </c>
      <c r="G91" s="189">
        <f t="shared" si="13"/>
        <v>259.96150506507001</v>
      </c>
      <c r="H91" s="26"/>
      <c r="I91" s="26"/>
      <c r="J91" s="26"/>
      <c r="K91" s="26"/>
      <c r="L91" s="26"/>
      <c r="M91" s="26"/>
      <c r="N91" s="26"/>
      <c r="O91" s="26"/>
      <c r="P91" s="26"/>
      <c r="Q91" s="26"/>
    </row>
    <row r="92" spans="1:17" ht="14.4" outlineLevel="2" collapsed="1" x14ac:dyDescent="0.3">
      <c r="A92" s="186" t="s">
        <v>59</v>
      </c>
      <c r="B92" s="187">
        <f t="shared" ref="B92:G92" si="14">B$93+B$100+B$108</f>
        <v>49.038826509239996</v>
      </c>
      <c r="C92" s="187">
        <f t="shared" si="14"/>
        <v>72.197931313059996</v>
      </c>
      <c r="D92" s="187">
        <f t="shared" si="14"/>
        <v>68.798719139519989</v>
      </c>
      <c r="E92" s="187">
        <f t="shared" si="14"/>
        <v>69.357463909260005</v>
      </c>
      <c r="F92" s="187">
        <f t="shared" si="14"/>
        <v>64.294409157979999</v>
      </c>
      <c r="G92" s="187">
        <f t="shared" si="14"/>
        <v>63.170744999589999</v>
      </c>
      <c r="H92" s="26"/>
      <c r="I92" s="26"/>
      <c r="J92" s="26"/>
      <c r="K92" s="26"/>
      <c r="L92" s="26"/>
      <c r="M92" s="26"/>
      <c r="N92" s="26"/>
      <c r="O92" s="26"/>
      <c r="P92" s="26"/>
      <c r="Q92" s="26"/>
    </row>
    <row r="93" spans="1:17" hidden="1" outlineLevel="3" x14ac:dyDescent="0.3">
      <c r="A93" s="177" t="s">
        <v>60</v>
      </c>
      <c r="B93" s="176">
        <f t="shared" ref="B93:G93" si="15">SUM(B$94:B$99)</f>
        <v>16.928416600000002</v>
      </c>
      <c r="C93" s="176">
        <f t="shared" si="15"/>
        <v>11.847416600000001</v>
      </c>
      <c r="D93" s="176">
        <f t="shared" si="15"/>
        <v>7.9750116000000002</v>
      </c>
      <c r="E93" s="176">
        <f t="shared" si="15"/>
        <v>4.4750116000000002</v>
      </c>
      <c r="F93" s="176">
        <f t="shared" si="15"/>
        <v>2.4750116000000002</v>
      </c>
      <c r="G93" s="176">
        <f t="shared" si="15"/>
        <v>2.4750116000000002</v>
      </c>
      <c r="H93" s="26"/>
      <c r="I93" s="26"/>
      <c r="J93" s="26"/>
      <c r="K93" s="26"/>
      <c r="L93" s="26"/>
      <c r="M93" s="26"/>
      <c r="N93" s="26"/>
      <c r="O93" s="26"/>
      <c r="P93" s="26"/>
      <c r="Q93" s="26"/>
    </row>
    <row r="94" spans="1:17" hidden="1" outlineLevel="4" x14ac:dyDescent="0.3">
      <c r="A94" s="175" t="s">
        <v>141</v>
      </c>
      <c r="B94" s="176">
        <v>1.1600000000000001E-5</v>
      </c>
      <c r="C94" s="176">
        <v>1.1600000000000001E-5</v>
      </c>
      <c r="D94" s="176">
        <v>1.1600000000000001E-5</v>
      </c>
      <c r="E94" s="176">
        <v>1.1600000000000001E-5</v>
      </c>
      <c r="F94" s="176">
        <v>1.1600000000000001E-5</v>
      </c>
      <c r="G94" s="176">
        <v>1.1600000000000001E-5</v>
      </c>
      <c r="H94" s="26"/>
      <c r="I94" s="26"/>
      <c r="J94" s="26"/>
      <c r="K94" s="26"/>
      <c r="L94" s="26"/>
      <c r="M94" s="26"/>
      <c r="N94" s="26"/>
      <c r="O94" s="26"/>
      <c r="P94" s="26"/>
      <c r="Q94" s="26"/>
    </row>
    <row r="95" spans="1:17" hidden="1" outlineLevel="4" x14ac:dyDescent="0.3">
      <c r="A95" s="175" t="s">
        <v>142</v>
      </c>
      <c r="B95" s="176">
        <v>3.4750000000000001</v>
      </c>
      <c r="C95" s="176">
        <v>3.4750000000000001</v>
      </c>
      <c r="D95" s="176">
        <v>2.4750000000000001</v>
      </c>
      <c r="E95" s="176">
        <v>2.4750000000000001</v>
      </c>
      <c r="F95" s="176">
        <v>2.4750000000000001</v>
      </c>
      <c r="G95" s="176">
        <v>2.4750000000000001</v>
      </c>
      <c r="H95" s="26"/>
      <c r="I95" s="26"/>
      <c r="J95" s="26"/>
      <c r="K95" s="26"/>
      <c r="L95" s="26"/>
      <c r="M95" s="26"/>
      <c r="N95" s="26"/>
      <c r="O95" s="26"/>
      <c r="P95" s="26"/>
      <c r="Q95" s="26"/>
    </row>
    <row r="96" spans="1:17" hidden="1" outlineLevel="4" x14ac:dyDescent="0.3">
      <c r="A96" s="175" t="s">
        <v>143</v>
      </c>
      <c r="B96" s="176">
        <v>5.0810000000000004</v>
      </c>
      <c r="C96" s="176">
        <v>0</v>
      </c>
      <c r="D96" s="176">
        <v>0</v>
      </c>
      <c r="E96" s="176">
        <v>0</v>
      </c>
      <c r="F96" s="176">
        <v>0</v>
      </c>
      <c r="G96" s="176">
        <v>0</v>
      </c>
      <c r="H96" s="26"/>
      <c r="I96" s="26"/>
      <c r="J96" s="26"/>
      <c r="K96" s="26"/>
      <c r="L96" s="26"/>
      <c r="M96" s="26"/>
      <c r="N96" s="26"/>
      <c r="O96" s="26"/>
      <c r="P96" s="26"/>
      <c r="Q96" s="26"/>
    </row>
    <row r="97" spans="1:17" hidden="1" outlineLevel="4" x14ac:dyDescent="0.3">
      <c r="A97" s="175" t="s">
        <v>144</v>
      </c>
      <c r="B97" s="176">
        <v>2.8724050000000001</v>
      </c>
      <c r="C97" s="176">
        <v>2.8724050000000001</v>
      </c>
      <c r="D97" s="176">
        <v>0</v>
      </c>
      <c r="E97" s="176">
        <v>0</v>
      </c>
      <c r="F97" s="176">
        <v>0</v>
      </c>
      <c r="G97" s="176">
        <v>0</v>
      </c>
      <c r="H97" s="26"/>
      <c r="I97" s="26"/>
      <c r="J97" s="26"/>
      <c r="K97" s="26"/>
      <c r="L97" s="26"/>
      <c r="M97" s="26"/>
      <c r="N97" s="26"/>
      <c r="O97" s="26"/>
      <c r="P97" s="26"/>
      <c r="Q97" s="26"/>
    </row>
    <row r="98" spans="1:17" hidden="1" outlineLevel="4" x14ac:dyDescent="0.3">
      <c r="A98" s="175" t="s">
        <v>145</v>
      </c>
      <c r="B98" s="176">
        <v>3.5</v>
      </c>
      <c r="C98" s="176">
        <v>3.5</v>
      </c>
      <c r="D98" s="176">
        <v>3.5</v>
      </c>
      <c r="E98" s="176">
        <v>0</v>
      </c>
      <c r="F98" s="176">
        <v>0</v>
      </c>
      <c r="G98" s="176">
        <v>0</v>
      </c>
      <c r="H98" s="26"/>
      <c r="I98" s="26"/>
      <c r="J98" s="26"/>
      <c r="K98" s="26"/>
      <c r="L98" s="26"/>
      <c r="M98" s="26"/>
      <c r="N98" s="26"/>
      <c r="O98" s="26"/>
      <c r="P98" s="26"/>
      <c r="Q98" s="26"/>
    </row>
    <row r="99" spans="1:17" hidden="1" outlineLevel="4" x14ac:dyDescent="0.3">
      <c r="A99" s="175" t="s">
        <v>146</v>
      </c>
      <c r="B99" s="176">
        <v>2</v>
      </c>
      <c r="C99" s="176">
        <v>2</v>
      </c>
      <c r="D99" s="176">
        <v>2</v>
      </c>
      <c r="E99" s="176">
        <v>2</v>
      </c>
      <c r="F99" s="176">
        <v>0</v>
      </c>
      <c r="G99" s="176">
        <v>0</v>
      </c>
      <c r="H99" s="26"/>
      <c r="I99" s="26"/>
      <c r="J99" s="26"/>
      <c r="K99" s="26"/>
      <c r="L99" s="26"/>
      <c r="M99" s="26"/>
      <c r="N99" s="26"/>
      <c r="O99" s="26"/>
      <c r="P99" s="26"/>
      <c r="Q99" s="26"/>
    </row>
    <row r="100" spans="1:17" hidden="1" outlineLevel="3" x14ac:dyDescent="0.3">
      <c r="A100" s="177" t="s">
        <v>96</v>
      </c>
      <c r="B100" s="176">
        <f t="shared" ref="B100:G100" si="16">SUM(B$101:B$107)</f>
        <v>32.109455259240001</v>
      </c>
      <c r="C100" s="176">
        <f t="shared" si="16"/>
        <v>60.349560063059997</v>
      </c>
      <c r="D100" s="176">
        <f t="shared" si="16"/>
        <v>60.822752889519997</v>
      </c>
      <c r="E100" s="176">
        <f t="shared" si="16"/>
        <v>64.881497659260006</v>
      </c>
      <c r="F100" s="176">
        <f t="shared" si="16"/>
        <v>61.81844290798</v>
      </c>
      <c r="G100" s="176">
        <f t="shared" si="16"/>
        <v>60.69477874959</v>
      </c>
      <c r="H100" s="26"/>
      <c r="I100" s="26"/>
      <c r="J100" s="26"/>
      <c r="K100" s="26"/>
      <c r="L100" s="26"/>
      <c r="M100" s="26"/>
      <c r="N100" s="26"/>
      <c r="O100" s="26"/>
      <c r="P100" s="26"/>
      <c r="Q100" s="26"/>
    </row>
    <row r="101" spans="1:17" hidden="1" outlineLevel="4" x14ac:dyDescent="0.3">
      <c r="A101" s="175" t="s">
        <v>147</v>
      </c>
      <c r="B101" s="176">
        <v>4.3504301856599996</v>
      </c>
      <c r="C101" s="176">
        <v>4.2835835157500002</v>
      </c>
      <c r="D101" s="176">
        <v>3.58431738666</v>
      </c>
      <c r="E101" s="176">
        <v>2.6414929643299998</v>
      </c>
      <c r="F101" s="176">
        <v>1.5222507644000001</v>
      </c>
      <c r="G101" s="176">
        <v>1.4561805356799999</v>
      </c>
      <c r="H101" s="26"/>
      <c r="I101" s="26"/>
      <c r="J101" s="26"/>
      <c r="K101" s="26"/>
      <c r="L101" s="26"/>
      <c r="M101" s="26"/>
      <c r="N101" s="26"/>
      <c r="O101" s="26"/>
      <c r="P101" s="26"/>
      <c r="Q101" s="26"/>
    </row>
    <row r="102" spans="1:17" hidden="1" outlineLevel="4" x14ac:dyDescent="0.3">
      <c r="A102" s="175" t="s">
        <v>148</v>
      </c>
      <c r="B102" s="176">
        <v>0.3546166</v>
      </c>
      <c r="C102" s="176">
        <v>0.47539179999999998</v>
      </c>
      <c r="D102" s="176">
        <v>0.43890773350000001</v>
      </c>
      <c r="E102" s="176">
        <v>0.30361500074999997</v>
      </c>
      <c r="F102" s="176">
        <v>0.12245364575999999</v>
      </c>
      <c r="G102" s="176">
        <v>7.9075209839999994E-2</v>
      </c>
      <c r="H102" s="26"/>
      <c r="I102" s="26"/>
      <c r="J102" s="26"/>
      <c r="K102" s="26"/>
      <c r="L102" s="26"/>
      <c r="M102" s="26"/>
      <c r="N102" s="26"/>
      <c r="O102" s="26"/>
      <c r="P102" s="26"/>
      <c r="Q102" s="26"/>
    </row>
    <row r="103" spans="1:17" hidden="1" outlineLevel="4" x14ac:dyDescent="0.3">
      <c r="A103" s="175" t="s">
        <v>149</v>
      </c>
      <c r="B103" s="176">
        <v>10.60962944519</v>
      </c>
      <c r="C103" s="176">
        <v>12.3806687687</v>
      </c>
      <c r="D103" s="176">
        <v>11.39334056433</v>
      </c>
      <c r="E103" s="176">
        <v>14.99023391273</v>
      </c>
      <c r="F103" s="176">
        <v>10.22976537528</v>
      </c>
      <c r="G103" s="176">
        <v>9.9761538618600003</v>
      </c>
      <c r="H103" s="26"/>
      <c r="I103" s="26"/>
      <c r="J103" s="26"/>
      <c r="K103" s="26"/>
      <c r="L103" s="26"/>
      <c r="M103" s="26"/>
      <c r="N103" s="26"/>
      <c r="O103" s="26"/>
      <c r="P103" s="26"/>
      <c r="Q103" s="26"/>
    </row>
    <row r="104" spans="1:17" hidden="1" outlineLevel="4" x14ac:dyDescent="0.3">
      <c r="A104" s="175" t="s">
        <v>150</v>
      </c>
      <c r="B104" s="176">
        <v>12.514342159670001</v>
      </c>
      <c r="C104" s="176">
        <v>13.93794200916</v>
      </c>
      <c r="D104" s="176">
        <v>13.171333369219999</v>
      </c>
      <c r="E104" s="176">
        <v>13.25976210098</v>
      </c>
      <c r="F104" s="176">
        <v>14.832616250719999</v>
      </c>
      <c r="G104" s="176">
        <v>14.06139472279</v>
      </c>
      <c r="H104" s="26"/>
      <c r="I104" s="26"/>
      <c r="J104" s="26"/>
      <c r="K104" s="26"/>
      <c r="L104" s="26"/>
      <c r="M104" s="26"/>
      <c r="N104" s="26"/>
      <c r="O104" s="26"/>
      <c r="P104" s="26"/>
      <c r="Q104" s="26"/>
    </row>
    <row r="105" spans="1:17" hidden="1" outlineLevel="4" x14ac:dyDescent="0.3">
      <c r="A105" s="175" t="s">
        <v>151</v>
      </c>
      <c r="B105" s="176">
        <v>0.27278200000000002</v>
      </c>
      <c r="C105" s="176">
        <v>0.36568600000000001</v>
      </c>
      <c r="D105" s="176">
        <v>0.33762133300000002</v>
      </c>
      <c r="E105" s="176">
        <v>0.23354999851</v>
      </c>
      <c r="F105" s="176">
        <v>9.4195108469999997E-2</v>
      </c>
      <c r="G105" s="176">
        <v>6.0827080319999997E-2</v>
      </c>
      <c r="H105" s="26"/>
      <c r="I105" s="26"/>
      <c r="J105" s="26"/>
      <c r="K105" s="26"/>
      <c r="L105" s="26"/>
      <c r="M105" s="26"/>
      <c r="N105" s="26"/>
      <c r="O105" s="26"/>
      <c r="P105" s="26"/>
      <c r="Q105" s="26"/>
    </row>
    <row r="106" spans="1:17" hidden="1" outlineLevel="4" x14ac:dyDescent="0.3">
      <c r="A106" s="175" t="s">
        <v>152</v>
      </c>
      <c r="B106" s="176">
        <v>0.38189479999999998</v>
      </c>
      <c r="C106" s="176">
        <v>0.51196039999999998</v>
      </c>
      <c r="D106" s="176">
        <v>0.47266986649999998</v>
      </c>
      <c r="E106" s="176">
        <v>0.32696999924999998</v>
      </c>
      <c r="F106" s="176">
        <v>0.13187315424000001</v>
      </c>
      <c r="G106" s="176">
        <v>8.515791516E-2</v>
      </c>
      <c r="H106" s="26"/>
      <c r="I106" s="26"/>
      <c r="J106" s="26"/>
      <c r="K106" s="26"/>
      <c r="L106" s="26"/>
      <c r="M106" s="26"/>
      <c r="N106" s="26"/>
      <c r="O106" s="26"/>
      <c r="P106" s="26"/>
      <c r="Q106" s="26"/>
    </row>
    <row r="107" spans="1:17" hidden="1" outlineLevel="4" x14ac:dyDescent="0.3">
      <c r="A107" s="175" t="s">
        <v>153</v>
      </c>
      <c r="B107" s="176">
        <v>3.62576006872</v>
      </c>
      <c r="C107" s="176">
        <v>28.394327569449999</v>
      </c>
      <c r="D107" s="176">
        <v>31.42456263631</v>
      </c>
      <c r="E107" s="176">
        <v>33.125873682710001</v>
      </c>
      <c r="F107" s="176">
        <v>34.885288609109999</v>
      </c>
      <c r="G107" s="176">
        <v>34.97598942394</v>
      </c>
      <c r="H107" s="26"/>
      <c r="I107" s="26"/>
      <c r="J107" s="26"/>
      <c r="K107" s="26"/>
      <c r="L107" s="26"/>
      <c r="M107" s="26"/>
      <c r="N107" s="26"/>
      <c r="O107" s="26"/>
      <c r="P107" s="26"/>
      <c r="Q107" s="26"/>
    </row>
    <row r="108" spans="1:17" hidden="1" outlineLevel="3" x14ac:dyDescent="0.3">
      <c r="A108" s="177" t="s">
        <v>154</v>
      </c>
      <c r="B108" s="176">
        <f t="shared" ref="B108:G108" si="17">SUM(B$109:B$109)</f>
        <v>9.5465000000000003E-4</v>
      </c>
      <c r="C108" s="176">
        <f t="shared" si="17"/>
        <v>9.5465000000000003E-4</v>
      </c>
      <c r="D108" s="176">
        <f t="shared" si="17"/>
        <v>9.5465000000000003E-4</v>
      </c>
      <c r="E108" s="176">
        <f t="shared" si="17"/>
        <v>9.5465000000000003E-4</v>
      </c>
      <c r="F108" s="176">
        <f t="shared" si="17"/>
        <v>9.5465000000000003E-4</v>
      </c>
      <c r="G108" s="176">
        <f t="shared" si="17"/>
        <v>9.5465000000000003E-4</v>
      </c>
      <c r="H108" s="26"/>
      <c r="I108" s="26"/>
      <c r="J108" s="26"/>
      <c r="K108" s="26"/>
      <c r="L108" s="26"/>
      <c r="M108" s="26"/>
      <c r="N108" s="26"/>
      <c r="O108" s="26"/>
      <c r="P108" s="26"/>
      <c r="Q108" s="26"/>
    </row>
    <row r="109" spans="1:17" hidden="1" outlineLevel="4" x14ac:dyDescent="0.3">
      <c r="A109" s="175" t="s">
        <v>155</v>
      </c>
      <c r="B109" s="176">
        <v>9.5465000000000003E-4</v>
      </c>
      <c r="C109" s="176">
        <v>9.5465000000000003E-4</v>
      </c>
      <c r="D109" s="176">
        <v>9.5465000000000003E-4</v>
      </c>
      <c r="E109" s="176">
        <v>9.5465000000000003E-4</v>
      </c>
      <c r="F109" s="176">
        <v>9.5465000000000003E-4</v>
      </c>
      <c r="G109" s="176">
        <v>9.5465000000000003E-4</v>
      </c>
      <c r="H109" s="26"/>
      <c r="I109" s="26"/>
      <c r="J109" s="26"/>
      <c r="K109" s="26"/>
      <c r="L109" s="26"/>
      <c r="M109" s="26"/>
      <c r="N109" s="26"/>
      <c r="O109" s="26"/>
      <c r="P109" s="26"/>
      <c r="Q109" s="26"/>
    </row>
    <row r="110" spans="1:17" ht="14.4" outlineLevel="2" collapsed="1" x14ac:dyDescent="0.3">
      <c r="A110" s="186" t="s">
        <v>98</v>
      </c>
      <c r="B110" s="187">
        <f t="shared" ref="B110:G110" si="18">B$111+B$118+B$121+B$124+B$127</f>
        <v>260.30104304934002</v>
      </c>
      <c r="C110" s="187">
        <f t="shared" si="18"/>
        <v>288.23627507012003</v>
      </c>
      <c r="D110" s="187">
        <f t="shared" si="18"/>
        <v>262.74599794319994</v>
      </c>
      <c r="E110" s="187">
        <f t="shared" si="18"/>
        <v>219.15364540834997</v>
      </c>
      <c r="F110" s="187">
        <f t="shared" si="18"/>
        <v>212.38859318713995</v>
      </c>
      <c r="G110" s="187">
        <f t="shared" si="18"/>
        <v>196.79076006548001</v>
      </c>
      <c r="H110" s="26"/>
      <c r="I110" s="26"/>
      <c r="J110" s="26"/>
      <c r="K110" s="26"/>
      <c r="L110" s="26"/>
      <c r="M110" s="26"/>
      <c r="N110" s="26"/>
      <c r="O110" s="26"/>
      <c r="P110" s="26"/>
      <c r="Q110" s="26"/>
    </row>
    <row r="111" spans="1:17" hidden="1" outlineLevel="3" x14ac:dyDescent="0.3">
      <c r="A111" s="177" t="s">
        <v>99</v>
      </c>
      <c r="B111" s="176">
        <f t="shared" ref="B111:G111" si="19">SUM(B$112:B$117)</f>
        <v>186.07888667076</v>
      </c>
      <c r="C111" s="176">
        <f t="shared" si="19"/>
        <v>191.23700154050002</v>
      </c>
      <c r="D111" s="176">
        <f t="shared" si="19"/>
        <v>160.72856170807</v>
      </c>
      <c r="E111" s="176">
        <f t="shared" si="19"/>
        <v>136.28570344675998</v>
      </c>
      <c r="F111" s="176">
        <f t="shared" si="19"/>
        <v>129.05537836067998</v>
      </c>
      <c r="G111" s="176">
        <f t="shared" si="19"/>
        <v>110.93567318021</v>
      </c>
      <c r="H111" s="26"/>
      <c r="I111" s="26"/>
      <c r="J111" s="26"/>
      <c r="K111" s="26"/>
      <c r="L111" s="26"/>
      <c r="M111" s="26"/>
      <c r="N111" s="26"/>
      <c r="O111" s="26"/>
      <c r="P111" s="26"/>
      <c r="Q111" s="26"/>
    </row>
    <row r="112" spans="1:17" hidden="1" outlineLevel="4" x14ac:dyDescent="0.3">
      <c r="A112" s="175" t="s">
        <v>156</v>
      </c>
      <c r="B112" s="176">
        <v>9.2767800000000005</v>
      </c>
      <c r="C112" s="176">
        <v>11.6853</v>
      </c>
      <c r="D112" s="176">
        <v>12.662369999999999</v>
      </c>
      <c r="E112" s="176">
        <v>13.17798</v>
      </c>
      <c r="F112" s="176">
        <v>14.956950000000001</v>
      </c>
      <c r="G112" s="176">
        <v>15.09369</v>
      </c>
      <c r="H112" s="26"/>
      <c r="I112" s="26"/>
      <c r="J112" s="26"/>
      <c r="K112" s="26"/>
      <c r="L112" s="26"/>
      <c r="M112" s="26"/>
      <c r="N112" s="26"/>
      <c r="O112" s="26"/>
      <c r="P112" s="26"/>
      <c r="Q112" s="26"/>
    </row>
    <row r="113" spans="1:17" hidden="1" outlineLevel="4" x14ac:dyDescent="0.3">
      <c r="A113" s="175" t="s">
        <v>102</v>
      </c>
      <c r="B113" s="176">
        <v>9.2796015706299997</v>
      </c>
      <c r="C113" s="176">
        <v>22.173127630060002</v>
      </c>
      <c r="D113" s="176">
        <v>42.482597292279998</v>
      </c>
      <c r="E113" s="176">
        <v>45.32443061531</v>
      </c>
      <c r="F113" s="176">
        <v>66.783923133800002</v>
      </c>
      <c r="G113" s="176">
        <v>50.802112032769998</v>
      </c>
      <c r="H113" s="26"/>
      <c r="I113" s="26"/>
      <c r="J113" s="26"/>
      <c r="K113" s="26"/>
      <c r="L113" s="26"/>
      <c r="M113" s="26"/>
      <c r="N113" s="26"/>
      <c r="O113" s="26"/>
      <c r="P113" s="26"/>
      <c r="Q113" s="26"/>
    </row>
    <row r="114" spans="1:17" hidden="1" outlineLevel="4" x14ac:dyDescent="0.3">
      <c r="A114" s="175" t="s">
        <v>103</v>
      </c>
      <c r="B114" s="176">
        <v>1.685745539</v>
      </c>
      <c r="C114" s="176">
        <v>4.0027995150000004</v>
      </c>
      <c r="D114" s="176">
        <v>4.2488582534999999</v>
      </c>
      <c r="E114" s="176">
        <v>8.0852744912300007</v>
      </c>
      <c r="F114" s="176">
        <v>9.0394754543799998</v>
      </c>
      <c r="G114" s="176">
        <v>8.9434764541699998</v>
      </c>
      <c r="H114" s="26"/>
      <c r="I114" s="26"/>
      <c r="J114" s="26"/>
      <c r="K114" s="26"/>
      <c r="L114" s="26"/>
      <c r="M114" s="26"/>
      <c r="N114" s="26"/>
      <c r="O114" s="26"/>
      <c r="P114" s="26"/>
      <c r="Q114" s="26"/>
    </row>
    <row r="115" spans="1:17" hidden="1" outlineLevel="4" x14ac:dyDescent="0.3">
      <c r="A115" s="175" t="s">
        <v>106</v>
      </c>
      <c r="B115" s="176">
        <v>12.77248679523</v>
      </c>
      <c r="C115" s="176">
        <v>17.16922751996</v>
      </c>
      <c r="D115" s="176">
        <v>20.401384690299999</v>
      </c>
      <c r="E115" s="176">
        <v>21.577228281509999</v>
      </c>
      <c r="F115" s="176">
        <v>20.65386147676</v>
      </c>
      <c r="G115" s="176">
        <v>21.606342438750001</v>
      </c>
      <c r="H115" s="26"/>
      <c r="I115" s="26"/>
      <c r="J115" s="26"/>
      <c r="K115" s="26"/>
      <c r="L115" s="26"/>
      <c r="M115" s="26"/>
      <c r="N115" s="26"/>
      <c r="O115" s="26"/>
      <c r="P115" s="26"/>
      <c r="Q115" s="26"/>
    </row>
    <row r="116" spans="1:17" hidden="1" outlineLevel="4" x14ac:dyDescent="0.3">
      <c r="A116" s="175" t="s">
        <v>107</v>
      </c>
      <c r="B116" s="176">
        <v>153.0642727659</v>
      </c>
      <c r="C116" s="176">
        <v>136.20086235975</v>
      </c>
      <c r="D116" s="176">
        <v>80.927352987519996</v>
      </c>
      <c r="E116" s="176">
        <v>48.108513283420002</v>
      </c>
      <c r="F116" s="176">
        <v>17.581329146990001</v>
      </c>
      <c r="G116" s="176">
        <v>14.44630786387</v>
      </c>
      <c r="H116" s="26"/>
      <c r="I116" s="26"/>
      <c r="J116" s="26"/>
      <c r="K116" s="26"/>
      <c r="L116" s="26"/>
      <c r="M116" s="26"/>
      <c r="N116" s="26"/>
      <c r="O116" s="26"/>
      <c r="P116" s="26"/>
      <c r="Q116" s="26"/>
    </row>
    <row r="117" spans="1:17" hidden="1" outlineLevel="4" x14ac:dyDescent="0.3">
      <c r="A117" s="175" t="s">
        <v>108</v>
      </c>
      <c r="B117" s="176">
        <v>0</v>
      </c>
      <c r="C117" s="176">
        <v>5.6845157299999999E-3</v>
      </c>
      <c r="D117" s="176">
        <v>5.99848447E-3</v>
      </c>
      <c r="E117" s="176">
        <v>1.227677529E-2</v>
      </c>
      <c r="F117" s="176">
        <v>3.9839148749999997E-2</v>
      </c>
      <c r="G117" s="176">
        <v>4.3744390649999999E-2</v>
      </c>
      <c r="H117" s="26"/>
      <c r="I117" s="26"/>
      <c r="J117" s="26"/>
      <c r="K117" s="26"/>
      <c r="L117" s="26"/>
      <c r="M117" s="26"/>
      <c r="N117" s="26"/>
      <c r="O117" s="26"/>
      <c r="P117" s="26"/>
      <c r="Q117" s="26"/>
    </row>
    <row r="118" spans="1:17" hidden="1" outlineLevel="3" x14ac:dyDescent="0.3">
      <c r="A118" s="177" t="s">
        <v>157</v>
      </c>
      <c r="B118" s="176">
        <f t="shared" ref="B118:G118" si="20">SUM(B$119:B$120)</f>
        <v>24.550380000000001</v>
      </c>
      <c r="C118" s="176">
        <f t="shared" si="20"/>
        <v>30.169094999999999</v>
      </c>
      <c r="D118" s="176">
        <f t="shared" si="20"/>
        <v>32.463972362509999</v>
      </c>
      <c r="E118" s="176">
        <f t="shared" si="20"/>
        <v>36.060648373310002</v>
      </c>
      <c r="F118" s="176">
        <f t="shared" si="20"/>
        <v>36.535842410389996</v>
      </c>
      <c r="G118" s="176">
        <f t="shared" si="20"/>
        <v>37.711510808969997</v>
      </c>
      <c r="H118" s="26"/>
      <c r="I118" s="26"/>
      <c r="J118" s="26"/>
      <c r="K118" s="26"/>
      <c r="L118" s="26"/>
      <c r="M118" s="26"/>
      <c r="N118" s="26"/>
      <c r="O118" s="26"/>
      <c r="P118" s="26"/>
      <c r="Q118" s="26"/>
    </row>
    <row r="119" spans="1:17" hidden="1" outlineLevel="4" x14ac:dyDescent="0.3">
      <c r="A119" s="175" t="s">
        <v>158</v>
      </c>
      <c r="B119" s="176">
        <v>24.550380000000001</v>
      </c>
      <c r="C119" s="176">
        <v>30.169094999999999</v>
      </c>
      <c r="D119" s="176">
        <v>31.33548</v>
      </c>
      <c r="E119" s="176">
        <v>34.682175000000001</v>
      </c>
      <c r="F119" s="176">
        <v>34.969935</v>
      </c>
      <c r="G119" s="176">
        <v>36.131287499999999</v>
      </c>
      <c r="H119" s="26"/>
      <c r="I119" s="26"/>
      <c r="J119" s="26"/>
      <c r="K119" s="26"/>
      <c r="L119" s="26"/>
      <c r="M119" s="26"/>
      <c r="N119" s="26"/>
      <c r="O119" s="26"/>
      <c r="P119" s="26"/>
      <c r="Q119" s="26"/>
    </row>
    <row r="120" spans="1:17" hidden="1" outlineLevel="4" x14ac:dyDescent="0.3">
      <c r="A120" s="175" t="s">
        <v>114</v>
      </c>
      <c r="B120" s="176">
        <v>0</v>
      </c>
      <c r="C120" s="176">
        <v>0</v>
      </c>
      <c r="D120" s="176">
        <v>1.1284923625100001</v>
      </c>
      <c r="E120" s="176">
        <v>1.3784733733100001</v>
      </c>
      <c r="F120" s="176">
        <v>1.5659074103899999</v>
      </c>
      <c r="G120" s="176">
        <v>1.58022330897</v>
      </c>
      <c r="H120" s="26"/>
      <c r="I120" s="26"/>
      <c r="J120" s="26"/>
      <c r="K120" s="26"/>
      <c r="L120" s="26"/>
      <c r="M120" s="26"/>
      <c r="N120" s="26"/>
      <c r="O120" s="26"/>
      <c r="P120" s="26"/>
      <c r="Q120" s="26"/>
    </row>
    <row r="121" spans="1:17" hidden="1" outlineLevel="3" x14ac:dyDescent="0.3">
      <c r="A121" s="177" t="s">
        <v>122</v>
      </c>
      <c r="B121" s="176">
        <f t="shared" ref="B121:G121" si="21">SUM(B$122:B$123)</f>
        <v>4.9631423273299999</v>
      </c>
      <c r="C121" s="176">
        <f t="shared" si="21"/>
        <v>7.09944966691</v>
      </c>
      <c r="D121" s="176">
        <f t="shared" si="21"/>
        <v>7.4799616972800003</v>
      </c>
      <c r="E121" s="176">
        <f t="shared" si="21"/>
        <v>7.6600232181100001</v>
      </c>
      <c r="F121" s="176">
        <f t="shared" si="21"/>
        <v>7.0996304551599998</v>
      </c>
      <c r="G121" s="176">
        <f t="shared" si="21"/>
        <v>7.1742419371999997</v>
      </c>
      <c r="H121" s="26"/>
      <c r="I121" s="26"/>
      <c r="J121" s="26"/>
      <c r="K121" s="26"/>
      <c r="L121" s="26"/>
      <c r="M121" s="26"/>
      <c r="N121" s="26"/>
      <c r="O121" s="26"/>
      <c r="P121" s="26"/>
      <c r="Q121" s="26"/>
    </row>
    <row r="122" spans="1:17" hidden="1" outlineLevel="4" x14ac:dyDescent="0.3">
      <c r="A122" s="175" t="s">
        <v>159</v>
      </c>
      <c r="B122" s="176">
        <v>4.4761919675000001</v>
      </c>
      <c r="C122" s="176">
        <v>6.8946523524199996</v>
      </c>
      <c r="D122" s="176">
        <v>7.4799616972800003</v>
      </c>
      <c r="E122" s="176">
        <v>7.6600232181100001</v>
      </c>
      <c r="F122" s="176">
        <v>7.0996304551599998</v>
      </c>
      <c r="G122" s="176">
        <v>7.1742419371999997</v>
      </c>
      <c r="H122" s="26"/>
      <c r="I122" s="26"/>
      <c r="J122" s="26"/>
      <c r="K122" s="26"/>
      <c r="L122" s="26"/>
      <c r="M122" s="26"/>
      <c r="N122" s="26"/>
      <c r="O122" s="26"/>
      <c r="P122" s="26"/>
      <c r="Q122" s="26"/>
    </row>
    <row r="123" spans="1:17" hidden="1" outlineLevel="4" x14ac:dyDescent="0.3">
      <c r="A123" s="175" t="s">
        <v>127</v>
      </c>
      <c r="B123" s="176">
        <v>0.48695035983000001</v>
      </c>
      <c r="C123" s="176">
        <v>0.20479731448999999</v>
      </c>
      <c r="D123" s="176">
        <v>0</v>
      </c>
      <c r="E123" s="176">
        <v>0</v>
      </c>
      <c r="F123" s="176">
        <v>0</v>
      </c>
      <c r="G123" s="176">
        <v>0</v>
      </c>
      <c r="H123" s="26"/>
      <c r="I123" s="26"/>
      <c r="J123" s="26"/>
      <c r="K123" s="26"/>
      <c r="L123" s="26"/>
      <c r="M123" s="26"/>
      <c r="N123" s="26"/>
      <c r="O123" s="26"/>
      <c r="P123" s="26"/>
      <c r="Q123" s="26"/>
    </row>
    <row r="124" spans="1:17" hidden="1" outlineLevel="3" x14ac:dyDescent="0.3">
      <c r="A124" s="177" t="s">
        <v>160</v>
      </c>
      <c r="B124" s="176">
        <f t="shared" ref="B124:G124" si="22">SUM(B$125:B$126)</f>
        <v>41.599254999999999</v>
      </c>
      <c r="C124" s="176">
        <f t="shared" si="22"/>
        <v>55.767115000000004</v>
      </c>
      <c r="D124" s="176">
        <f t="shared" si="22"/>
        <v>57.923159999999996</v>
      </c>
      <c r="E124" s="176">
        <f t="shared" si="22"/>
        <v>34.682175000000001</v>
      </c>
      <c r="F124" s="176">
        <f t="shared" si="22"/>
        <v>34.969935</v>
      </c>
      <c r="G124" s="176">
        <f t="shared" si="22"/>
        <v>36.131287499999999</v>
      </c>
      <c r="H124" s="26"/>
      <c r="I124" s="26"/>
      <c r="J124" s="26"/>
      <c r="K124" s="26"/>
      <c r="L124" s="26"/>
      <c r="M124" s="26"/>
      <c r="N124" s="26"/>
      <c r="O124" s="26"/>
      <c r="P124" s="26"/>
      <c r="Q124" s="26"/>
    </row>
    <row r="125" spans="1:17" hidden="1" outlineLevel="4" x14ac:dyDescent="0.3">
      <c r="A125" s="175" t="s">
        <v>161</v>
      </c>
      <c r="B125" s="176">
        <v>19.094740000000002</v>
      </c>
      <c r="C125" s="176">
        <v>25.598020000000002</v>
      </c>
      <c r="D125" s="176">
        <v>26.587679999999999</v>
      </c>
      <c r="E125" s="176">
        <v>0</v>
      </c>
      <c r="F125" s="176">
        <v>0</v>
      </c>
      <c r="G125" s="176">
        <v>0</v>
      </c>
      <c r="H125" s="26"/>
      <c r="I125" s="26"/>
      <c r="J125" s="26"/>
      <c r="K125" s="26"/>
      <c r="L125" s="26"/>
      <c r="M125" s="26"/>
      <c r="N125" s="26"/>
      <c r="O125" s="26"/>
      <c r="P125" s="26"/>
      <c r="Q125" s="26"/>
    </row>
    <row r="126" spans="1:17" hidden="1" outlineLevel="4" x14ac:dyDescent="0.3">
      <c r="A126" s="175" t="s">
        <v>162</v>
      </c>
      <c r="B126" s="176">
        <v>22.504515000000001</v>
      </c>
      <c r="C126" s="176">
        <v>30.169094999999999</v>
      </c>
      <c r="D126" s="176">
        <v>31.33548</v>
      </c>
      <c r="E126" s="176">
        <v>34.682175000000001</v>
      </c>
      <c r="F126" s="176">
        <v>34.969935</v>
      </c>
      <c r="G126" s="176">
        <v>36.131287499999999</v>
      </c>
      <c r="H126" s="26"/>
      <c r="I126" s="26"/>
      <c r="J126" s="26"/>
      <c r="K126" s="26"/>
      <c r="L126" s="26"/>
      <c r="M126" s="26"/>
      <c r="N126" s="26"/>
      <c r="O126" s="26"/>
      <c r="P126" s="26"/>
      <c r="Q126" s="26"/>
    </row>
    <row r="127" spans="1:17" hidden="1" outlineLevel="3" x14ac:dyDescent="0.3">
      <c r="A127" s="177" t="s">
        <v>140</v>
      </c>
      <c r="B127" s="176">
        <f t="shared" ref="B127:G127" si="23">SUM(B$128:B$128)</f>
        <v>3.1093790512499999</v>
      </c>
      <c r="C127" s="176">
        <f t="shared" si="23"/>
        <v>3.9636138627099999</v>
      </c>
      <c r="D127" s="176">
        <f t="shared" si="23"/>
        <v>4.1503421753399996</v>
      </c>
      <c r="E127" s="176">
        <f t="shared" si="23"/>
        <v>4.4650953701700002</v>
      </c>
      <c r="F127" s="176">
        <f t="shared" si="23"/>
        <v>4.7278069609099997</v>
      </c>
      <c r="G127" s="176">
        <f t="shared" si="23"/>
        <v>4.8380466390999999</v>
      </c>
      <c r="H127" s="26"/>
      <c r="I127" s="26"/>
      <c r="J127" s="26"/>
      <c r="K127" s="26"/>
      <c r="L127" s="26"/>
      <c r="M127" s="26"/>
      <c r="N127" s="26"/>
      <c r="O127" s="26"/>
      <c r="P127" s="26"/>
      <c r="Q127" s="26"/>
    </row>
    <row r="128" spans="1:17" hidden="1" outlineLevel="4" x14ac:dyDescent="0.3">
      <c r="A128" s="175" t="s">
        <v>107</v>
      </c>
      <c r="B128" s="176">
        <v>3.1093790512499999</v>
      </c>
      <c r="C128" s="176">
        <v>3.9636138627099999</v>
      </c>
      <c r="D128" s="176">
        <v>4.1503421753399996</v>
      </c>
      <c r="E128" s="176">
        <v>4.4650953701700002</v>
      </c>
      <c r="F128" s="176">
        <v>4.7278069609099997</v>
      </c>
      <c r="G128" s="176">
        <v>4.8380466390999999</v>
      </c>
      <c r="H128" s="26"/>
      <c r="I128" s="26"/>
      <c r="J128" s="26"/>
      <c r="K128" s="26"/>
      <c r="L128" s="26"/>
      <c r="M128" s="26"/>
      <c r="N128" s="26"/>
      <c r="O128" s="26"/>
      <c r="P128" s="26"/>
      <c r="Q128" s="26"/>
    </row>
    <row r="129" spans="2:17" x14ac:dyDescent="0.3">
      <c r="B129" s="25"/>
      <c r="C129" s="25"/>
      <c r="D129" s="25"/>
      <c r="E129" s="25"/>
      <c r="F129" s="25"/>
      <c r="G129" s="25"/>
      <c r="H129" s="26"/>
      <c r="I129" s="26"/>
      <c r="J129" s="26"/>
      <c r="K129" s="26"/>
      <c r="L129" s="26"/>
      <c r="M129" s="26"/>
      <c r="N129" s="26"/>
      <c r="O129" s="26"/>
      <c r="P129" s="26"/>
      <c r="Q129" s="26"/>
    </row>
    <row r="130" spans="2:17" x14ac:dyDescent="0.3">
      <c r="B130" s="25"/>
      <c r="C130" s="25"/>
      <c r="D130" s="25"/>
      <c r="E130" s="25"/>
      <c r="F130" s="25"/>
      <c r="G130" s="25"/>
      <c r="H130" s="26"/>
      <c r="I130" s="26"/>
      <c r="J130" s="26"/>
      <c r="K130" s="26"/>
      <c r="L130" s="26"/>
      <c r="M130" s="26"/>
      <c r="N130" s="26"/>
      <c r="O130" s="26"/>
      <c r="P130" s="26"/>
      <c r="Q130" s="26"/>
    </row>
    <row r="131" spans="2:17" x14ac:dyDescent="0.3">
      <c r="B131" s="25"/>
      <c r="C131" s="25"/>
      <c r="D131" s="25"/>
      <c r="E131" s="25"/>
      <c r="F131" s="25"/>
      <c r="G131" s="25"/>
      <c r="H131" s="26"/>
      <c r="I131" s="26"/>
      <c r="J131" s="26"/>
      <c r="K131" s="26"/>
      <c r="L131" s="26"/>
      <c r="M131" s="26"/>
      <c r="N131" s="26"/>
      <c r="O131" s="26"/>
      <c r="P131" s="26"/>
      <c r="Q131" s="26"/>
    </row>
    <row r="132" spans="2:17" x14ac:dyDescent="0.3">
      <c r="B132" s="25"/>
      <c r="C132" s="25"/>
      <c r="D132" s="25"/>
      <c r="E132" s="25"/>
      <c r="F132" s="25"/>
      <c r="G132" s="25"/>
      <c r="H132" s="26"/>
      <c r="I132" s="26"/>
      <c r="J132" s="26"/>
      <c r="K132" s="26"/>
      <c r="L132" s="26"/>
      <c r="M132" s="26"/>
      <c r="N132" s="26"/>
      <c r="O132" s="26"/>
      <c r="P132" s="26"/>
      <c r="Q132" s="26"/>
    </row>
    <row r="133" spans="2:17" x14ac:dyDescent="0.3">
      <c r="B133" s="25"/>
      <c r="C133" s="25"/>
      <c r="D133" s="25"/>
      <c r="E133" s="25"/>
      <c r="F133" s="25"/>
      <c r="G133" s="25"/>
      <c r="H133" s="26"/>
      <c r="I133" s="26"/>
      <c r="J133" s="26"/>
      <c r="K133" s="26"/>
      <c r="L133" s="26"/>
      <c r="M133" s="26"/>
      <c r="N133" s="26"/>
      <c r="O133" s="26"/>
      <c r="P133" s="26"/>
      <c r="Q133" s="26"/>
    </row>
    <row r="134" spans="2:17" x14ac:dyDescent="0.3">
      <c r="B134" s="25"/>
      <c r="C134" s="25"/>
      <c r="D134" s="25"/>
      <c r="E134" s="25"/>
      <c r="F134" s="25"/>
      <c r="G134" s="25"/>
      <c r="H134" s="26"/>
      <c r="I134" s="26"/>
      <c r="J134" s="26"/>
      <c r="K134" s="26"/>
      <c r="L134" s="26"/>
      <c r="M134" s="26"/>
      <c r="N134" s="26"/>
      <c r="O134" s="26"/>
      <c r="P134" s="26"/>
      <c r="Q134" s="26"/>
    </row>
    <row r="135" spans="2:17" x14ac:dyDescent="0.3">
      <c r="B135" s="25"/>
      <c r="C135" s="25"/>
      <c r="D135" s="25"/>
      <c r="E135" s="25"/>
      <c r="F135" s="25"/>
      <c r="G135" s="25"/>
      <c r="H135" s="26"/>
      <c r="I135" s="26"/>
      <c r="J135" s="26"/>
      <c r="K135" s="26"/>
      <c r="L135" s="26"/>
      <c r="M135" s="26"/>
      <c r="N135" s="26"/>
      <c r="O135" s="26"/>
      <c r="P135" s="26"/>
      <c r="Q135" s="26"/>
    </row>
    <row r="136" spans="2:17" x14ac:dyDescent="0.3">
      <c r="B136" s="25"/>
      <c r="C136" s="25"/>
      <c r="D136" s="25"/>
      <c r="E136" s="25"/>
      <c r="F136" s="25"/>
      <c r="G136" s="25"/>
      <c r="H136" s="26"/>
      <c r="I136" s="26"/>
      <c r="J136" s="26"/>
      <c r="K136" s="26"/>
      <c r="L136" s="26"/>
      <c r="M136" s="26"/>
      <c r="N136" s="26"/>
      <c r="O136" s="26"/>
      <c r="P136" s="26"/>
      <c r="Q136" s="26"/>
    </row>
    <row r="137" spans="2:17" x14ac:dyDescent="0.3">
      <c r="B137" s="25"/>
      <c r="C137" s="25"/>
      <c r="D137" s="25"/>
      <c r="E137" s="25"/>
      <c r="F137" s="25"/>
      <c r="G137" s="25"/>
      <c r="H137" s="26"/>
      <c r="I137" s="26"/>
      <c r="J137" s="26"/>
      <c r="K137" s="26"/>
      <c r="L137" s="26"/>
      <c r="M137" s="26"/>
      <c r="N137" s="26"/>
      <c r="O137" s="26"/>
      <c r="P137" s="26"/>
      <c r="Q137" s="26"/>
    </row>
    <row r="138" spans="2:17" x14ac:dyDescent="0.3">
      <c r="B138" s="25"/>
      <c r="C138" s="25"/>
      <c r="D138" s="25"/>
      <c r="E138" s="25"/>
      <c r="F138" s="25"/>
      <c r="G138" s="25"/>
      <c r="H138" s="26"/>
      <c r="I138" s="26"/>
      <c r="J138" s="26"/>
      <c r="K138" s="26"/>
      <c r="L138" s="26"/>
      <c r="M138" s="26"/>
      <c r="N138" s="26"/>
      <c r="O138" s="26"/>
      <c r="P138" s="26"/>
      <c r="Q138" s="26"/>
    </row>
    <row r="139" spans="2:17" x14ac:dyDescent="0.3">
      <c r="B139" s="25"/>
      <c r="C139" s="25"/>
      <c r="D139" s="25"/>
      <c r="E139" s="25"/>
      <c r="F139" s="25"/>
      <c r="G139" s="25"/>
      <c r="H139" s="26"/>
      <c r="I139" s="26"/>
      <c r="J139" s="26"/>
      <c r="K139" s="26"/>
      <c r="L139" s="26"/>
      <c r="M139" s="26"/>
      <c r="N139" s="26"/>
      <c r="O139" s="26"/>
      <c r="P139" s="26"/>
      <c r="Q139" s="26"/>
    </row>
    <row r="140" spans="2:17" x14ac:dyDescent="0.3">
      <c r="B140" s="25"/>
      <c r="C140" s="25"/>
      <c r="D140" s="25"/>
      <c r="E140" s="25"/>
      <c r="F140" s="25"/>
      <c r="G140" s="25"/>
      <c r="H140" s="26"/>
      <c r="I140" s="26"/>
      <c r="J140" s="26"/>
      <c r="K140" s="26"/>
      <c r="L140" s="26"/>
      <c r="M140" s="26"/>
      <c r="N140" s="26"/>
      <c r="O140" s="26"/>
      <c r="P140" s="26"/>
      <c r="Q140" s="26"/>
    </row>
    <row r="141" spans="2:17" x14ac:dyDescent="0.3">
      <c r="B141" s="25"/>
      <c r="C141" s="25"/>
      <c r="D141" s="25"/>
      <c r="E141" s="25"/>
      <c r="F141" s="25"/>
      <c r="G141" s="25"/>
      <c r="H141" s="26"/>
      <c r="I141" s="26"/>
      <c r="J141" s="26"/>
      <c r="K141" s="26"/>
      <c r="L141" s="26"/>
      <c r="M141" s="26"/>
      <c r="N141" s="26"/>
      <c r="O141" s="26"/>
      <c r="P141" s="26"/>
      <c r="Q141" s="26"/>
    </row>
    <row r="142" spans="2:17" x14ac:dyDescent="0.3">
      <c r="B142" s="25"/>
      <c r="C142" s="25"/>
      <c r="D142" s="25"/>
      <c r="E142" s="25"/>
      <c r="F142" s="25"/>
      <c r="G142" s="25"/>
      <c r="H142" s="26"/>
      <c r="I142" s="26"/>
      <c r="J142" s="26"/>
      <c r="K142" s="26"/>
      <c r="L142" s="26"/>
      <c r="M142" s="26"/>
      <c r="N142" s="26"/>
      <c r="O142" s="26"/>
      <c r="P142" s="26"/>
      <c r="Q142" s="26"/>
    </row>
    <row r="143" spans="2:17" x14ac:dyDescent="0.3">
      <c r="B143" s="25"/>
      <c r="C143" s="25"/>
      <c r="D143" s="25"/>
      <c r="E143" s="25"/>
      <c r="F143" s="25"/>
      <c r="G143" s="25"/>
      <c r="H143" s="26"/>
      <c r="I143" s="26"/>
      <c r="J143" s="26"/>
      <c r="K143" s="26"/>
      <c r="L143" s="26"/>
      <c r="M143" s="26"/>
      <c r="N143" s="26"/>
      <c r="O143" s="26"/>
      <c r="P143" s="26"/>
      <c r="Q143" s="26"/>
    </row>
    <row r="144" spans="2:17" x14ac:dyDescent="0.3">
      <c r="B144" s="25"/>
      <c r="C144" s="25"/>
      <c r="D144" s="25"/>
      <c r="E144" s="25"/>
      <c r="F144" s="25"/>
      <c r="G144" s="25"/>
      <c r="H144" s="26"/>
      <c r="I144" s="26"/>
      <c r="J144" s="26"/>
      <c r="K144" s="26"/>
      <c r="L144" s="26"/>
      <c r="M144" s="26"/>
      <c r="N144" s="26"/>
      <c r="O144" s="26"/>
      <c r="P144" s="26"/>
      <c r="Q144" s="26"/>
    </row>
    <row r="145" spans="2:17" x14ac:dyDescent="0.3">
      <c r="B145" s="25"/>
      <c r="C145" s="25"/>
      <c r="D145" s="25"/>
      <c r="E145" s="25"/>
      <c r="F145" s="25"/>
      <c r="G145" s="25"/>
      <c r="H145" s="26"/>
      <c r="I145" s="26"/>
      <c r="J145" s="26"/>
      <c r="K145" s="26"/>
      <c r="L145" s="26"/>
      <c r="M145" s="26"/>
      <c r="N145" s="26"/>
      <c r="O145" s="26"/>
      <c r="P145" s="26"/>
      <c r="Q145" s="26"/>
    </row>
    <row r="146" spans="2:17" x14ac:dyDescent="0.3">
      <c r="B146" s="25"/>
      <c r="C146" s="25"/>
      <c r="D146" s="25"/>
      <c r="E146" s="25"/>
      <c r="F146" s="25"/>
      <c r="G146" s="25"/>
      <c r="H146" s="26"/>
      <c r="I146" s="26"/>
      <c r="J146" s="26"/>
      <c r="K146" s="26"/>
      <c r="L146" s="26"/>
      <c r="M146" s="26"/>
      <c r="N146" s="26"/>
      <c r="O146" s="26"/>
      <c r="P146" s="26"/>
      <c r="Q146" s="26"/>
    </row>
    <row r="147" spans="2:17" x14ac:dyDescent="0.3">
      <c r="B147" s="25"/>
      <c r="C147" s="25"/>
      <c r="D147" s="25"/>
      <c r="E147" s="25"/>
      <c r="F147" s="25"/>
      <c r="G147" s="25"/>
      <c r="H147" s="26"/>
      <c r="I147" s="26"/>
      <c r="J147" s="26"/>
      <c r="K147" s="26"/>
      <c r="L147" s="26"/>
      <c r="M147" s="26"/>
      <c r="N147" s="26"/>
      <c r="O147" s="26"/>
      <c r="P147" s="26"/>
      <c r="Q147" s="26"/>
    </row>
    <row r="148" spans="2:17" x14ac:dyDescent="0.3">
      <c r="B148" s="25"/>
      <c r="C148" s="25"/>
      <c r="D148" s="25"/>
      <c r="E148" s="25"/>
      <c r="F148" s="25"/>
      <c r="G148" s="25"/>
      <c r="H148" s="26"/>
      <c r="I148" s="26"/>
      <c r="J148" s="26"/>
      <c r="K148" s="26"/>
      <c r="L148" s="26"/>
      <c r="M148" s="26"/>
      <c r="N148" s="26"/>
      <c r="O148" s="26"/>
      <c r="P148" s="26"/>
      <c r="Q148" s="26"/>
    </row>
    <row r="149" spans="2:17" x14ac:dyDescent="0.3">
      <c r="B149" s="25"/>
      <c r="C149" s="25"/>
      <c r="D149" s="25"/>
      <c r="E149" s="25"/>
      <c r="F149" s="25"/>
      <c r="G149" s="25"/>
      <c r="H149" s="26"/>
      <c r="I149" s="26"/>
      <c r="J149" s="26"/>
      <c r="K149" s="26"/>
      <c r="L149" s="26"/>
      <c r="M149" s="26"/>
      <c r="N149" s="26"/>
      <c r="O149" s="26"/>
      <c r="P149" s="26"/>
      <c r="Q149" s="26"/>
    </row>
    <row r="150" spans="2:17" x14ac:dyDescent="0.3">
      <c r="B150" s="25"/>
      <c r="C150" s="25"/>
      <c r="D150" s="25"/>
      <c r="E150" s="25"/>
      <c r="F150" s="25"/>
      <c r="G150" s="25"/>
      <c r="H150" s="26"/>
      <c r="I150" s="26"/>
      <c r="J150" s="26"/>
      <c r="K150" s="26"/>
      <c r="L150" s="26"/>
      <c r="M150" s="26"/>
      <c r="N150" s="26"/>
      <c r="O150" s="26"/>
      <c r="P150" s="26"/>
      <c r="Q150" s="26"/>
    </row>
    <row r="151" spans="2:17" x14ac:dyDescent="0.3">
      <c r="B151" s="25"/>
      <c r="C151" s="25"/>
      <c r="D151" s="25"/>
      <c r="E151" s="25"/>
      <c r="F151" s="25"/>
      <c r="G151" s="25"/>
      <c r="H151" s="26"/>
      <c r="I151" s="26"/>
      <c r="J151" s="26"/>
      <c r="K151" s="26"/>
      <c r="L151" s="26"/>
      <c r="M151" s="26"/>
      <c r="N151" s="26"/>
      <c r="O151" s="26"/>
      <c r="P151" s="26"/>
      <c r="Q151" s="26"/>
    </row>
    <row r="152" spans="2:17" x14ac:dyDescent="0.3">
      <c r="B152" s="25"/>
      <c r="C152" s="25"/>
      <c r="D152" s="25"/>
      <c r="E152" s="25"/>
      <c r="F152" s="25"/>
      <c r="G152" s="25"/>
      <c r="H152" s="26"/>
      <c r="I152" s="26"/>
      <c r="J152" s="26"/>
      <c r="K152" s="26"/>
      <c r="L152" s="26"/>
      <c r="M152" s="26"/>
      <c r="N152" s="26"/>
      <c r="O152" s="26"/>
      <c r="P152" s="26"/>
      <c r="Q152" s="26"/>
    </row>
    <row r="153" spans="2:17" x14ac:dyDescent="0.3">
      <c r="B153" s="25"/>
      <c r="C153" s="25"/>
      <c r="D153" s="25"/>
      <c r="E153" s="25"/>
      <c r="F153" s="25"/>
      <c r="G153" s="25"/>
      <c r="H153" s="26"/>
      <c r="I153" s="26"/>
      <c r="J153" s="26"/>
      <c r="K153" s="26"/>
      <c r="L153" s="26"/>
      <c r="M153" s="26"/>
      <c r="N153" s="26"/>
      <c r="O153" s="26"/>
      <c r="P153" s="26"/>
      <c r="Q153" s="26"/>
    </row>
    <row r="154" spans="2:17" x14ac:dyDescent="0.3">
      <c r="B154" s="25"/>
      <c r="C154" s="25"/>
      <c r="D154" s="25"/>
      <c r="E154" s="25"/>
      <c r="F154" s="25"/>
      <c r="G154" s="25"/>
      <c r="H154" s="26"/>
      <c r="I154" s="26"/>
      <c r="J154" s="26"/>
      <c r="K154" s="26"/>
      <c r="L154" s="26"/>
      <c r="M154" s="26"/>
      <c r="N154" s="26"/>
      <c r="O154" s="26"/>
      <c r="P154" s="26"/>
      <c r="Q154" s="26"/>
    </row>
    <row r="155" spans="2:17" x14ac:dyDescent="0.3">
      <c r="B155" s="25"/>
      <c r="C155" s="25"/>
      <c r="D155" s="25"/>
      <c r="E155" s="25"/>
      <c r="F155" s="25"/>
      <c r="G155" s="25"/>
      <c r="H155" s="26"/>
      <c r="I155" s="26"/>
      <c r="J155" s="26"/>
      <c r="K155" s="26"/>
      <c r="L155" s="26"/>
      <c r="M155" s="26"/>
      <c r="N155" s="26"/>
      <c r="O155" s="26"/>
      <c r="P155" s="26"/>
      <c r="Q155" s="26"/>
    </row>
    <row r="156" spans="2:17" x14ac:dyDescent="0.3">
      <c r="B156" s="25"/>
      <c r="C156" s="25"/>
      <c r="D156" s="25"/>
      <c r="E156" s="25"/>
      <c r="F156" s="25"/>
      <c r="G156" s="25"/>
      <c r="H156" s="26"/>
      <c r="I156" s="26"/>
      <c r="J156" s="26"/>
      <c r="K156" s="26"/>
      <c r="L156" s="26"/>
      <c r="M156" s="26"/>
      <c r="N156" s="26"/>
      <c r="O156" s="26"/>
      <c r="P156" s="26"/>
      <c r="Q156" s="26"/>
    </row>
    <row r="157" spans="2:17" x14ac:dyDescent="0.3">
      <c r="B157" s="25"/>
      <c r="C157" s="25"/>
      <c r="D157" s="25"/>
      <c r="E157" s="25"/>
      <c r="F157" s="25"/>
      <c r="G157" s="25"/>
      <c r="H157" s="26"/>
      <c r="I157" s="26"/>
      <c r="J157" s="26"/>
      <c r="K157" s="26"/>
      <c r="L157" s="26"/>
      <c r="M157" s="26"/>
      <c r="N157" s="26"/>
      <c r="O157" s="26"/>
      <c r="P157" s="26"/>
      <c r="Q157" s="26"/>
    </row>
    <row r="158" spans="2:17" x14ac:dyDescent="0.3">
      <c r="B158" s="25"/>
      <c r="C158" s="25"/>
      <c r="D158" s="25"/>
      <c r="E158" s="25"/>
      <c r="F158" s="25"/>
      <c r="G158" s="25"/>
      <c r="H158" s="26"/>
      <c r="I158" s="26"/>
      <c r="J158" s="26"/>
      <c r="K158" s="26"/>
      <c r="L158" s="26"/>
      <c r="M158" s="26"/>
      <c r="N158" s="26"/>
      <c r="O158" s="26"/>
      <c r="P158" s="26"/>
      <c r="Q158" s="26"/>
    </row>
    <row r="159" spans="2:17" x14ac:dyDescent="0.3">
      <c r="B159" s="25"/>
      <c r="C159" s="25"/>
      <c r="D159" s="25"/>
      <c r="E159" s="25"/>
      <c r="F159" s="25"/>
      <c r="G159" s="25"/>
      <c r="H159" s="26"/>
      <c r="I159" s="26"/>
      <c r="J159" s="26"/>
      <c r="K159" s="26"/>
      <c r="L159" s="26"/>
      <c r="M159" s="26"/>
      <c r="N159" s="26"/>
      <c r="O159" s="26"/>
      <c r="P159" s="26"/>
      <c r="Q159" s="26"/>
    </row>
    <row r="160" spans="2:17" x14ac:dyDescent="0.3">
      <c r="B160" s="25"/>
      <c r="C160" s="25"/>
      <c r="D160" s="25"/>
      <c r="E160" s="25"/>
      <c r="F160" s="25"/>
      <c r="G160" s="25"/>
      <c r="H160" s="26"/>
      <c r="I160" s="26"/>
      <c r="J160" s="26"/>
      <c r="K160" s="26"/>
      <c r="L160" s="26"/>
      <c r="M160" s="26"/>
      <c r="N160" s="26"/>
      <c r="O160" s="26"/>
      <c r="P160" s="26"/>
      <c r="Q160" s="26"/>
    </row>
    <row r="161" spans="2:17" x14ac:dyDescent="0.3">
      <c r="B161" s="25"/>
      <c r="C161" s="25"/>
      <c r="D161" s="25"/>
      <c r="E161" s="25"/>
      <c r="F161" s="25"/>
      <c r="G161" s="25"/>
      <c r="H161" s="26"/>
      <c r="I161" s="26"/>
      <c r="J161" s="26"/>
      <c r="K161" s="26"/>
      <c r="L161" s="26"/>
      <c r="M161" s="26"/>
      <c r="N161" s="26"/>
      <c r="O161" s="26"/>
      <c r="P161" s="26"/>
      <c r="Q161" s="26"/>
    </row>
    <row r="162" spans="2:17" x14ac:dyDescent="0.3">
      <c r="B162" s="25"/>
      <c r="C162" s="25"/>
      <c r="D162" s="25"/>
      <c r="E162" s="25"/>
      <c r="F162" s="25"/>
      <c r="G162" s="25"/>
      <c r="H162" s="26"/>
      <c r="I162" s="26"/>
      <c r="J162" s="26"/>
      <c r="K162" s="26"/>
      <c r="L162" s="26"/>
      <c r="M162" s="26"/>
      <c r="N162" s="26"/>
      <c r="O162" s="26"/>
      <c r="P162" s="26"/>
      <c r="Q162" s="26"/>
    </row>
    <row r="163" spans="2:17" x14ac:dyDescent="0.3">
      <c r="B163" s="25"/>
      <c r="C163" s="25"/>
      <c r="D163" s="25"/>
      <c r="E163" s="25"/>
      <c r="F163" s="25"/>
      <c r="G163" s="25"/>
      <c r="H163" s="26"/>
      <c r="I163" s="26"/>
      <c r="J163" s="26"/>
      <c r="K163" s="26"/>
      <c r="L163" s="26"/>
      <c r="M163" s="26"/>
      <c r="N163" s="26"/>
      <c r="O163" s="26"/>
      <c r="P163" s="26"/>
      <c r="Q163" s="26"/>
    </row>
    <row r="164" spans="2:17" x14ac:dyDescent="0.3">
      <c r="B164" s="25"/>
      <c r="C164" s="25"/>
      <c r="D164" s="25"/>
      <c r="E164" s="25"/>
      <c r="F164" s="25"/>
      <c r="G164" s="25"/>
      <c r="H164" s="26"/>
      <c r="I164" s="26"/>
      <c r="J164" s="26"/>
      <c r="K164" s="26"/>
      <c r="L164" s="26"/>
      <c r="M164" s="26"/>
      <c r="N164" s="26"/>
      <c r="O164" s="26"/>
      <c r="P164" s="26"/>
      <c r="Q164" s="26"/>
    </row>
    <row r="165" spans="2:17" x14ac:dyDescent="0.3">
      <c r="B165" s="25"/>
      <c r="C165" s="25"/>
      <c r="D165" s="25"/>
      <c r="E165" s="25"/>
      <c r="F165" s="25"/>
      <c r="G165" s="25"/>
      <c r="H165" s="26"/>
      <c r="I165" s="26"/>
      <c r="J165" s="26"/>
      <c r="K165" s="26"/>
      <c r="L165" s="26"/>
      <c r="M165" s="26"/>
      <c r="N165" s="26"/>
      <c r="O165" s="26"/>
      <c r="P165" s="26"/>
      <c r="Q165" s="26"/>
    </row>
    <row r="166" spans="2:17" x14ac:dyDescent="0.3">
      <c r="B166" s="25"/>
      <c r="C166" s="25"/>
      <c r="D166" s="25"/>
      <c r="E166" s="25"/>
      <c r="F166" s="25"/>
      <c r="G166" s="25"/>
      <c r="H166" s="26"/>
      <c r="I166" s="26"/>
      <c r="J166" s="26"/>
      <c r="K166" s="26"/>
      <c r="L166" s="26"/>
      <c r="M166" s="26"/>
      <c r="N166" s="26"/>
      <c r="O166" s="26"/>
      <c r="P166" s="26"/>
      <c r="Q166" s="26"/>
    </row>
    <row r="167" spans="2:17" x14ac:dyDescent="0.3">
      <c r="B167" s="25"/>
      <c r="C167" s="25"/>
      <c r="D167" s="25"/>
      <c r="E167" s="25"/>
      <c r="F167" s="25"/>
      <c r="G167" s="25"/>
      <c r="H167" s="26"/>
      <c r="I167" s="26"/>
      <c r="J167" s="26"/>
      <c r="K167" s="26"/>
      <c r="L167" s="26"/>
      <c r="M167" s="26"/>
      <c r="N167" s="26"/>
      <c r="O167" s="26"/>
      <c r="P167" s="26"/>
      <c r="Q167" s="26"/>
    </row>
    <row r="168" spans="2:17" x14ac:dyDescent="0.3">
      <c r="B168" s="25"/>
      <c r="C168" s="25"/>
      <c r="D168" s="25"/>
      <c r="E168" s="25"/>
      <c r="F168" s="25"/>
      <c r="G168" s="25"/>
      <c r="H168" s="26"/>
      <c r="I168" s="26"/>
      <c r="J168" s="26"/>
      <c r="K168" s="26"/>
      <c r="L168" s="26"/>
      <c r="M168" s="26"/>
      <c r="N168" s="26"/>
      <c r="O168" s="26"/>
      <c r="P168" s="26"/>
      <c r="Q168" s="26"/>
    </row>
  </sheetData>
  <mergeCells count="1">
    <mergeCell ref="A2:G2"/>
  </mergeCells>
  <phoneticPr fontId="3" type="noConversion"/>
  <printOptions horizontalCentered="1" verticalCentered="1"/>
  <pageMargins left="0.78740157480314998" right="0.78740157480314998" top="0.98425196850393704" bottom="0.98425196850393704" header="0.511811023622047" footer="0.511811023622047"/>
  <pageSetup paperSize="9" scale="87"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Лист29">
    <tabColor indexed="50"/>
    <outlinePr applyStyles="1" summaryBelow="0"/>
    <pageSetUpPr fitToPage="1"/>
  </sheetPr>
  <dimension ref="A2:S168"/>
  <sheetViews>
    <sheetView tabSelected="1" workbookViewId="0">
      <selection activeCell="C133" sqref="C133"/>
    </sheetView>
  </sheetViews>
  <sheetFormatPr defaultColWidth="9.109375" defaultRowHeight="13.8" outlineLevelRow="4" x14ac:dyDescent="0.3"/>
  <cols>
    <col min="1" max="1" width="52" style="22" customWidth="1"/>
    <col min="2" max="7" width="15.109375" style="23" customWidth="1"/>
    <col min="8" max="8" width="9.109375" style="22" customWidth="1"/>
    <col min="9" max="16384" width="9.109375" style="22"/>
  </cols>
  <sheetData>
    <row r="2" spans="1:19" ht="18" x14ac:dyDescent="0.35">
      <c r="A2" s="1" t="str">
        <f>IF(REPORT_LANG="UKR","Державний та гарантований державою борг України за останні 5 років","State debt and State guaranteed debt of Ukraine for the last 5 years")</f>
        <v>Державний та гарантований державою борг України за останні 5 років</v>
      </c>
      <c r="B2" s="283"/>
      <c r="C2" s="283"/>
      <c r="D2" s="283"/>
      <c r="E2" s="283"/>
      <c r="F2" s="283"/>
      <c r="G2" s="283"/>
      <c r="H2" s="26"/>
      <c r="I2" s="26"/>
      <c r="J2" s="26"/>
      <c r="K2" s="26"/>
      <c r="L2" s="26"/>
      <c r="M2" s="26"/>
      <c r="N2" s="26"/>
      <c r="O2" s="26"/>
      <c r="P2" s="26"/>
      <c r="Q2" s="26"/>
      <c r="R2" s="26"/>
      <c r="S2" s="26"/>
    </row>
    <row r="3" spans="1:19" x14ac:dyDescent="0.3">
      <c r="A3" s="24"/>
    </row>
    <row r="4" spans="1:19" s="27" customFormat="1" x14ac:dyDescent="0.3">
      <c r="B4" s="28"/>
      <c r="C4" s="28"/>
      <c r="D4" s="28"/>
      <c r="E4" s="28"/>
      <c r="F4" s="28"/>
      <c r="G4" s="27" t="str">
        <f>VALUSD</f>
        <v>млрд. дол. США</v>
      </c>
    </row>
    <row r="5" spans="1:19" s="14" customFormat="1" x14ac:dyDescent="0.25">
      <c r="A5" s="12"/>
      <c r="B5" s="13">
        <v>44561</v>
      </c>
      <c r="C5" s="13">
        <v>44926</v>
      </c>
      <c r="D5" s="13">
        <v>45291</v>
      </c>
      <c r="E5" s="13">
        <v>45657</v>
      </c>
      <c r="F5" s="13">
        <v>46022</v>
      </c>
      <c r="G5" s="13">
        <v>46112</v>
      </c>
    </row>
    <row r="6" spans="1:19" s="15" customFormat="1" ht="31.2" x14ac:dyDescent="0.25">
      <c r="A6" s="141"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6" s="21">
        <f t="shared" ref="B6:G6" si="0">B$91+B$7</f>
        <v>97.955877598960015</v>
      </c>
      <c r="C6" s="21">
        <f t="shared" si="0"/>
        <v>111.44992803011999</v>
      </c>
      <c r="D6" s="21">
        <f t="shared" si="0"/>
        <v>145.32087120895997</v>
      </c>
      <c r="E6" s="21">
        <f t="shared" si="0"/>
        <v>166.05975130834003</v>
      </c>
      <c r="F6" s="21">
        <f t="shared" si="0"/>
        <v>213.33206790503999</v>
      </c>
      <c r="G6" s="21">
        <f t="shared" si="0"/>
        <v>210.82138271955998</v>
      </c>
    </row>
    <row r="7" spans="1:19" s="16" customFormat="1" ht="14.4" outlineLevel="1" x14ac:dyDescent="0.25">
      <c r="A7" s="182" t="s">
        <v>1</v>
      </c>
      <c r="B7" s="183">
        <f t="shared" ref="B7:G7" si="1">B$8+B$47</f>
        <v>86.615691312520013</v>
      </c>
      <c r="C7" s="183">
        <f t="shared" si="1"/>
        <v>101.59354286954999</v>
      </c>
      <c r="D7" s="183">
        <f t="shared" si="1"/>
        <v>136.59196737240998</v>
      </c>
      <c r="E7" s="183">
        <f t="shared" si="1"/>
        <v>159.19681191121003</v>
      </c>
      <c r="F7" s="183">
        <f t="shared" si="1"/>
        <v>206.80464722398</v>
      </c>
      <c r="G7" s="183">
        <f t="shared" si="1"/>
        <v>204.88557869713998</v>
      </c>
    </row>
    <row r="8" spans="1:19" s="17" customFormat="1" ht="14.4" outlineLevel="2" collapsed="1" x14ac:dyDescent="0.25">
      <c r="A8" s="184" t="s">
        <v>59</v>
      </c>
      <c r="B8" s="185">
        <f t="shared" ref="B8:G8" si="2">B$9+B$45</f>
        <v>38.952681436220011</v>
      </c>
      <c r="C8" s="185">
        <f t="shared" si="2"/>
        <v>38.00228207715999</v>
      </c>
      <c r="D8" s="185">
        <f t="shared" si="2"/>
        <v>41.80087579141999</v>
      </c>
      <c r="E8" s="185">
        <f t="shared" si="2"/>
        <v>44.319135028530013</v>
      </c>
      <c r="F8" s="185">
        <f t="shared" si="2"/>
        <v>46.409759241669988</v>
      </c>
      <c r="G8" s="185">
        <f t="shared" si="2"/>
        <v>45.983924483329993</v>
      </c>
    </row>
    <row r="9" spans="1:19" s="18" customFormat="1" hidden="1" outlineLevel="3" x14ac:dyDescent="0.25">
      <c r="A9" s="172" t="s">
        <v>60</v>
      </c>
      <c r="B9" s="173">
        <f t="shared" ref="B9:G9" si="3">SUM(B$10:B$44)</f>
        <v>38.884805428450008</v>
      </c>
      <c r="C9" s="173">
        <f t="shared" si="3"/>
        <v>37.955266801959986</v>
      </c>
      <c r="D9" s="173">
        <f t="shared" si="3"/>
        <v>41.759092484669992</v>
      </c>
      <c r="E9" s="173">
        <f t="shared" si="3"/>
        <v>44.284529596720013</v>
      </c>
      <c r="F9" s="173">
        <f t="shared" si="3"/>
        <v>46.378558631459988</v>
      </c>
      <c r="G9" s="173">
        <f t="shared" si="3"/>
        <v>45.954481684529995</v>
      </c>
    </row>
    <row r="10" spans="1:19" s="38" customFormat="1" hidden="1" outlineLevel="4" x14ac:dyDescent="0.25">
      <c r="A10" s="174" t="s">
        <v>61</v>
      </c>
      <c r="B10" s="166">
        <v>0</v>
      </c>
      <c r="C10" s="166">
        <v>0</v>
      </c>
      <c r="D10" s="166">
        <v>0</v>
      </c>
      <c r="E10" s="166">
        <v>5.9800516309500003</v>
      </c>
      <c r="F10" s="166">
        <v>4.1537442276899998</v>
      </c>
      <c r="G10" s="166">
        <v>3.9433257304699998</v>
      </c>
    </row>
    <row r="11" spans="1:19" hidden="1" outlineLevel="4" x14ac:dyDescent="0.3">
      <c r="A11" s="175" t="s">
        <v>62</v>
      </c>
      <c r="B11" s="176">
        <v>2.9816281866000001</v>
      </c>
      <c r="C11" s="176">
        <v>2.22413354628</v>
      </c>
      <c r="D11" s="176">
        <v>1.9851676302800001</v>
      </c>
      <c r="E11" s="176">
        <v>1.39466778468</v>
      </c>
      <c r="F11" s="176">
        <v>0.88164332663</v>
      </c>
      <c r="G11" s="176">
        <v>0.77752100100999999</v>
      </c>
      <c r="H11" s="26"/>
      <c r="I11" s="26"/>
      <c r="J11" s="26"/>
      <c r="K11" s="26"/>
      <c r="L11" s="26"/>
      <c r="M11" s="26"/>
      <c r="N11" s="26"/>
      <c r="O11" s="26"/>
      <c r="P11" s="26"/>
      <c r="Q11" s="26"/>
    </row>
    <row r="12" spans="1:19" hidden="1" outlineLevel="4" x14ac:dyDescent="0.3">
      <c r="A12" s="175" t="s">
        <v>63</v>
      </c>
      <c r="B12" s="176">
        <v>0.64274768862999998</v>
      </c>
      <c r="C12" s="176">
        <v>0.47945505163000002</v>
      </c>
      <c r="D12" s="176">
        <v>0.46160853447</v>
      </c>
      <c r="E12" s="176">
        <v>0.41706510620999998</v>
      </c>
      <c r="F12" s="176">
        <v>0.39869962583000002</v>
      </c>
      <c r="G12" s="176">
        <v>0.32880090420000002</v>
      </c>
      <c r="H12" s="26"/>
      <c r="I12" s="26"/>
      <c r="J12" s="26"/>
      <c r="K12" s="26"/>
      <c r="L12" s="26"/>
      <c r="M12" s="26"/>
      <c r="N12" s="26"/>
      <c r="O12" s="26"/>
      <c r="P12" s="26"/>
      <c r="Q12" s="26"/>
    </row>
    <row r="13" spans="1:19" hidden="1" outlineLevel="4" x14ac:dyDescent="0.3">
      <c r="A13" s="175" t="s">
        <v>64</v>
      </c>
      <c r="B13" s="176">
        <v>3.5161637729300002</v>
      </c>
      <c r="C13" s="176">
        <v>1.47136659314</v>
      </c>
      <c r="D13" s="176">
        <v>3.2715826405300001</v>
      </c>
      <c r="E13" s="176">
        <v>9.0706825079999998E-2</v>
      </c>
      <c r="F13" s="176">
        <v>0.2</v>
      </c>
      <c r="G13" s="176">
        <v>0.2</v>
      </c>
      <c r="H13" s="26"/>
      <c r="I13" s="26"/>
      <c r="J13" s="26"/>
      <c r="K13" s="26"/>
      <c r="L13" s="26"/>
      <c r="M13" s="26"/>
      <c r="N13" s="26"/>
      <c r="O13" s="26"/>
      <c r="P13" s="26"/>
      <c r="Q13" s="26"/>
    </row>
    <row r="14" spans="1:19" hidden="1" outlineLevel="4" x14ac:dyDescent="0.3">
      <c r="A14" s="175" t="s">
        <v>65</v>
      </c>
      <c r="B14" s="176">
        <v>1.3380648283200001</v>
      </c>
      <c r="C14" s="176">
        <v>1.36729325161</v>
      </c>
      <c r="D14" s="176">
        <v>1.3163991743700001</v>
      </c>
      <c r="E14" s="176">
        <v>1.18937177385</v>
      </c>
      <c r="F14" s="176">
        <v>1.1795846918499999</v>
      </c>
      <c r="G14" s="176">
        <v>1.1416698062499999</v>
      </c>
      <c r="H14" s="26"/>
      <c r="I14" s="26"/>
      <c r="J14" s="26"/>
      <c r="K14" s="26"/>
      <c r="L14" s="26"/>
      <c r="M14" s="26"/>
      <c r="N14" s="26"/>
      <c r="O14" s="26"/>
      <c r="P14" s="26"/>
      <c r="Q14" s="26"/>
    </row>
    <row r="15" spans="1:19" hidden="1" outlineLevel="4" x14ac:dyDescent="0.3">
      <c r="A15" s="175" t="s">
        <v>66</v>
      </c>
      <c r="B15" s="176">
        <v>1.05212224414</v>
      </c>
      <c r="C15" s="176">
        <v>0.92155567894000001</v>
      </c>
      <c r="D15" s="176">
        <v>0.88725306985999997</v>
      </c>
      <c r="E15" s="176">
        <v>0.80163659936999998</v>
      </c>
      <c r="F15" s="176">
        <v>0.79504010589999996</v>
      </c>
      <c r="G15" s="176">
        <v>0.76948547224999997</v>
      </c>
      <c r="H15" s="26"/>
      <c r="I15" s="26"/>
      <c r="J15" s="26"/>
      <c r="K15" s="26"/>
      <c r="L15" s="26"/>
      <c r="M15" s="26"/>
      <c r="N15" s="26"/>
      <c r="O15" s="26"/>
      <c r="P15" s="26"/>
      <c r="Q15" s="26"/>
    </row>
    <row r="16" spans="1:19" hidden="1" outlineLevel="4" x14ac:dyDescent="0.3">
      <c r="A16" s="175" t="s">
        <v>67</v>
      </c>
      <c r="B16" s="176">
        <v>1.71932165613</v>
      </c>
      <c r="C16" s="176">
        <v>1.28252107002</v>
      </c>
      <c r="D16" s="176">
        <v>1.23478242557</v>
      </c>
      <c r="E16" s="176">
        <v>1.1156307239000001</v>
      </c>
      <c r="F16" s="176">
        <v>1.10645044098</v>
      </c>
      <c r="G16" s="176">
        <v>1.0708862782699999</v>
      </c>
      <c r="H16" s="26"/>
      <c r="I16" s="26"/>
      <c r="J16" s="26"/>
      <c r="K16" s="26"/>
      <c r="L16" s="26"/>
      <c r="M16" s="26"/>
      <c r="N16" s="26"/>
      <c r="O16" s="26"/>
      <c r="P16" s="26"/>
      <c r="Q16" s="26"/>
    </row>
    <row r="17" spans="1:17" hidden="1" outlineLevel="4" x14ac:dyDescent="0.3">
      <c r="A17" s="175" t="s">
        <v>68</v>
      </c>
      <c r="B17" s="176">
        <v>4.2928769860499996</v>
      </c>
      <c r="C17" s="176">
        <v>6.4837581148799996</v>
      </c>
      <c r="D17" s="176">
        <v>6.2424164086299996</v>
      </c>
      <c r="E17" s="176">
        <v>5.3641408454299997</v>
      </c>
      <c r="F17" s="176">
        <v>5.3200004954200004</v>
      </c>
      <c r="G17" s="176">
        <v>5.1490019979200001</v>
      </c>
      <c r="H17" s="26"/>
      <c r="I17" s="26"/>
      <c r="J17" s="26"/>
      <c r="K17" s="26"/>
      <c r="L17" s="26"/>
      <c r="M17" s="26"/>
      <c r="N17" s="26"/>
      <c r="O17" s="26"/>
      <c r="P17" s="26"/>
      <c r="Q17" s="26"/>
    </row>
    <row r="18" spans="1:17" hidden="1" outlineLevel="4" x14ac:dyDescent="0.3">
      <c r="A18" s="175" t="s">
        <v>69</v>
      </c>
      <c r="B18" s="176">
        <v>0.44349495202</v>
      </c>
      <c r="C18" s="176">
        <v>0.33082327462</v>
      </c>
      <c r="D18" s="176">
        <v>0.31850920426000001</v>
      </c>
      <c r="E18" s="176">
        <v>0.28777430481999999</v>
      </c>
      <c r="F18" s="176">
        <v>0.28540627256000001</v>
      </c>
      <c r="G18" s="176">
        <v>0.27623258097999998</v>
      </c>
      <c r="H18" s="26"/>
      <c r="I18" s="26"/>
      <c r="J18" s="26"/>
      <c r="K18" s="26"/>
      <c r="L18" s="26"/>
      <c r="M18" s="26"/>
      <c r="N18" s="26"/>
      <c r="O18" s="26"/>
      <c r="P18" s="26"/>
      <c r="Q18" s="26"/>
    </row>
    <row r="19" spans="1:17" hidden="1" outlineLevel="4" x14ac:dyDescent="0.3">
      <c r="A19" s="175" t="s">
        <v>70</v>
      </c>
      <c r="B19" s="176">
        <v>0.44349495202</v>
      </c>
      <c r="C19" s="176">
        <v>0.74101125010000002</v>
      </c>
      <c r="D19" s="176">
        <v>0.71342895657000005</v>
      </c>
      <c r="E19" s="176">
        <v>0.64458583697000005</v>
      </c>
      <c r="F19" s="176">
        <v>0.63928168010999997</v>
      </c>
      <c r="G19" s="176">
        <v>0.61873352286000005</v>
      </c>
      <c r="H19" s="26"/>
      <c r="I19" s="26"/>
      <c r="J19" s="26"/>
      <c r="K19" s="26"/>
      <c r="L19" s="26"/>
      <c r="M19" s="26"/>
      <c r="N19" s="26"/>
      <c r="O19" s="26"/>
      <c r="P19" s="26"/>
      <c r="Q19" s="26"/>
    </row>
    <row r="20" spans="1:17" hidden="1" outlineLevel="4" x14ac:dyDescent="0.3">
      <c r="A20" s="175" t="s">
        <v>71</v>
      </c>
      <c r="B20" s="176">
        <v>2.9617775985099999</v>
      </c>
      <c r="C20" s="176">
        <v>1.90368219733</v>
      </c>
      <c r="D20" s="176">
        <v>1.5088939048200001</v>
      </c>
      <c r="E20" s="176">
        <v>1.5854307184700001</v>
      </c>
      <c r="F20" s="176">
        <v>4.0367869996200003</v>
      </c>
      <c r="G20" s="176">
        <v>4.3326523403000001</v>
      </c>
      <c r="H20" s="26"/>
      <c r="I20" s="26"/>
      <c r="J20" s="26"/>
      <c r="K20" s="26"/>
      <c r="L20" s="26"/>
      <c r="M20" s="26"/>
      <c r="N20" s="26"/>
      <c r="O20" s="26"/>
      <c r="P20" s="26"/>
      <c r="Q20" s="26"/>
    </row>
    <row r="21" spans="1:17" hidden="1" outlineLevel="4" x14ac:dyDescent="0.3">
      <c r="A21" s="175" t="s">
        <v>72</v>
      </c>
      <c r="B21" s="176">
        <v>0.44349495202</v>
      </c>
      <c r="C21" s="176">
        <v>0.33082327462</v>
      </c>
      <c r="D21" s="176">
        <v>0.31850920426000001</v>
      </c>
      <c r="E21" s="176">
        <v>0.28777430481999999</v>
      </c>
      <c r="F21" s="176">
        <v>0.28540627256000001</v>
      </c>
      <c r="G21" s="176">
        <v>0.27623258097999998</v>
      </c>
      <c r="H21" s="26"/>
      <c r="I21" s="26"/>
      <c r="J21" s="26"/>
      <c r="K21" s="26"/>
      <c r="L21" s="26"/>
      <c r="M21" s="26"/>
      <c r="N21" s="26"/>
      <c r="O21" s="26"/>
      <c r="P21" s="26"/>
      <c r="Q21" s="26"/>
    </row>
    <row r="22" spans="1:17" hidden="1" outlineLevel="4" x14ac:dyDescent="0.3">
      <c r="A22" s="175" t="s">
        <v>73</v>
      </c>
      <c r="B22" s="176">
        <v>0.44349495202</v>
      </c>
      <c r="C22" s="176">
        <v>0.33082327462</v>
      </c>
      <c r="D22" s="176">
        <v>0.31850920426000001</v>
      </c>
      <c r="E22" s="176">
        <v>0.28777430481999999</v>
      </c>
      <c r="F22" s="176">
        <v>0.28540627256000001</v>
      </c>
      <c r="G22" s="176">
        <v>0.27623258097999998</v>
      </c>
      <c r="H22" s="26"/>
      <c r="I22" s="26"/>
      <c r="J22" s="26"/>
      <c r="K22" s="26"/>
      <c r="L22" s="26"/>
      <c r="M22" s="26"/>
      <c r="N22" s="26"/>
      <c r="O22" s="26"/>
      <c r="P22" s="26"/>
      <c r="Q22" s="26"/>
    </row>
    <row r="23" spans="1:17" hidden="1" outlineLevel="4" x14ac:dyDescent="0.3">
      <c r="A23" s="175" t="s">
        <v>74</v>
      </c>
      <c r="B23" s="176">
        <v>2.2411606184299999</v>
      </c>
      <c r="C23" s="176">
        <v>1.6427051342200001</v>
      </c>
      <c r="D23" s="176">
        <v>5.0738630260099997</v>
      </c>
      <c r="E23" s="176">
        <v>6.95899674116</v>
      </c>
      <c r="F23" s="176">
        <v>4.35676281853</v>
      </c>
      <c r="G23" s="176">
        <v>3.41152734878</v>
      </c>
      <c r="H23" s="26"/>
      <c r="I23" s="26"/>
      <c r="J23" s="26"/>
      <c r="K23" s="26"/>
      <c r="L23" s="26"/>
      <c r="M23" s="26"/>
      <c r="N23" s="26"/>
      <c r="O23" s="26"/>
      <c r="P23" s="26"/>
      <c r="Q23" s="26"/>
    </row>
    <row r="24" spans="1:17" hidden="1" outlineLevel="4" x14ac:dyDescent="0.3">
      <c r="A24" s="175" t="s">
        <v>75</v>
      </c>
      <c r="B24" s="176">
        <v>0.44349495202</v>
      </c>
      <c r="C24" s="176">
        <v>0.33082327462</v>
      </c>
      <c r="D24" s="176">
        <v>0.31850920426000001</v>
      </c>
      <c r="E24" s="176">
        <v>0.28777430481999999</v>
      </c>
      <c r="F24" s="176">
        <v>0.28540627256000001</v>
      </c>
      <c r="G24" s="176">
        <v>0.27623258097999998</v>
      </c>
      <c r="H24" s="26"/>
      <c r="I24" s="26"/>
      <c r="J24" s="26"/>
      <c r="K24" s="26"/>
      <c r="L24" s="26"/>
      <c r="M24" s="26"/>
      <c r="N24" s="26"/>
      <c r="O24" s="26"/>
      <c r="P24" s="26"/>
      <c r="Q24" s="26"/>
    </row>
    <row r="25" spans="1:17" hidden="1" outlineLevel="4" x14ac:dyDescent="0.3">
      <c r="A25" s="175" t="s">
        <v>76</v>
      </c>
      <c r="B25" s="176">
        <v>0.44349495202</v>
      </c>
      <c r="C25" s="176">
        <v>0.33082327462</v>
      </c>
      <c r="D25" s="176">
        <v>0.31850920426000001</v>
      </c>
      <c r="E25" s="176">
        <v>0.28777430481999999</v>
      </c>
      <c r="F25" s="176">
        <v>0.28540627256000001</v>
      </c>
      <c r="G25" s="176">
        <v>0.27623258097999998</v>
      </c>
      <c r="H25" s="26"/>
      <c r="I25" s="26"/>
      <c r="J25" s="26"/>
      <c r="K25" s="26"/>
      <c r="L25" s="26"/>
      <c r="M25" s="26"/>
      <c r="N25" s="26"/>
      <c r="O25" s="26"/>
      <c r="P25" s="26"/>
      <c r="Q25" s="26"/>
    </row>
    <row r="26" spans="1:17" hidden="1" outlineLevel="4" x14ac:dyDescent="0.3">
      <c r="A26" s="175" t="s">
        <v>77</v>
      </c>
      <c r="B26" s="176">
        <v>0.44349495202</v>
      </c>
      <c r="C26" s="176">
        <v>0.33082327462</v>
      </c>
      <c r="D26" s="176">
        <v>0.31850920426000001</v>
      </c>
      <c r="E26" s="176">
        <v>0.28777430481999999</v>
      </c>
      <c r="F26" s="176">
        <v>0.28540627256000001</v>
      </c>
      <c r="G26" s="176">
        <v>0.27623258097999998</v>
      </c>
      <c r="H26" s="26"/>
      <c r="I26" s="26"/>
      <c r="J26" s="26"/>
      <c r="K26" s="26"/>
      <c r="L26" s="26"/>
      <c r="M26" s="26"/>
      <c r="N26" s="26"/>
      <c r="O26" s="26"/>
      <c r="P26" s="26"/>
      <c r="Q26" s="26"/>
    </row>
    <row r="27" spans="1:17" hidden="1" outlineLevel="4" x14ac:dyDescent="0.3">
      <c r="A27" s="175" t="s">
        <v>78</v>
      </c>
      <c r="B27" s="176">
        <v>0.44349495202</v>
      </c>
      <c r="C27" s="176">
        <v>0.33082327462</v>
      </c>
      <c r="D27" s="176">
        <v>0.31850920426000001</v>
      </c>
      <c r="E27" s="176">
        <v>0.28777430481999999</v>
      </c>
      <c r="F27" s="176">
        <v>0.28540627256000001</v>
      </c>
      <c r="G27" s="176">
        <v>0.27623258097999998</v>
      </c>
      <c r="H27" s="26"/>
      <c r="I27" s="26"/>
      <c r="J27" s="26"/>
      <c r="K27" s="26"/>
      <c r="L27" s="26"/>
      <c r="M27" s="26"/>
      <c r="N27" s="26"/>
      <c r="O27" s="26"/>
      <c r="P27" s="26"/>
      <c r="Q27" s="26"/>
    </row>
    <row r="28" spans="1:17" hidden="1" outlineLevel="4" x14ac:dyDescent="0.3">
      <c r="A28" s="175" t="s">
        <v>79</v>
      </c>
      <c r="B28" s="176">
        <v>0.44349495202</v>
      </c>
      <c r="C28" s="176">
        <v>0.33082327462</v>
      </c>
      <c r="D28" s="176">
        <v>0.31850920426000001</v>
      </c>
      <c r="E28" s="176">
        <v>0.28777430481999999</v>
      </c>
      <c r="F28" s="176">
        <v>0.28540627256000001</v>
      </c>
      <c r="G28" s="176">
        <v>0.27623258097999998</v>
      </c>
      <c r="H28" s="26"/>
      <c r="I28" s="26"/>
      <c r="J28" s="26"/>
      <c r="K28" s="26"/>
      <c r="L28" s="26"/>
      <c r="M28" s="26"/>
      <c r="N28" s="26"/>
      <c r="O28" s="26"/>
      <c r="P28" s="26"/>
      <c r="Q28" s="26"/>
    </row>
    <row r="29" spans="1:17" hidden="1" outlineLevel="4" x14ac:dyDescent="0.3">
      <c r="A29" s="175" t="s">
        <v>80</v>
      </c>
      <c r="B29" s="176">
        <v>0.44349495202</v>
      </c>
      <c r="C29" s="176">
        <v>0.33082327462</v>
      </c>
      <c r="D29" s="176">
        <v>0.31850920426000001</v>
      </c>
      <c r="E29" s="176">
        <v>0.28777430481999999</v>
      </c>
      <c r="F29" s="176">
        <v>0.28540627256000001</v>
      </c>
      <c r="G29" s="176">
        <v>0.27623258097999998</v>
      </c>
      <c r="H29" s="26"/>
      <c r="I29" s="26"/>
      <c r="J29" s="26"/>
      <c r="K29" s="26"/>
      <c r="L29" s="26"/>
      <c r="M29" s="26"/>
      <c r="N29" s="26"/>
      <c r="O29" s="26"/>
      <c r="P29" s="26"/>
      <c r="Q29" s="26"/>
    </row>
    <row r="30" spans="1:17" hidden="1" outlineLevel="4" x14ac:dyDescent="0.3">
      <c r="A30" s="175" t="s">
        <v>81</v>
      </c>
      <c r="B30" s="176">
        <v>0.44349495202</v>
      </c>
      <c r="C30" s="176">
        <v>0.33082327462</v>
      </c>
      <c r="D30" s="176">
        <v>0.31850920426000001</v>
      </c>
      <c r="E30" s="176">
        <v>0.28777430481999999</v>
      </c>
      <c r="F30" s="176">
        <v>0.28540627256000001</v>
      </c>
      <c r="G30" s="176">
        <v>0.27623258097999998</v>
      </c>
      <c r="H30" s="26"/>
      <c r="I30" s="26"/>
      <c r="J30" s="26"/>
      <c r="K30" s="26"/>
      <c r="L30" s="26"/>
      <c r="M30" s="26"/>
      <c r="N30" s="26"/>
      <c r="O30" s="26"/>
      <c r="P30" s="26"/>
      <c r="Q30" s="26"/>
    </row>
    <row r="31" spans="1:17" hidden="1" outlineLevel="4" x14ac:dyDescent="0.3">
      <c r="A31" s="175" t="s">
        <v>82</v>
      </c>
      <c r="B31" s="176">
        <v>0.44349495202</v>
      </c>
      <c r="C31" s="176">
        <v>0.33082327462</v>
      </c>
      <c r="D31" s="176">
        <v>0.31850920426000001</v>
      </c>
      <c r="E31" s="176">
        <v>0.28777430481999999</v>
      </c>
      <c r="F31" s="176">
        <v>0.28540627256000001</v>
      </c>
      <c r="G31" s="176">
        <v>0.27623258097999998</v>
      </c>
      <c r="H31" s="26"/>
      <c r="I31" s="26"/>
      <c r="J31" s="26"/>
      <c r="K31" s="26"/>
      <c r="L31" s="26"/>
      <c r="M31" s="26"/>
      <c r="N31" s="26"/>
      <c r="O31" s="26"/>
      <c r="P31" s="26"/>
      <c r="Q31" s="26"/>
    </row>
    <row r="32" spans="1:17" hidden="1" outlineLevel="4" x14ac:dyDescent="0.3">
      <c r="A32" s="175" t="s">
        <v>83</v>
      </c>
      <c r="B32" s="176">
        <v>0.44349495202</v>
      </c>
      <c r="C32" s="176">
        <v>0.33082327462</v>
      </c>
      <c r="D32" s="176">
        <v>0.31850920426000001</v>
      </c>
      <c r="E32" s="176">
        <v>0.28777430481999999</v>
      </c>
      <c r="F32" s="176">
        <v>0.28540627256000001</v>
      </c>
      <c r="G32" s="176">
        <v>0.27623258097999998</v>
      </c>
      <c r="H32" s="26"/>
      <c r="I32" s="26"/>
      <c r="J32" s="26"/>
      <c r="K32" s="26"/>
      <c r="L32" s="26"/>
      <c r="M32" s="26"/>
      <c r="N32" s="26"/>
      <c r="O32" s="26"/>
      <c r="P32" s="26"/>
      <c r="Q32" s="26"/>
    </row>
    <row r="33" spans="1:17" hidden="1" outlineLevel="4" x14ac:dyDescent="0.3">
      <c r="A33" s="175" t="s">
        <v>84</v>
      </c>
      <c r="B33" s="176">
        <v>0.44349495202</v>
      </c>
      <c r="C33" s="176">
        <v>0.33082327462</v>
      </c>
      <c r="D33" s="176">
        <v>0.31850920426000001</v>
      </c>
      <c r="E33" s="176">
        <v>0.28777430481999999</v>
      </c>
      <c r="F33" s="176">
        <v>0.28540627256000001</v>
      </c>
      <c r="G33" s="176">
        <v>0.27623258097999998</v>
      </c>
      <c r="H33" s="26"/>
      <c r="I33" s="26"/>
      <c r="J33" s="26"/>
      <c r="K33" s="26"/>
      <c r="L33" s="26"/>
      <c r="M33" s="26"/>
      <c r="N33" s="26"/>
      <c r="O33" s="26"/>
      <c r="P33" s="26"/>
      <c r="Q33" s="26"/>
    </row>
    <row r="34" spans="1:17" hidden="1" outlineLevel="4" x14ac:dyDescent="0.3">
      <c r="A34" s="175" t="s">
        <v>85</v>
      </c>
      <c r="B34" s="176">
        <v>4.1147456020000001E-2</v>
      </c>
      <c r="C34" s="176">
        <v>0</v>
      </c>
      <c r="D34" s="176">
        <v>0</v>
      </c>
      <c r="E34" s="176">
        <v>0</v>
      </c>
      <c r="F34" s="176">
        <v>0</v>
      </c>
      <c r="G34" s="176">
        <v>0</v>
      </c>
      <c r="H34" s="26"/>
      <c r="I34" s="26"/>
      <c r="J34" s="26"/>
      <c r="K34" s="26"/>
      <c r="L34" s="26"/>
      <c r="M34" s="26"/>
      <c r="N34" s="26"/>
      <c r="O34" s="26"/>
      <c r="P34" s="26"/>
      <c r="Q34" s="26"/>
    </row>
    <row r="35" spans="1:17" hidden="1" outlineLevel="4" x14ac:dyDescent="0.3">
      <c r="A35" s="175" t="s">
        <v>86</v>
      </c>
      <c r="B35" s="176">
        <v>3.3531759060400002</v>
      </c>
      <c r="C35" s="176">
        <v>1.1345416286000001</v>
      </c>
      <c r="D35" s="176">
        <v>3.3204868307900002</v>
      </c>
      <c r="E35" s="176">
        <v>6.0801988866799999</v>
      </c>
      <c r="F35" s="176">
        <v>9.2859377698000003</v>
      </c>
      <c r="G35" s="176">
        <v>10.637038394519999</v>
      </c>
      <c r="H35" s="26"/>
      <c r="I35" s="26"/>
      <c r="J35" s="26"/>
      <c r="K35" s="26"/>
      <c r="L35" s="26"/>
      <c r="M35" s="26"/>
      <c r="N35" s="26"/>
      <c r="O35" s="26"/>
      <c r="P35" s="26"/>
      <c r="Q35" s="26"/>
    </row>
    <row r="36" spans="1:17" hidden="1" outlineLevel="4" x14ac:dyDescent="0.3">
      <c r="A36" s="175" t="s">
        <v>87</v>
      </c>
      <c r="B36" s="176">
        <v>0.44349520863000003</v>
      </c>
      <c r="C36" s="176">
        <v>7.0305603988399996</v>
      </c>
      <c r="D36" s="176">
        <v>6.7688653429299999</v>
      </c>
      <c r="E36" s="176">
        <v>6.1156961631</v>
      </c>
      <c r="F36" s="176">
        <v>6.0653714276499997</v>
      </c>
      <c r="G36" s="176">
        <v>5.87041479149</v>
      </c>
      <c r="H36" s="26"/>
      <c r="I36" s="26"/>
      <c r="J36" s="26"/>
      <c r="K36" s="26"/>
      <c r="L36" s="26"/>
      <c r="M36" s="26"/>
      <c r="N36" s="26"/>
      <c r="O36" s="26"/>
      <c r="P36" s="26"/>
      <c r="Q36" s="26"/>
    </row>
    <row r="37" spans="1:17" hidden="1" outlineLevel="4" x14ac:dyDescent="0.3">
      <c r="A37" s="175" t="s">
        <v>88</v>
      </c>
      <c r="B37" s="176">
        <v>1.54523967858</v>
      </c>
      <c r="C37" s="176">
        <v>1.3651590982999999</v>
      </c>
      <c r="D37" s="176">
        <v>0.59342221659000005</v>
      </c>
      <c r="E37" s="176">
        <v>0.11893717737999999</v>
      </c>
      <c r="F37" s="176">
        <v>1.96409606063</v>
      </c>
      <c r="G37" s="176">
        <v>1.90096496218</v>
      </c>
      <c r="H37" s="26"/>
      <c r="I37" s="26"/>
      <c r="J37" s="26"/>
      <c r="K37" s="26"/>
      <c r="L37" s="26"/>
      <c r="M37" s="26"/>
      <c r="N37" s="26"/>
      <c r="O37" s="26"/>
      <c r="P37" s="26"/>
      <c r="Q37" s="26"/>
    </row>
    <row r="38" spans="1:17" hidden="1" outlineLevel="4" x14ac:dyDescent="0.3">
      <c r="A38" s="175" t="s">
        <v>89</v>
      </c>
      <c r="B38" s="176">
        <v>1.88681203308</v>
      </c>
      <c r="C38" s="176">
        <v>1.8451328735700001</v>
      </c>
      <c r="D38" s="176">
        <v>1.08127016724</v>
      </c>
      <c r="E38" s="176">
        <v>1.09586897881</v>
      </c>
      <c r="F38" s="176">
        <v>1.4879101062</v>
      </c>
      <c r="G38" s="176">
        <v>1.4400848489</v>
      </c>
      <c r="H38" s="26"/>
      <c r="I38" s="26"/>
      <c r="J38" s="26"/>
      <c r="K38" s="26"/>
      <c r="L38" s="26"/>
      <c r="M38" s="26"/>
      <c r="N38" s="26"/>
      <c r="O38" s="26"/>
      <c r="P38" s="26"/>
      <c r="Q38" s="26"/>
    </row>
    <row r="39" spans="1:17" hidden="1" outlineLevel="4" x14ac:dyDescent="0.3">
      <c r="A39" s="175" t="s">
        <v>90</v>
      </c>
      <c r="B39" s="176">
        <v>0.97407988796</v>
      </c>
      <c r="C39" s="176">
        <v>1.28518943552</v>
      </c>
      <c r="D39" s="176">
        <v>0</v>
      </c>
      <c r="E39" s="176">
        <v>0</v>
      </c>
      <c r="F39" s="176">
        <v>0</v>
      </c>
      <c r="G39" s="176">
        <v>0</v>
      </c>
      <c r="H39" s="26"/>
      <c r="I39" s="26"/>
      <c r="J39" s="26"/>
      <c r="K39" s="26"/>
      <c r="L39" s="26"/>
      <c r="M39" s="26"/>
      <c r="N39" s="26"/>
      <c r="O39" s="26"/>
      <c r="P39" s="26"/>
      <c r="Q39" s="26"/>
    </row>
    <row r="40" spans="1:17" hidden="1" outlineLevel="4" x14ac:dyDescent="0.3">
      <c r="A40" s="175" t="s">
        <v>91</v>
      </c>
      <c r="B40" s="176">
        <v>1.50597939013</v>
      </c>
      <c r="C40" s="176">
        <v>1.1233792652800001</v>
      </c>
      <c r="D40" s="176">
        <v>1.08156427714</v>
      </c>
      <c r="E40" s="176">
        <v>0.97719753088000005</v>
      </c>
      <c r="F40" s="176">
        <v>0</v>
      </c>
      <c r="G40" s="176">
        <v>0</v>
      </c>
      <c r="H40" s="26"/>
      <c r="I40" s="26"/>
      <c r="J40" s="26"/>
      <c r="K40" s="26"/>
      <c r="L40" s="26"/>
      <c r="M40" s="26"/>
      <c r="N40" s="26"/>
      <c r="O40" s="26"/>
      <c r="P40" s="26"/>
      <c r="Q40" s="26"/>
    </row>
    <row r="41" spans="1:17" hidden="1" outlineLevel="4" x14ac:dyDescent="0.3">
      <c r="A41" s="175" t="s">
        <v>92</v>
      </c>
      <c r="B41" s="176">
        <v>0.87867744205999998</v>
      </c>
      <c r="C41" s="176">
        <v>0.58743542275000005</v>
      </c>
      <c r="D41" s="176">
        <v>0.46815606701000001</v>
      </c>
      <c r="E41" s="176">
        <v>0.42298082732999998</v>
      </c>
      <c r="F41" s="176">
        <v>0.66721299524</v>
      </c>
      <c r="G41" s="176">
        <v>0.64576705369999998</v>
      </c>
      <c r="H41" s="26"/>
      <c r="I41" s="26"/>
      <c r="J41" s="26"/>
      <c r="K41" s="26"/>
      <c r="L41" s="26"/>
      <c r="M41" s="26"/>
      <c r="N41" s="26"/>
      <c r="O41" s="26"/>
      <c r="P41" s="26"/>
      <c r="Q41" s="26"/>
    </row>
    <row r="42" spans="1:17" hidden="1" outlineLevel="4" x14ac:dyDescent="0.3">
      <c r="A42" s="175" t="s">
        <v>93</v>
      </c>
      <c r="B42" s="176">
        <v>0.64153793137000004</v>
      </c>
      <c r="C42" s="176">
        <v>0.27345865032</v>
      </c>
      <c r="D42" s="176">
        <v>6.5819958720000002E-2</v>
      </c>
      <c r="E42" s="176">
        <v>5.9468588689999997E-2</v>
      </c>
      <c r="F42" s="176">
        <v>0</v>
      </c>
      <c r="G42" s="176">
        <v>0</v>
      </c>
      <c r="H42" s="26"/>
      <c r="I42" s="26"/>
      <c r="J42" s="26"/>
      <c r="K42" s="26"/>
      <c r="L42" s="26"/>
      <c r="M42" s="26"/>
      <c r="N42" s="26"/>
      <c r="O42" s="26"/>
      <c r="P42" s="26"/>
      <c r="Q42" s="26"/>
    </row>
    <row r="43" spans="1:17" hidden="1" outlineLevel="4" x14ac:dyDescent="0.3">
      <c r="A43" s="175" t="s">
        <v>94</v>
      </c>
      <c r="B43" s="176">
        <v>0</v>
      </c>
      <c r="C43" s="176">
        <v>0</v>
      </c>
      <c r="D43" s="176">
        <v>1.2012284124199999</v>
      </c>
      <c r="E43" s="176">
        <v>0</v>
      </c>
      <c r="F43" s="176">
        <v>0</v>
      </c>
      <c r="G43" s="176">
        <v>0</v>
      </c>
      <c r="H43" s="26"/>
      <c r="I43" s="26"/>
      <c r="J43" s="26"/>
      <c r="K43" s="26"/>
      <c r="L43" s="26"/>
      <c r="M43" s="26"/>
      <c r="N43" s="26"/>
      <c r="O43" s="26"/>
      <c r="P43" s="26"/>
      <c r="Q43" s="26"/>
    </row>
    <row r="44" spans="1:17" hidden="1" outlineLevel="4" x14ac:dyDescent="0.3">
      <c r="A44" s="175" t="s">
        <v>95</v>
      </c>
      <c r="B44" s="176">
        <v>0.65986758656</v>
      </c>
      <c r="C44" s="176">
        <v>0.49222557056999999</v>
      </c>
      <c r="D44" s="176">
        <v>0.34226378534000002</v>
      </c>
      <c r="E44" s="176">
        <v>0.13083089512000001</v>
      </c>
      <c r="F44" s="176">
        <v>0.12975431609999999</v>
      </c>
      <c r="G44" s="176">
        <v>0.12558367869000001</v>
      </c>
      <c r="H44" s="26"/>
      <c r="I44" s="26"/>
      <c r="J44" s="26"/>
      <c r="K44" s="26"/>
      <c r="L44" s="26"/>
      <c r="M44" s="26"/>
      <c r="N44" s="26"/>
      <c r="O44" s="26"/>
      <c r="P44" s="26"/>
      <c r="Q44" s="26"/>
    </row>
    <row r="45" spans="1:17" hidden="1" outlineLevel="3" x14ac:dyDescent="0.3">
      <c r="A45" s="177" t="s">
        <v>96</v>
      </c>
      <c r="B45" s="176">
        <f t="shared" ref="B45:G45" si="4">SUM(B$46:B$46)</f>
        <v>6.7876007769999996E-2</v>
      </c>
      <c r="C45" s="176">
        <f t="shared" si="4"/>
        <v>4.7015275199999998E-2</v>
      </c>
      <c r="D45" s="176">
        <f t="shared" si="4"/>
        <v>4.1783306749999999E-2</v>
      </c>
      <c r="E45" s="176">
        <f t="shared" si="4"/>
        <v>3.4605431809999997E-2</v>
      </c>
      <c r="F45" s="176">
        <f t="shared" si="4"/>
        <v>3.120061021E-2</v>
      </c>
      <c r="G45" s="176">
        <f t="shared" si="4"/>
        <v>2.9442798799999999E-2</v>
      </c>
      <c r="H45" s="26"/>
      <c r="I45" s="26"/>
      <c r="J45" s="26"/>
      <c r="K45" s="26"/>
      <c r="L45" s="26"/>
      <c r="M45" s="26"/>
      <c r="N45" s="26"/>
      <c r="O45" s="26"/>
      <c r="P45" s="26"/>
      <c r="Q45" s="26"/>
    </row>
    <row r="46" spans="1:17" hidden="1" outlineLevel="4" x14ac:dyDescent="0.3">
      <c r="A46" s="175" t="s">
        <v>97</v>
      </c>
      <c r="B46" s="176">
        <v>6.7876007769999996E-2</v>
      </c>
      <c r="C46" s="176">
        <v>4.7015275199999998E-2</v>
      </c>
      <c r="D46" s="176">
        <v>4.1783306749999999E-2</v>
      </c>
      <c r="E46" s="176">
        <v>3.4605431809999997E-2</v>
      </c>
      <c r="F46" s="176">
        <v>3.120061021E-2</v>
      </c>
      <c r="G46" s="176">
        <v>2.9442798799999999E-2</v>
      </c>
      <c r="H46" s="26"/>
      <c r="I46" s="26"/>
      <c r="J46" s="26"/>
      <c r="K46" s="26"/>
      <c r="L46" s="26"/>
      <c r="M46" s="26"/>
      <c r="N46" s="26"/>
      <c r="O46" s="26"/>
      <c r="P46" s="26"/>
      <c r="Q46" s="26"/>
    </row>
    <row r="47" spans="1:17" ht="14.4" outlineLevel="2" collapsed="1" x14ac:dyDescent="0.3">
      <c r="A47" s="186" t="s">
        <v>98</v>
      </c>
      <c r="B47" s="187">
        <f t="shared" ref="B47:G47" si="5">B$48+B$58+B$69+B$71+B$78+B$87+B$89</f>
        <v>47.663009876300002</v>
      </c>
      <c r="C47" s="187">
        <f t="shared" si="5"/>
        <v>63.591260792390003</v>
      </c>
      <c r="D47" s="187">
        <f t="shared" si="5"/>
        <v>94.791091580989999</v>
      </c>
      <c r="E47" s="187">
        <f t="shared" si="5"/>
        <v>114.87767688268001</v>
      </c>
      <c r="F47" s="187">
        <f t="shared" si="5"/>
        <v>160.39488798231</v>
      </c>
      <c r="G47" s="187">
        <f t="shared" si="5"/>
        <v>158.90165421380999</v>
      </c>
      <c r="H47" s="26"/>
      <c r="I47" s="26"/>
      <c r="J47" s="26"/>
      <c r="K47" s="26"/>
      <c r="L47" s="26"/>
      <c r="M47" s="26"/>
      <c r="N47" s="26"/>
      <c r="O47" s="26"/>
      <c r="P47" s="26"/>
      <c r="Q47" s="26"/>
    </row>
    <row r="48" spans="1:17" hidden="1" outlineLevel="3" x14ac:dyDescent="0.3">
      <c r="A48" s="177" t="s">
        <v>99</v>
      </c>
      <c r="B48" s="176">
        <f t="shared" ref="B48:G48" si="6">SUM(B$49:B$57)</f>
        <v>16.97941619561</v>
      </c>
      <c r="C48" s="176">
        <f t="shared" si="6"/>
        <v>30.087463237860003</v>
      </c>
      <c r="D48" s="176">
        <f t="shared" si="6"/>
        <v>59.305881467679995</v>
      </c>
      <c r="E48" s="176">
        <f t="shared" si="6"/>
        <v>82.827989272820005</v>
      </c>
      <c r="F48" s="176">
        <f t="shared" si="6"/>
        <v>123.48505959055001</v>
      </c>
      <c r="G48" s="176">
        <f t="shared" si="6"/>
        <v>122.19947853995001</v>
      </c>
      <c r="H48" s="26"/>
      <c r="I48" s="26"/>
      <c r="J48" s="26"/>
      <c r="K48" s="26"/>
      <c r="L48" s="26"/>
      <c r="M48" s="26"/>
      <c r="N48" s="26"/>
      <c r="O48" s="26"/>
      <c r="P48" s="26"/>
      <c r="Q48" s="26"/>
    </row>
    <row r="49" spans="1:17" hidden="1" outlineLevel="4" x14ac:dyDescent="0.3">
      <c r="A49" s="175" t="s">
        <v>100</v>
      </c>
      <c r="B49" s="176">
        <v>2.2672023800000001E-3</v>
      </c>
      <c r="C49" s="176">
        <v>2.13029758E-3</v>
      </c>
      <c r="D49" s="176">
        <v>6.6717266900000001E-3</v>
      </c>
      <c r="E49" s="176">
        <v>1.146224364E-2</v>
      </c>
      <c r="F49" s="176">
        <v>1.1468927590000001E-2</v>
      </c>
      <c r="G49" s="176">
        <v>1.0501657710000001E-2</v>
      </c>
      <c r="H49" s="26"/>
      <c r="I49" s="26"/>
      <c r="J49" s="26"/>
      <c r="K49" s="26"/>
      <c r="L49" s="26"/>
      <c r="M49" s="26"/>
      <c r="N49" s="26"/>
      <c r="O49" s="26"/>
      <c r="P49" s="26"/>
      <c r="Q49" s="26"/>
    </row>
    <row r="50" spans="1:17" hidden="1" outlineLevel="4" x14ac:dyDescent="0.3">
      <c r="A50" s="175" t="s">
        <v>101</v>
      </c>
      <c r="B50" s="176">
        <v>0</v>
      </c>
      <c r="C50" s="176">
        <v>0</v>
      </c>
      <c r="D50" s="176">
        <v>0</v>
      </c>
      <c r="E50" s="176">
        <v>0.12100019522</v>
      </c>
      <c r="F50" s="176">
        <v>0.53948969316999995</v>
      </c>
      <c r="G50" s="176">
        <v>0.52692271853999995</v>
      </c>
      <c r="H50" s="26"/>
      <c r="I50" s="26"/>
      <c r="J50" s="26"/>
      <c r="K50" s="26"/>
      <c r="L50" s="26"/>
      <c r="M50" s="26"/>
      <c r="N50" s="26"/>
      <c r="O50" s="26"/>
      <c r="P50" s="26"/>
      <c r="Q50" s="26"/>
    </row>
    <row r="51" spans="1:17" hidden="1" outlineLevel="4" x14ac:dyDescent="0.3">
      <c r="A51" s="175" t="s">
        <v>102</v>
      </c>
      <c r="B51" s="176">
        <v>0.3863149676</v>
      </c>
      <c r="C51" s="176">
        <v>0.25855498448999997</v>
      </c>
      <c r="D51" s="176">
        <v>0.19374588745999999</v>
      </c>
      <c r="E51" s="176">
        <v>0.10114868791000001</v>
      </c>
      <c r="F51" s="176">
        <v>6.3044279359999997E-2</v>
      </c>
      <c r="G51" s="176">
        <v>6.3017184599999998E-2</v>
      </c>
      <c r="H51" s="26"/>
      <c r="I51" s="26"/>
      <c r="J51" s="26"/>
      <c r="K51" s="26"/>
      <c r="L51" s="26"/>
      <c r="M51" s="26"/>
      <c r="N51" s="26"/>
      <c r="O51" s="26"/>
      <c r="P51" s="26"/>
      <c r="Q51" s="26"/>
    </row>
    <row r="52" spans="1:17" hidden="1" outlineLevel="4" x14ac:dyDescent="0.3">
      <c r="A52" s="175" t="s">
        <v>103</v>
      </c>
      <c r="B52" s="176">
        <v>1.0156447287699999</v>
      </c>
      <c r="C52" s="176">
        <v>2.6833592883700002</v>
      </c>
      <c r="D52" s="176">
        <v>3.0297750091800002</v>
      </c>
      <c r="E52" s="176">
        <v>2.9522925032999998</v>
      </c>
      <c r="F52" s="176">
        <v>3.3614525393500001</v>
      </c>
      <c r="G52" s="176">
        <v>3.2673921362699998</v>
      </c>
      <c r="H52" s="26"/>
      <c r="I52" s="26"/>
      <c r="J52" s="26"/>
      <c r="K52" s="26"/>
      <c r="L52" s="26"/>
      <c r="M52" s="26"/>
      <c r="N52" s="26"/>
      <c r="O52" s="26"/>
      <c r="P52" s="26"/>
      <c r="Q52" s="26"/>
    </row>
    <row r="53" spans="1:17" hidden="1" outlineLevel="4" x14ac:dyDescent="0.3">
      <c r="A53" s="175" t="s">
        <v>104</v>
      </c>
      <c r="B53" s="176">
        <v>4.9991812509700004</v>
      </c>
      <c r="C53" s="176">
        <v>12.366377438580001</v>
      </c>
      <c r="D53" s="176">
        <v>32.90407975798</v>
      </c>
      <c r="E53" s="176">
        <v>44.012826736089998</v>
      </c>
      <c r="F53" s="176">
        <v>82.673986018869996</v>
      </c>
      <c r="G53" s="176">
        <v>80.748162600409998</v>
      </c>
      <c r="H53" s="26"/>
      <c r="I53" s="26"/>
      <c r="J53" s="26"/>
      <c r="K53" s="26"/>
      <c r="L53" s="26"/>
      <c r="M53" s="26"/>
      <c r="N53" s="26"/>
      <c r="O53" s="26"/>
      <c r="P53" s="26"/>
      <c r="Q53" s="26"/>
    </row>
    <row r="54" spans="1:17" hidden="1" outlineLevel="4" x14ac:dyDescent="0.3">
      <c r="A54" s="175" t="s">
        <v>105</v>
      </c>
      <c r="B54" s="176">
        <v>0</v>
      </c>
      <c r="C54" s="176">
        <v>0.57660198080000002</v>
      </c>
      <c r="D54" s="176">
        <v>1.05085771959</v>
      </c>
      <c r="E54" s="176">
        <v>5.7905951672300002</v>
      </c>
      <c r="F54" s="176">
        <v>6.6807060515199996</v>
      </c>
      <c r="G54" s="176">
        <v>6.6631378300400002</v>
      </c>
      <c r="H54" s="26"/>
      <c r="I54" s="26"/>
      <c r="J54" s="26"/>
      <c r="K54" s="26"/>
      <c r="L54" s="26"/>
      <c r="M54" s="26"/>
      <c r="N54" s="26"/>
      <c r="O54" s="26"/>
      <c r="P54" s="26"/>
      <c r="Q54" s="26"/>
    </row>
    <row r="55" spans="1:17" hidden="1" outlineLevel="4" x14ac:dyDescent="0.3">
      <c r="A55" s="175" t="s">
        <v>106</v>
      </c>
      <c r="B55" s="176">
        <v>6.1552473171899997</v>
      </c>
      <c r="C55" s="176">
        <v>7.72193497584</v>
      </c>
      <c r="D55" s="176">
        <v>12.00422151197</v>
      </c>
      <c r="E55" s="176">
        <v>16.17518239755</v>
      </c>
      <c r="F55" s="176">
        <v>16.490269133049999</v>
      </c>
      <c r="G55" s="176">
        <v>16.312498412869999</v>
      </c>
      <c r="H55" s="26"/>
      <c r="I55" s="26"/>
      <c r="J55" s="26"/>
      <c r="K55" s="26"/>
      <c r="L55" s="26"/>
      <c r="M55" s="26"/>
      <c r="N55" s="26"/>
      <c r="O55" s="26"/>
      <c r="P55" s="26"/>
      <c r="Q55" s="26"/>
    </row>
    <row r="56" spans="1:17" hidden="1" outlineLevel="4" x14ac:dyDescent="0.3">
      <c r="A56" s="175" t="s">
        <v>107</v>
      </c>
      <c r="B56" s="176">
        <v>4.3625608583400002</v>
      </c>
      <c r="C56" s="176">
        <v>6.4009203970500002</v>
      </c>
      <c r="D56" s="176">
        <v>10.00235119221</v>
      </c>
      <c r="E56" s="176">
        <v>13.54928616023</v>
      </c>
      <c r="F56" s="176">
        <v>13.560402501</v>
      </c>
      <c r="G56" s="176">
        <v>14.50553810623</v>
      </c>
      <c r="H56" s="26"/>
      <c r="I56" s="26"/>
      <c r="J56" s="26"/>
      <c r="K56" s="26"/>
      <c r="L56" s="26"/>
      <c r="M56" s="26"/>
      <c r="N56" s="26"/>
      <c r="O56" s="26"/>
      <c r="P56" s="26"/>
      <c r="Q56" s="26"/>
    </row>
    <row r="57" spans="1:17" hidden="1" outlineLevel="4" x14ac:dyDescent="0.3">
      <c r="A57" s="175" t="s">
        <v>108</v>
      </c>
      <c r="B57" s="176">
        <v>5.8199870360000003E-2</v>
      </c>
      <c r="C57" s="176">
        <v>7.7583875149999995E-2</v>
      </c>
      <c r="D57" s="176">
        <v>0.11417866259999999</v>
      </c>
      <c r="E57" s="176">
        <v>0.11419518165</v>
      </c>
      <c r="F57" s="176">
        <v>0.10424044664</v>
      </c>
      <c r="G57" s="176">
        <v>0.10230789328000001</v>
      </c>
      <c r="H57" s="26"/>
      <c r="I57" s="26"/>
      <c r="J57" s="26"/>
      <c r="K57" s="26"/>
      <c r="L57" s="26"/>
      <c r="M57" s="26"/>
      <c r="N57" s="26"/>
      <c r="O57" s="26"/>
      <c r="P57" s="26"/>
      <c r="Q57" s="26"/>
    </row>
    <row r="58" spans="1:17" hidden="1" outlineLevel="3" x14ac:dyDescent="0.3">
      <c r="A58" s="177" t="s">
        <v>109</v>
      </c>
      <c r="B58" s="176">
        <f t="shared" ref="B58:G58" si="7">SUM(B$59:B$68)</f>
        <v>0.88801693534000004</v>
      </c>
      <c r="C58" s="176">
        <f t="shared" si="7"/>
        <v>4.3891608617899998</v>
      </c>
      <c r="D58" s="176">
        <f t="shared" si="7"/>
        <v>6.3176009658999996</v>
      </c>
      <c r="E58" s="176">
        <f t="shared" si="7"/>
        <v>7.6299116025599991</v>
      </c>
      <c r="F58" s="176">
        <f t="shared" si="7"/>
        <v>8.090534922869999</v>
      </c>
      <c r="G58" s="176">
        <f t="shared" si="7"/>
        <v>7.9609203969299998</v>
      </c>
      <c r="H58" s="26"/>
      <c r="I58" s="26"/>
      <c r="J58" s="26"/>
      <c r="K58" s="26"/>
      <c r="L58" s="26"/>
      <c r="M58" s="26"/>
      <c r="N58" s="26"/>
      <c r="O58" s="26"/>
      <c r="P58" s="26"/>
      <c r="Q58" s="26"/>
    </row>
    <row r="59" spans="1:17" hidden="1" outlineLevel="4" x14ac:dyDescent="0.3">
      <c r="A59" s="175" t="s">
        <v>110</v>
      </c>
      <c r="B59" s="176">
        <v>2.0492385960000001E-2</v>
      </c>
      <c r="C59" s="176">
        <v>2.210838918E-2</v>
      </c>
      <c r="D59" s="176">
        <v>2.3454162970000001E-2</v>
      </c>
      <c r="E59" s="176">
        <v>2.3872949189999999E-2</v>
      </c>
      <c r="F59" s="176">
        <v>2.5666994799999999E-2</v>
      </c>
      <c r="G59" s="176">
        <v>2.516496335E-2</v>
      </c>
      <c r="H59" s="26"/>
      <c r="I59" s="26"/>
      <c r="J59" s="26"/>
      <c r="K59" s="26"/>
      <c r="L59" s="26"/>
      <c r="M59" s="26"/>
      <c r="N59" s="26"/>
      <c r="O59" s="26"/>
      <c r="P59" s="26"/>
      <c r="Q59" s="26"/>
    </row>
    <row r="60" spans="1:17" hidden="1" outlineLevel="4" x14ac:dyDescent="0.3">
      <c r="A60" s="175" t="s">
        <v>111</v>
      </c>
      <c r="B60" s="176">
        <v>0</v>
      </c>
      <c r="C60" s="176">
        <v>0.21302975776999999</v>
      </c>
      <c r="D60" s="176">
        <v>0.22224977884</v>
      </c>
      <c r="E60" s="176">
        <v>0.20898023264000001</v>
      </c>
      <c r="F60" s="176">
        <v>0.23523985675</v>
      </c>
      <c r="G60" s="176">
        <v>0.22976013516999999</v>
      </c>
      <c r="H60" s="26"/>
      <c r="I60" s="26"/>
      <c r="J60" s="26"/>
      <c r="K60" s="26"/>
      <c r="L60" s="26"/>
      <c r="M60" s="26"/>
      <c r="N60" s="26"/>
      <c r="O60" s="26"/>
      <c r="P60" s="26"/>
      <c r="Q60" s="26"/>
    </row>
    <row r="61" spans="1:17" hidden="1" outlineLevel="4" x14ac:dyDescent="0.3">
      <c r="A61" s="175" t="s">
        <v>112</v>
      </c>
      <c r="B61" s="176">
        <v>0</v>
      </c>
      <c r="C61" s="176">
        <v>1.8276825705999999</v>
      </c>
      <c r="D61" s="176">
        <v>3.6820325010000001</v>
      </c>
      <c r="E61" s="176">
        <v>5.0846934205799998</v>
      </c>
      <c r="F61" s="176">
        <v>5.31800980547</v>
      </c>
      <c r="G61" s="176">
        <v>5.2415877968100002</v>
      </c>
      <c r="H61" s="26"/>
      <c r="I61" s="26"/>
      <c r="J61" s="26"/>
      <c r="K61" s="26"/>
      <c r="L61" s="26"/>
      <c r="M61" s="26"/>
      <c r="N61" s="26"/>
      <c r="O61" s="26"/>
      <c r="P61" s="26"/>
      <c r="Q61" s="26"/>
    </row>
    <row r="62" spans="1:17" hidden="1" outlineLevel="4" x14ac:dyDescent="0.3">
      <c r="A62" s="175" t="s">
        <v>113</v>
      </c>
      <c r="B62" s="176">
        <v>0</v>
      </c>
      <c r="C62" s="176">
        <v>0.21302975776999999</v>
      </c>
      <c r="D62" s="176">
        <v>0.22224977884</v>
      </c>
      <c r="E62" s="176">
        <v>0.20898023264000001</v>
      </c>
      <c r="F62" s="176">
        <v>0.23523985675</v>
      </c>
      <c r="G62" s="176">
        <v>0.22976013516999999</v>
      </c>
      <c r="H62" s="26"/>
      <c r="I62" s="26"/>
      <c r="J62" s="26"/>
      <c r="K62" s="26"/>
      <c r="L62" s="26"/>
      <c r="M62" s="26"/>
      <c r="N62" s="26"/>
      <c r="O62" s="26"/>
      <c r="P62" s="26"/>
      <c r="Q62" s="26"/>
    </row>
    <row r="63" spans="1:17" hidden="1" outlineLevel="4" x14ac:dyDescent="0.3">
      <c r="A63" s="175" t="s">
        <v>114</v>
      </c>
      <c r="B63" s="176">
        <v>0.28670076286000001</v>
      </c>
      <c r="C63" s="176">
        <v>0.58684537884999999</v>
      </c>
      <c r="D63" s="176">
        <v>0.62447708832000004</v>
      </c>
      <c r="E63" s="176">
        <v>0.58744407237999996</v>
      </c>
      <c r="F63" s="176">
        <v>0.66596793425</v>
      </c>
      <c r="G63" s="176">
        <v>0.65163056865000002</v>
      </c>
      <c r="H63" s="26"/>
      <c r="I63" s="26"/>
      <c r="J63" s="26"/>
      <c r="K63" s="26"/>
      <c r="L63" s="26"/>
      <c r="M63" s="26"/>
      <c r="N63" s="26"/>
      <c r="O63" s="26"/>
      <c r="P63" s="26"/>
      <c r="Q63" s="26"/>
    </row>
    <row r="64" spans="1:17" hidden="1" outlineLevel="4" x14ac:dyDescent="0.3">
      <c r="A64" s="175" t="s">
        <v>115</v>
      </c>
      <c r="B64" s="176">
        <v>4.1845500289999997E-2</v>
      </c>
      <c r="C64" s="176">
        <v>5.3056445690000002E-2</v>
      </c>
      <c r="D64" s="176">
        <v>9.6949115109999998E-2</v>
      </c>
      <c r="E64" s="176">
        <v>0.10378189140999999</v>
      </c>
      <c r="F64" s="176">
        <v>0.13180856229999999</v>
      </c>
      <c r="G64" s="176">
        <v>0.12846059991</v>
      </c>
      <c r="H64" s="26"/>
      <c r="I64" s="26"/>
      <c r="J64" s="26"/>
      <c r="K64" s="26"/>
      <c r="L64" s="26"/>
      <c r="M64" s="26"/>
      <c r="N64" s="26"/>
      <c r="O64" s="26"/>
      <c r="P64" s="26"/>
      <c r="Q64" s="26"/>
    </row>
    <row r="65" spans="1:17" hidden="1" outlineLevel="4" x14ac:dyDescent="0.3">
      <c r="A65" s="175" t="s">
        <v>116</v>
      </c>
      <c r="B65" s="176">
        <v>0</v>
      </c>
      <c r="C65" s="176">
        <v>0</v>
      </c>
      <c r="D65" s="176">
        <v>0</v>
      </c>
      <c r="E65" s="176">
        <v>0.1</v>
      </c>
      <c r="F65" s="176">
        <v>0.1</v>
      </c>
      <c r="G65" s="176">
        <v>0.1</v>
      </c>
      <c r="H65" s="26"/>
      <c r="I65" s="26"/>
      <c r="J65" s="26"/>
      <c r="K65" s="26"/>
      <c r="L65" s="26"/>
      <c r="M65" s="26"/>
      <c r="N65" s="26"/>
      <c r="O65" s="26"/>
      <c r="P65" s="26"/>
      <c r="Q65" s="26"/>
    </row>
    <row r="66" spans="1:17" hidden="1" outlineLevel="4" x14ac:dyDescent="0.3">
      <c r="A66" s="175" t="s">
        <v>117</v>
      </c>
      <c r="B66" s="176">
        <v>4.7255449999999998E-4</v>
      </c>
      <c r="C66" s="176">
        <v>4.7255449999999998E-4</v>
      </c>
      <c r="D66" s="176">
        <v>4.7255449999999998E-4</v>
      </c>
      <c r="E66" s="176">
        <v>5.1251526E-4</v>
      </c>
      <c r="F66" s="176">
        <v>5.1251526E-4</v>
      </c>
      <c r="G66" s="176">
        <v>5.1251526E-4</v>
      </c>
      <c r="H66" s="26"/>
      <c r="I66" s="26"/>
      <c r="J66" s="26"/>
      <c r="K66" s="26"/>
      <c r="L66" s="26"/>
      <c r="M66" s="26"/>
      <c r="N66" s="26"/>
      <c r="O66" s="26"/>
      <c r="P66" s="26"/>
      <c r="Q66" s="26"/>
    </row>
    <row r="67" spans="1:17" hidden="1" outlineLevel="4" x14ac:dyDescent="0.3">
      <c r="A67" s="175" t="s">
        <v>118</v>
      </c>
      <c r="B67" s="176">
        <v>3.9693692959999999E-2</v>
      </c>
      <c r="C67" s="176">
        <v>0.47501825474999998</v>
      </c>
      <c r="D67" s="176">
        <v>0.4994446609</v>
      </c>
      <c r="E67" s="176">
        <v>0.46506189307000001</v>
      </c>
      <c r="F67" s="176">
        <v>0.52289665883000003</v>
      </c>
      <c r="G67" s="176">
        <v>0.51793409026000004</v>
      </c>
      <c r="H67" s="26"/>
      <c r="I67" s="26"/>
      <c r="J67" s="26"/>
      <c r="K67" s="26"/>
      <c r="L67" s="26"/>
      <c r="M67" s="26"/>
      <c r="N67" s="26"/>
      <c r="O67" s="26"/>
      <c r="P67" s="26"/>
      <c r="Q67" s="26"/>
    </row>
    <row r="68" spans="1:17" hidden="1" outlineLevel="4" x14ac:dyDescent="0.3">
      <c r="A68" s="175" t="s">
        <v>119</v>
      </c>
      <c r="B68" s="176">
        <v>0.49881203877000002</v>
      </c>
      <c r="C68" s="176">
        <v>0.99791775268000005</v>
      </c>
      <c r="D68" s="176">
        <v>0.94627132542000003</v>
      </c>
      <c r="E68" s="176">
        <v>0.84658439538999997</v>
      </c>
      <c r="F68" s="176">
        <v>0.85519273845999999</v>
      </c>
      <c r="G68" s="176">
        <v>0.83610959235000004</v>
      </c>
      <c r="H68" s="26"/>
      <c r="I68" s="26"/>
      <c r="J68" s="26"/>
      <c r="K68" s="26"/>
      <c r="L68" s="26"/>
      <c r="M68" s="26"/>
      <c r="N68" s="26"/>
      <c r="O68" s="26"/>
      <c r="P68" s="26"/>
      <c r="Q68" s="26"/>
    </row>
    <row r="69" spans="1:17" hidden="1" outlineLevel="3" x14ac:dyDescent="0.3">
      <c r="A69" s="177" t="s">
        <v>120</v>
      </c>
      <c r="B69" s="176">
        <f t="shared" ref="B69:G69" si="8">SUM(B$70:B$70)</f>
        <v>0.60585586000000002</v>
      </c>
      <c r="C69" s="176">
        <f t="shared" si="8"/>
        <v>0.60585586000000002</v>
      </c>
      <c r="D69" s="176">
        <f t="shared" si="8"/>
        <v>0.60585586000000002</v>
      </c>
      <c r="E69" s="176">
        <f t="shared" si="8"/>
        <v>0.60585586000000002</v>
      </c>
      <c r="F69" s="176">
        <f t="shared" si="8"/>
        <v>0.60585586000000002</v>
      </c>
      <c r="G69" s="176">
        <f t="shared" si="8"/>
        <v>0.60585586000000002</v>
      </c>
      <c r="H69" s="26"/>
      <c r="I69" s="26"/>
      <c r="J69" s="26"/>
      <c r="K69" s="26"/>
      <c r="L69" s="26"/>
      <c r="M69" s="26"/>
      <c r="N69" s="26"/>
      <c r="O69" s="26"/>
      <c r="P69" s="26"/>
      <c r="Q69" s="26"/>
    </row>
    <row r="70" spans="1:17" hidden="1" outlineLevel="4" x14ac:dyDescent="0.3">
      <c r="A70" s="175" t="s">
        <v>121</v>
      </c>
      <c r="B70" s="176">
        <v>0.60585586000000002</v>
      </c>
      <c r="C70" s="176">
        <v>0.60585586000000002</v>
      </c>
      <c r="D70" s="176">
        <v>0.60585586000000002</v>
      </c>
      <c r="E70" s="176">
        <v>0.60585586000000002</v>
      </c>
      <c r="F70" s="176">
        <v>0.60585586000000002</v>
      </c>
      <c r="G70" s="176">
        <v>0.60585586000000002</v>
      </c>
      <c r="H70" s="26"/>
      <c r="I70" s="26"/>
      <c r="J70" s="26"/>
      <c r="K70" s="26"/>
      <c r="L70" s="26"/>
      <c r="M70" s="26"/>
      <c r="N70" s="26"/>
      <c r="O70" s="26"/>
      <c r="P70" s="26"/>
      <c r="Q70" s="26"/>
    </row>
    <row r="71" spans="1:17" hidden="1" outlineLevel="3" x14ac:dyDescent="0.3">
      <c r="A71" s="177" t="s">
        <v>122</v>
      </c>
      <c r="B71" s="176">
        <f t="shared" ref="B71:G71" si="9">SUM(B$72:B$77)</f>
        <v>1.8600623522399999</v>
      </c>
      <c r="C71" s="176">
        <f t="shared" si="9"/>
        <v>1.6511306157100001</v>
      </c>
      <c r="D71" s="176">
        <f t="shared" si="9"/>
        <v>1.56620920958</v>
      </c>
      <c r="E71" s="176">
        <f t="shared" si="9"/>
        <v>1.4786194744199999</v>
      </c>
      <c r="F71" s="176">
        <f t="shared" si="9"/>
        <v>2.1403457080400003</v>
      </c>
      <c r="G71" s="176">
        <f t="shared" si="9"/>
        <v>2.1036939244599999</v>
      </c>
      <c r="H71" s="26"/>
      <c r="I71" s="26"/>
      <c r="J71" s="26"/>
      <c r="K71" s="26"/>
      <c r="L71" s="26"/>
      <c r="M71" s="26"/>
      <c r="N71" s="26"/>
      <c r="O71" s="26"/>
      <c r="P71" s="26"/>
      <c r="Q71" s="26"/>
    </row>
    <row r="72" spans="1:17" hidden="1" outlineLevel="4" x14ac:dyDescent="0.3">
      <c r="A72" s="175" t="s">
        <v>123</v>
      </c>
      <c r="B72" s="176">
        <v>0.73684077395000003</v>
      </c>
      <c r="C72" s="176">
        <v>0.69234671275000004</v>
      </c>
      <c r="D72" s="176">
        <v>0.72231178122999995</v>
      </c>
      <c r="E72" s="176">
        <v>0.67918575608999998</v>
      </c>
      <c r="F72" s="176">
        <v>0.76452953451000005</v>
      </c>
      <c r="G72" s="176">
        <v>0.74672043934999999</v>
      </c>
      <c r="H72" s="26"/>
      <c r="I72" s="26"/>
      <c r="J72" s="26"/>
      <c r="K72" s="26"/>
      <c r="L72" s="26"/>
      <c r="M72" s="26"/>
      <c r="N72" s="26"/>
      <c r="O72" s="26"/>
      <c r="P72" s="26"/>
      <c r="Q72" s="26"/>
    </row>
    <row r="73" spans="1:17" hidden="1" outlineLevel="4" x14ac:dyDescent="0.3">
      <c r="A73" s="175" t="s">
        <v>124</v>
      </c>
      <c r="B73" s="176">
        <v>5.7960120000000002E-5</v>
      </c>
      <c r="C73" s="176">
        <v>5.4460209999999998E-5</v>
      </c>
      <c r="D73" s="176">
        <v>5.681727E-5</v>
      </c>
      <c r="E73" s="176">
        <v>5.3424960000000002E-5</v>
      </c>
      <c r="F73" s="176">
        <v>6.0138130000000002E-5</v>
      </c>
      <c r="G73" s="176">
        <v>5.8737260000000001E-5</v>
      </c>
      <c r="H73" s="26"/>
      <c r="I73" s="26"/>
      <c r="J73" s="26"/>
      <c r="K73" s="26"/>
      <c r="L73" s="26"/>
      <c r="M73" s="26"/>
      <c r="N73" s="26"/>
      <c r="O73" s="26"/>
      <c r="P73" s="26"/>
      <c r="Q73" s="26"/>
    </row>
    <row r="74" spans="1:17" hidden="1" outlineLevel="4" x14ac:dyDescent="0.3">
      <c r="A74" s="175" t="s">
        <v>125</v>
      </c>
      <c r="B74" s="176">
        <v>0</v>
      </c>
      <c r="C74" s="176">
        <v>0</v>
      </c>
      <c r="D74" s="176">
        <v>4.3185847999999997E-3</v>
      </c>
      <c r="E74" s="176">
        <v>6.7086455600000004E-3</v>
      </c>
      <c r="F74" s="176">
        <v>0.64078381520000005</v>
      </c>
      <c r="G74" s="176">
        <v>0.67899402690999999</v>
      </c>
      <c r="H74" s="26"/>
      <c r="I74" s="26"/>
      <c r="J74" s="26"/>
      <c r="K74" s="26"/>
      <c r="L74" s="26"/>
      <c r="M74" s="26"/>
      <c r="N74" s="26"/>
      <c r="O74" s="26"/>
      <c r="P74" s="26"/>
      <c r="Q74" s="26"/>
    </row>
    <row r="75" spans="1:17" hidden="1" outlineLevel="4" x14ac:dyDescent="0.3">
      <c r="A75" s="175" t="s">
        <v>126</v>
      </c>
      <c r="B75" s="176">
        <v>0.29744124965000002</v>
      </c>
      <c r="C75" s="176">
        <v>0.30348476916</v>
      </c>
      <c r="D75" s="176">
        <v>0.2708811217</v>
      </c>
      <c r="E75" s="176">
        <v>0.19288559186000001</v>
      </c>
      <c r="F75" s="176">
        <v>0.17184045173000001</v>
      </c>
      <c r="G75" s="176">
        <v>0.15486576600999999</v>
      </c>
      <c r="H75" s="26"/>
      <c r="I75" s="26"/>
      <c r="J75" s="26"/>
      <c r="K75" s="26"/>
      <c r="L75" s="26"/>
      <c r="M75" s="26"/>
      <c r="N75" s="26"/>
      <c r="O75" s="26"/>
      <c r="P75" s="26"/>
      <c r="Q75" s="26"/>
    </row>
    <row r="76" spans="1:17" hidden="1" outlineLevel="4" x14ac:dyDescent="0.3">
      <c r="A76" s="175" t="s">
        <v>127</v>
      </c>
      <c r="B76" s="176">
        <v>0.82572236852000003</v>
      </c>
      <c r="C76" s="176">
        <v>0.65524467359000005</v>
      </c>
      <c r="D76" s="176">
        <v>0.56864090458000005</v>
      </c>
      <c r="E76" s="176">
        <v>0.43278562789000002</v>
      </c>
      <c r="F76" s="176">
        <v>0.37245860745999998</v>
      </c>
      <c r="G76" s="176">
        <v>0.33611124977000001</v>
      </c>
      <c r="H76" s="26"/>
      <c r="I76" s="26"/>
      <c r="J76" s="26"/>
      <c r="K76" s="26"/>
      <c r="L76" s="26"/>
      <c r="M76" s="26"/>
      <c r="N76" s="26"/>
      <c r="O76" s="26"/>
      <c r="P76" s="26"/>
      <c r="Q76" s="26"/>
    </row>
    <row r="77" spans="1:17" hidden="1" outlineLevel="4" x14ac:dyDescent="0.3">
      <c r="A77" s="175" t="s">
        <v>128</v>
      </c>
      <c r="B77" s="176">
        <v>0</v>
      </c>
      <c r="C77" s="176">
        <v>0</v>
      </c>
      <c r="D77" s="176">
        <v>0</v>
      </c>
      <c r="E77" s="176">
        <v>0.16700042806000001</v>
      </c>
      <c r="F77" s="176">
        <v>0.19067316101000001</v>
      </c>
      <c r="G77" s="176">
        <v>0.18694370516</v>
      </c>
      <c r="H77" s="26"/>
      <c r="I77" s="26"/>
      <c r="J77" s="26"/>
      <c r="K77" s="26"/>
      <c r="L77" s="26"/>
      <c r="M77" s="26"/>
      <c r="N77" s="26"/>
      <c r="O77" s="26"/>
      <c r="P77" s="26"/>
      <c r="Q77" s="26"/>
    </row>
    <row r="78" spans="1:17" hidden="1" outlineLevel="3" x14ac:dyDescent="0.3">
      <c r="A78" s="177" t="s">
        <v>129</v>
      </c>
      <c r="B78" s="176">
        <f t="shared" ref="B78:G78" si="10">SUM(B$79:B$86)</f>
        <v>19.912232679059997</v>
      </c>
      <c r="C78" s="176">
        <f t="shared" si="10"/>
        <v>19.657214774909999</v>
      </c>
      <c r="D78" s="176">
        <f t="shared" si="10"/>
        <v>19.760940011999999</v>
      </c>
      <c r="E78" s="176">
        <f t="shared" si="10"/>
        <v>15.219165084</v>
      </c>
      <c r="F78" s="176">
        <f t="shared" si="10"/>
        <v>18.750640004000001</v>
      </c>
      <c r="G78" s="176">
        <f t="shared" si="10"/>
        <v>18.750640004000001</v>
      </c>
      <c r="H78" s="26"/>
      <c r="I78" s="26"/>
      <c r="J78" s="26"/>
      <c r="K78" s="26"/>
      <c r="L78" s="26"/>
      <c r="M78" s="26"/>
      <c r="N78" s="26"/>
      <c r="O78" s="26"/>
      <c r="P78" s="26"/>
      <c r="Q78" s="26"/>
    </row>
    <row r="79" spans="1:17" hidden="1" outlineLevel="4" x14ac:dyDescent="0.3">
      <c r="A79" s="175" t="s">
        <v>130</v>
      </c>
      <c r="B79" s="176">
        <v>7.6616299999999997</v>
      </c>
      <c r="C79" s="176">
        <v>7.5606299999999997</v>
      </c>
      <c r="D79" s="176">
        <v>7.5606299999999997</v>
      </c>
      <c r="E79" s="176">
        <v>0</v>
      </c>
      <c r="F79" s="176">
        <v>0</v>
      </c>
      <c r="G79" s="176">
        <v>0</v>
      </c>
      <c r="H79" s="26"/>
      <c r="I79" s="26"/>
      <c r="J79" s="26"/>
      <c r="K79" s="26"/>
      <c r="L79" s="26"/>
      <c r="M79" s="26"/>
      <c r="N79" s="26"/>
      <c r="O79" s="26"/>
      <c r="P79" s="26"/>
      <c r="Q79" s="26"/>
    </row>
    <row r="80" spans="1:17" hidden="1" outlineLevel="4" x14ac:dyDescent="0.3">
      <c r="A80" s="175" t="s">
        <v>131</v>
      </c>
      <c r="B80" s="176">
        <v>3</v>
      </c>
      <c r="C80" s="176">
        <v>3</v>
      </c>
      <c r="D80" s="176">
        <v>3</v>
      </c>
      <c r="E80" s="176">
        <v>0</v>
      </c>
      <c r="F80" s="176">
        <v>0</v>
      </c>
      <c r="G80" s="176">
        <v>0</v>
      </c>
      <c r="H80" s="26"/>
      <c r="I80" s="26"/>
      <c r="J80" s="26"/>
      <c r="K80" s="26"/>
      <c r="L80" s="26"/>
      <c r="M80" s="26"/>
      <c r="N80" s="26"/>
      <c r="O80" s="26"/>
      <c r="P80" s="26"/>
      <c r="Q80" s="26"/>
    </row>
    <row r="81" spans="1:17" hidden="1" outlineLevel="4" x14ac:dyDescent="0.3">
      <c r="A81" s="175" t="s">
        <v>132</v>
      </c>
      <c r="B81" s="176">
        <v>2.35</v>
      </c>
      <c r="C81" s="176">
        <v>2.35</v>
      </c>
      <c r="D81" s="176">
        <v>2.35</v>
      </c>
      <c r="E81" s="176">
        <v>0</v>
      </c>
      <c r="F81" s="176">
        <v>0</v>
      </c>
      <c r="G81" s="176">
        <v>0</v>
      </c>
      <c r="H81" s="26"/>
      <c r="I81" s="26"/>
      <c r="J81" s="26"/>
      <c r="K81" s="26"/>
      <c r="L81" s="26"/>
      <c r="M81" s="26"/>
      <c r="N81" s="26"/>
      <c r="O81" s="26"/>
      <c r="P81" s="26"/>
      <c r="Q81" s="26"/>
    </row>
    <row r="82" spans="1:17" hidden="1" outlineLevel="4" x14ac:dyDescent="0.3">
      <c r="A82" s="175" t="s">
        <v>133</v>
      </c>
      <c r="B82" s="176">
        <v>1.1336011906900001</v>
      </c>
      <c r="C82" s="176">
        <v>1.06514878885</v>
      </c>
      <c r="D82" s="176">
        <v>1.1112488942200001</v>
      </c>
      <c r="E82" s="176">
        <v>0</v>
      </c>
      <c r="F82" s="176">
        <v>0</v>
      </c>
      <c r="G82" s="176">
        <v>0</v>
      </c>
      <c r="H82" s="26"/>
      <c r="I82" s="26"/>
      <c r="J82" s="26"/>
      <c r="K82" s="26"/>
      <c r="L82" s="26"/>
      <c r="M82" s="26"/>
      <c r="N82" s="26"/>
      <c r="O82" s="26"/>
      <c r="P82" s="26"/>
      <c r="Q82" s="26"/>
    </row>
    <row r="83" spans="1:17" hidden="1" outlineLevel="4" x14ac:dyDescent="0.3">
      <c r="A83" s="175" t="s">
        <v>134</v>
      </c>
      <c r="B83" s="176">
        <v>4.01700148837</v>
      </c>
      <c r="C83" s="176">
        <v>3.9314359860599999</v>
      </c>
      <c r="D83" s="176">
        <v>3.9890611177799999</v>
      </c>
      <c r="E83" s="176">
        <v>0</v>
      </c>
      <c r="F83" s="176">
        <v>0</v>
      </c>
      <c r="G83" s="176">
        <v>0</v>
      </c>
      <c r="H83" s="26"/>
      <c r="I83" s="26"/>
      <c r="J83" s="26"/>
      <c r="K83" s="26"/>
      <c r="L83" s="26"/>
      <c r="M83" s="26"/>
      <c r="N83" s="26"/>
      <c r="O83" s="26"/>
      <c r="P83" s="26"/>
      <c r="Q83" s="26"/>
    </row>
    <row r="84" spans="1:17" hidden="1" outlineLevel="4" x14ac:dyDescent="0.3">
      <c r="A84" s="175" t="s">
        <v>135</v>
      </c>
      <c r="B84" s="176">
        <v>1.75</v>
      </c>
      <c r="C84" s="176">
        <v>1.75</v>
      </c>
      <c r="D84" s="176">
        <v>1.75</v>
      </c>
      <c r="E84" s="176">
        <v>0</v>
      </c>
      <c r="F84" s="176">
        <v>0</v>
      </c>
      <c r="G84" s="176">
        <v>0</v>
      </c>
      <c r="H84" s="26"/>
      <c r="I84" s="26"/>
      <c r="J84" s="26"/>
      <c r="K84" s="26"/>
      <c r="L84" s="26"/>
      <c r="M84" s="26"/>
      <c r="N84" s="26"/>
      <c r="O84" s="26"/>
      <c r="P84" s="26"/>
      <c r="Q84" s="26"/>
    </row>
    <row r="85" spans="1:17" hidden="1" outlineLevel="4" x14ac:dyDescent="0.3">
      <c r="A85" s="175" t="s">
        <v>136</v>
      </c>
      <c r="B85" s="176">
        <v>0</v>
      </c>
      <c r="C85" s="176">
        <v>0</v>
      </c>
      <c r="D85" s="176">
        <v>0</v>
      </c>
      <c r="E85" s="176">
        <v>15.219165084</v>
      </c>
      <c r="F85" s="176">
        <v>15.252974684</v>
      </c>
      <c r="G85" s="176">
        <v>15.252974684</v>
      </c>
      <c r="H85" s="26"/>
      <c r="I85" s="26"/>
      <c r="J85" s="26"/>
      <c r="K85" s="26"/>
      <c r="L85" s="26"/>
      <c r="M85" s="26"/>
      <c r="N85" s="26"/>
      <c r="O85" s="26"/>
      <c r="P85" s="26"/>
      <c r="Q85" s="26"/>
    </row>
    <row r="86" spans="1:17" hidden="1" outlineLevel="4" x14ac:dyDescent="0.3">
      <c r="A86" s="175" t="s">
        <v>137</v>
      </c>
      <c r="B86" s="176">
        <v>0</v>
      </c>
      <c r="C86" s="176">
        <v>0</v>
      </c>
      <c r="D86" s="176">
        <v>0</v>
      </c>
      <c r="E86" s="176">
        <v>0</v>
      </c>
      <c r="F86" s="176">
        <v>3.4976653199999999</v>
      </c>
      <c r="G86" s="176">
        <v>3.4976653199999999</v>
      </c>
      <c r="H86" s="26"/>
      <c r="I86" s="26"/>
      <c r="J86" s="26"/>
      <c r="K86" s="26"/>
      <c r="L86" s="26"/>
      <c r="M86" s="26"/>
      <c r="N86" s="26"/>
      <c r="O86" s="26"/>
      <c r="P86" s="26"/>
      <c r="Q86" s="26"/>
    </row>
    <row r="87" spans="1:17" hidden="1" outlineLevel="3" x14ac:dyDescent="0.3">
      <c r="A87" s="177" t="s">
        <v>138</v>
      </c>
      <c r="B87" s="176">
        <f t="shared" ref="B87:G87" si="11">SUM(B$88:B$88)</f>
        <v>3</v>
      </c>
      <c r="C87" s="176">
        <f t="shared" si="11"/>
        <v>3</v>
      </c>
      <c r="D87" s="176">
        <f t="shared" si="11"/>
        <v>3</v>
      </c>
      <c r="E87" s="176">
        <f t="shared" si="11"/>
        <v>3</v>
      </c>
      <c r="F87" s="176">
        <f t="shared" si="11"/>
        <v>3</v>
      </c>
      <c r="G87" s="176">
        <f t="shared" si="11"/>
        <v>3</v>
      </c>
      <c r="H87" s="26"/>
      <c r="I87" s="26"/>
      <c r="J87" s="26"/>
      <c r="K87" s="26"/>
      <c r="L87" s="26"/>
      <c r="M87" s="26"/>
      <c r="N87" s="26"/>
      <c r="O87" s="26"/>
      <c r="P87" s="26"/>
      <c r="Q87" s="26"/>
    </row>
    <row r="88" spans="1:17" hidden="1" outlineLevel="4" x14ac:dyDescent="0.3">
      <c r="A88" s="175" t="s">
        <v>139</v>
      </c>
      <c r="B88" s="176">
        <v>3</v>
      </c>
      <c r="C88" s="176">
        <v>3</v>
      </c>
      <c r="D88" s="176">
        <v>3</v>
      </c>
      <c r="E88" s="176">
        <v>3</v>
      </c>
      <c r="F88" s="176">
        <v>3</v>
      </c>
      <c r="G88" s="176">
        <v>3</v>
      </c>
      <c r="H88" s="26"/>
      <c r="I88" s="26"/>
      <c r="J88" s="26"/>
      <c r="K88" s="26"/>
      <c r="L88" s="26"/>
      <c r="M88" s="26"/>
      <c r="N88" s="26"/>
      <c r="O88" s="26"/>
      <c r="P88" s="26"/>
      <c r="Q88" s="26"/>
    </row>
    <row r="89" spans="1:17" hidden="1" outlineLevel="3" x14ac:dyDescent="0.3">
      <c r="A89" s="177" t="s">
        <v>140</v>
      </c>
      <c r="B89" s="176">
        <f t="shared" ref="B89:G89" si="12">SUM(B$90:B$90)</f>
        <v>4.4174258540500002</v>
      </c>
      <c r="C89" s="176">
        <f t="shared" si="12"/>
        <v>4.2004354421199999</v>
      </c>
      <c r="D89" s="176">
        <f t="shared" si="12"/>
        <v>4.2346040658300002</v>
      </c>
      <c r="E89" s="176">
        <f t="shared" si="12"/>
        <v>4.1161355888799998</v>
      </c>
      <c r="F89" s="176">
        <f t="shared" si="12"/>
        <v>4.3224518968499996</v>
      </c>
      <c r="G89" s="176">
        <f t="shared" si="12"/>
        <v>4.2810654884700003</v>
      </c>
      <c r="H89" s="26"/>
      <c r="I89" s="26"/>
      <c r="J89" s="26"/>
      <c r="K89" s="26"/>
      <c r="L89" s="26"/>
      <c r="M89" s="26"/>
      <c r="N89" s="26"/>
      <c r="O89" s="26"/>
      <c r="P89" s="26"/>
      <c r="Q89" s="26"/>
    </row>
    <row r="90" spans="1:17" hidden="1" outlineLevel="4" x14ac:dyDescent="0.3">
      <c r="A90" s="175" t="s">
        <v>107</v>
      </c>
      <c r="B90" s="176">
        <v>4.4174258540500002</v>
      </c>
      <c r="C90" s="176">
        <v>4.2004354421199999</v>
      </c>
      <c r="D90" s="176">
        <v>4.2346040658300002</v>
      </c>
      <c r="E90" s="176">
        <v>4.1161355888799998</v>
      </c>
      <c r="F90" s="176">
        <v>4.3224518968499996</v>
      </c>
      <c r="G90" s="176">
        <v>4.2810654884700003</v>
      </c>
      <c r="H90" s="26"/>
      <c r="I90" s="26"/>
      <c r="J90" s="26"/>
      <c r="K90" s="26"/>
      <c r="L90" s="26"/>
      <c r="M90" s="26"/>
      <c r="N90" s="26"/>
      <c r="O90" s="26"/>
      <c r="P90" s="26"/>
      <c r="Q90" s="26"/>
    </row>
    <row r="91" spans="1:17" ht="14.4" outlineLevel="1" x14ac:dyDescent="0.3">
      <c r="A91" s="188" t="s">
        <v>2</v>
      </c>
      <c r="B91" s="189">
        <f t="shared" ref="B91:G91" si="13">B$92+B$110</f>
        <v>11.340186286440002</v>
      </c>
      <c r="C91" s="189">
        <f t="shared" si="13"/>
        <v>9.8563851605699995</v>
      </c>
      <c r="D91" s="189">
        <f t="shared" si="13"/>
        <v>8.7289038365499998</v>
      </c>
      <c r="E91" s="189">
        <f t="shared" si="13"/>
        <v>6.8629393971300008</v>
      </c>
      <c r="F91" s="189">
        <f t="shared" si="13"/>
        <v>6.5274206810599997</v>
      </c>
      <c r="G91" s="189">
        <f t="shared" si="13"/>
        <v>5.935804022420001</v>
      </c>
      <c r="H91" s="26"/>
      <c r="I91" s="26"/>
      <c r="J91" s="26"/>
      <c r="K91" s="26"/>
      <c r="L91" s="26"/>
      <c r="M91" s="26"/>
      <c r="N91" s="26"/>
      <c r="O91" s="26"/>
      <c r="P91" s="26"/>
      <c r="Q91" s="26"/>
    </row>
    <row r="92" spans="1:17" ht="14.4" outlineLevel="2" collapsed="1" x14ac:dyDescent="0.3">
      <c r="A92" s="186" t="s">
        <v>59</v>
      </c>
      <c r="B92" s="187">
        <f t="shared" ref="B92:G92" si="14">B$93+B$100+B$108</f>
        <v>1.7977295609399999</v>
      </c>
      <c r="C92" s="187">
        <f t="shared" si="14"/>
        <v>1.9743148852600001</v>
      </c>
      <c r="D92" s="187">
        <f t="shared" si="14"/>
        <v>1.8113315413799997</v>
      </c>
      <c r="E92" s="187">
        <f t="shared" si="14"/>
        <v>1.6498361975499998</v>
      </c>
      <c r="F92" s="187">
        <f t="shared" si="14"/>
        <v>1.5168140162499999</v>
      </c>
      <c r="G92" s="187">
        <f t="shared" si="14"/>
        <v>1.44240264408</v>
      </c>
      <c r="H92" s="26"/>
      <c r="I92" s="26"/>
      <c r="J92" s="26"/>
      <c r="K92" s="26"/>
      <c r="L92" s="26"/>
      <c r="M92" s="26"/>
      <c r="N92" s="26"/>
      <c r="O92" s="26"/>
      <c r="P92" s="26"/>
      <c r="Q92" s="26"/>
    </row>
    <row r="93" spans="1:17" hidden="1" outlineLevel="3" x14ac:dyDescent="0.3">
      <c r="A93" s="177" t="s">
        <v>60</v>
      </c>
      <c r="B93" s="176">
        <f t="shared" ref="B93:G93" si="15">SUM(B$94:B$99)</f>
        <v>0.62058407813000005</v>
      </c>
      <c r="C93" s="176">
        <f t="shared" si="15"/>
        <v>0.32397785532000001</v>
      </c>
      <c r="D93" s="176">
        <f t="shared" si="15"/>
        <v>0.2099659737</v>
      </c>
      <c r="E93" s="176">
        <f t="shared" si="15"/>
        <v>0.10644904969000001</v>
      </c>
      <c r="F93" s="176">
        <f t="shared" si="15"/>
        <v>5.8389715910000001E-2</v>
      </c>
      <c r="G93" s="176">
        <f t="shared" si="15"/>
        <v>5.6512920280000004E-2</v>
      </c>
      <c r="H93" s="26"/>
      <c r="I93" s="26"/>
      <c r="J93" s="26"/>
      <c r="K93" s="26"/>
      <c r="L93" s="26"/>
      <c r="M93" s="26"/>
      <c r="N93" s="26"/>
      <c r="O93" s="26"/>
      <c r="P93" s="26"/>
      <c r="Q93" s="26"/>
    </row>
    <row r="94" spans="1:17" hidden="1" outlineLevel="4" x14ac:dyDescent="0.3">
      <c r="A94" s="175" t="s">
        <v>141</v>
      </c>
      <c r="B94" s="176">
        <v>4.2525000000000003E-7</v>
      </c>
      <c r="C94" s="176">
        <v>3.1721000000000002E-7</v>
      </c>
      <c r="D94" s="176">
        <v>3.0540000000000002E-7</v>
      </c>
      <c r="E94" s="176">
        <v>2.7593000000000001E-7</v>
      </c>
      <c r="F94" s="176">
        <v>2.7365999999999998E-7</v>
      </c>
      <c r="G94" s="176">
        <v>2.6487000000000002E-7</v>
      </c>
      <c r="H94" s="26"/>
      <c r="I94" s="26"/>
      <c r="J94" s="26"/>
      <c r="K94" s="26"/>
      <c r="L94" s="26"/>
      <c r="M94" s="26"/>
      <c r="N94" s="26"/>
      <c r="O94" s="26"/>
      <c r="P94" s="26"/>
      <c r="Q94" s="26"/>
    </row>
    <row r="95" spans="1:17" hidden="1" outlineLevel="4" x14ac:dyDescent="0.3">
      <c r="A95" s="175" t="s">
        <v>142</v>
      </c>
      <c r="B95" s="176">
        <v>0.12739110351999999</v>
      </c>
      <c r="C95" s="176">
        <v>9.5026880990000007E-2</v>
      </c>
      <c r="D95" s="176">
        <v>6.5161759129999997E-2</v>
      </c>
      <c r="E95" s="176">
        <v>5.8873902810000003E-2</v>
      </c>
      <c r="F95" s="176">
        <v>5.838944225E-2</v>
      </c>
      <c r="G95" s="176">
        <v>5.6512655410000001E-2</v>
      </c>
      <c r="H95" s="26"/>
      <c r="I95" s="26"/>
      <c r="J95" s="26"/>
      <c r="K95" s="26"/>
      <c r="L95" s="26"/>
      <c r="M95" s="26"/>
      <c r="N95" s="26"/>
      <c r="O95" s="26"/>
      <c r="P95" s="26"/>
      <c r="Q95" s="26"/>
    </row>
    <row r="96" spans="1:17" hidden="1" outlineLevel="4" x14ac:dyDescent="0.3">
      <c r="A96" s="175" t="s">
        <v>143</v>
      </c>
      <c r="B96" s="176">
        <v>0.18626595596000001</v>
      </c>
      <c r="C96" s="176">
        <v>0</v>
      </c>
      <c r="D96" s="176">
        <v>0</v>
      </c>
      <c r="E96" s="176">
        <v>0</v>
      </c>
      <c r="F96" s="176">
        <v>0</v>
      </c>
      <c r="G96" s="176">
        <v>0</v>
      </c>
      <c r="H96" s="26"/>
      <c r="I96" s="26"/>
      <c r="J96" s="26"/>
      <c r="K96" s="26"/>
      <c r="L96" s="26"/>
      <c r="M96" s="26"/>
      <c r="N96" s="26"/>
      <c r="O96" s="26"/>
      <c r="P96" s="26"/>
      <c r="Q96" s="26"/>
    </row>
    <row r="97" spans="1:17" hidden="1" outlineLevel="4" x14ac:dyDescent="0.3">
      <c r="A97" s="175" t="s">
        <v>144</v>
      </c>
      <c r="B97" s="176">
        <v>0.10530038639</v>
      </c>
      <c r="C97" s="176">
        <v>7.854839945E-2</v>
      </c>
      <c r="D97" s="176">
        <v>0</v>
      </c>
      <c r="E97" s="176">
        <v>0</v>
      </c>
      <c r="F97" s="176">
        <v>0</v>
      </c>
      <c r="G97" s="176">
        <v>0</v>
      </c>
      <c r="H97" s="26"/>
      <c r="I97" s="26"/>
      <c r="J97" s="26"/>
      <c r="K97" s="26"/>
      <c r="L97" s="26"/>
      <c r="M97" s="26"/>
      <c r="N97" s="26"/>
      <c r="O97" s="26"/>
      <c r="P97" s="26"/>
      <c r="Q97" s="26"/>
    </row>
    <row r="98" spans="1:17" hidden="1" outlineLevel="4" x14ac:dyDescent="0.3">
      <c r="A98" s="175" t="s">
        <v>145</v>
      </c>
      <c r="B98" s="176">
        <v>0.12830758628</v>
      </c>
      <c r="C98" s="176">
        <v>9.5710527609999999E-2</v>
      </c>
      <c r="D98" s="176">
        <v>9.2147942199999999E-2</v>
      </c>
      <c r="E98" s="176">
        <v>0</v>
      </c>
      <c r="F98" s="176">
        <v>0</v>
      </c>
      <c r="G98" s="176">
        <v>0</v>
      </c>
      <c r="H98" s="26"/>
      <c r="I98" s="26"/>
      <c r="J98" s="26"/>
      <c r="K98" s="26"/>
      <c r="L98" s="26"/>
      <c r="M98" s="26"/>
      <c r="N98" s="26"/>
      <c r="O98" s="26"/>
      <c r="P98" s="26"/>
      <c r="Q98" s="26"/>
    </row>
    <row r="99" spans="1:17" hidden="1" outlineLevel="4" x14ac:dyDescent="0.3">
      <c r="A99" s="175" t="s">
        <v>146</v>
      </c>
      <c r="B99" s="176">
        <v>7.3318620730000006E-2</v>
      </c>
      <c r="C99" s="176">
        <v>5.4691730059999999E-2</v>
      </c>
      <c r="D99" s="176">
        <v>5.2655966970000002E-2</v>
      </c>
      <c r="E99" s="176">
        <v>4.7574870950000001E-2</v>
      </c>
      <c r="F99" s="176">
        <v>0</v>
      </c>
      <c r="G99" s="176">
        <v>0</v>
      </c>
      <c r="H99" s="26"/>
      <c r="I99" s="26"/>
      <c r="J99" s="26"/>
      <c r="K99" s="26"/>
      <c r="L99" s="26"/>
      <c r="M99" s="26"/>
      <c r="N99" s="26"/>
      <c r="O99" s="26"/>
      <c r="P99" s="26"/>
      <c r="Q99" s="26"/>
    </row>
    <row r="100" spans="1:17" hidden="1" outlineLevel="3" x14ac:dyDescent="0.3">
      <c r="A100" s="177" t="s">
        <v>96</v>
      </c>
      <c r="B100" s="176">
        <f t="shared" ref="B100:G100" si="16">SUM(B$101:B$107)</f>
        <v>1.1771104859999999</v>
      </c>
      <c r="C100" s="176">
        <f t="shared" si="16"/>
        <v>1.65031092421</v>
      </c>
      <c r="D100" s="176">
        <f t="shared" si="16"/>
        <v>1.6013404336699999</v>
      </c>
      <c r="E100" s="176">
        <f t="shared" si="16"/>
        <v>1.5433644391799999</v>
      </c>
      <c r="F100" s="176">
        <f t="shared" si="16"/>
        <v>1.4584017785299999</v>
      </c>
      <c r="G100" s="176">
        <f t="shared" si="16"/>
        <v>1.3858679259</v>
      </c>
      <c r="H100" s="26"/>
      <c r="I100" s="26"/>
      <c r="J100" s="26"/>
      <c r="K100" s="26"/>
      <c r="L100" s="26"/>
      <c r="M100" s="26"/>
      <c r="N100" s="26"/>
      <c r="O100" s="26"/>
      <c r="P100" s="26"/>
      <c r="Q100" s="26"/>
    </row>
    <row r="101" spans="1:17" hidden="1" outlineLevel="4" x14ac:dyDescent="0.3">
      <c r="A101" s="175" t="s">
        <v>147</v>
      </c>
      <c r="B101" s="176">
        <v>0.1594837704</v>
      </c>
      <c r="C101" s="176">
        <v>0.11713829667</v>
      </c>
      <c r="D101" s="176">
        <v>9.436784896E-2</v>
      </c>
      <c r="E101" s="176">
        <v>6.2834343449999996E-2</v>
      </c>
      <c r="F101" s="176">
        <v>3.5912473979999998E-2</v>
      </c>
      <c r="G101" s="176">
        <v>3.3249547009999998E-2</v>
      </c>
      <c r="H101" s="26"/>
      <c r="I101" s="26"/>
      <c r="J101" s="26"/>
      <c r="K101" s="26"/>
      <c r="L101" s="26"/>
      <c r="M101" s="26"/>
      <c r="N101" s="26"/>
      <c r="O101" s="26"/>
      <c r="P101" s="26"/>
      <c r="Q101" s="26"/>
    </row>
    <row r="102" spans="1:17" hidden="1" outlineLevel="4" x14ac:dyDescent="0.3">
      <c r="A102" s="175" t="s">
        <v>148</v>
      </c>
      <c r="B102" s="176">
        <v>1.2999999999999999E-2</v>
      </c>
      <c r="C102" s="176">
        <v>1.2999999999999999E-2</v>
      </c>
      <c r="D102" s="176">
        <v>1.155555556E-2</v>
      </c>
      <c r="E102" s="176">
        <v>7.2222222400000003E-3</v>
      </c>
      <c r="F102" s="176">
        <v>2.8888889199999998E-3</v>
      </c>
      <c r="G102" s="176">
        <v>1.8055555899999999E-3</v>
      </c>
      <c r="H102" s="26"/>
      <c r="I102" s="26"/>
      <c r="J102" s="26"/>
      <c r="K102" s="26"/>
      <c r="L102" s="26"/>
      <c r="M102" s="26"/>
      <c r="N102" s="26"/>
      <c r="O102" s="26"/>
      <c r="P102" s="26"/>
      <c r="Q102" s="26"/>
    </row>
    <row r="103" spans="1:17" hidden="1" outlineLevel="4" x14ac:dyDescent="0.3">
      <c r="A103" s="175" t="s">
        <v>149</v>
      </c>
      <c r="B103" s="176">
        <v>0.38894169869</v>
      </c>
      <c r="C103" s="176">
        <v>0.33856009715000002</v>
      </c>
      <c r="D103" s="176">
        <v>0.29996368222999997</v>
      </c>
      <c r="E103" s="176">
        <v>0.35657922199999997</v>
      </c>
      <c r="F103" s="176">
        <v>0.24133749275999999</v>
      </c>
      <c r="G103" s="176">
        <v>0.22778947292999999</v>
      </c>
      <c r="H103" s="26"/>
      <c r="I103" s="26"/>
      <c r="J103" s="26"/>
      <c r="K103" s="26"/>
      <c r="L103" s="26"/>
      <c r="M103" s="26"/>
      <c r="N103" s="26"/>
      <c r="O103" s="26"/>
      <c r="P103" s="26"/>
      <c r="Q103" s="26"/>
    </row>
    <row r="104" spans="1:17" hidden="1" outlineLevel="4" x14ac:dyDescent="0.3">
      <c r="A104" s="175" t="s">
        <v>150</v>
      </c>
      <c r="B104" s="176">
        <v>0.45876715325</v>
      </c>
      <c r="C104" s="176">
        <v>0.381145081</v>
      </c>
      <c r="D104" s="176">
        <v>0.34677464744999997</v>
      </c>
      <c r="E104" s="176">
        <v>0.31541573540000001</v>
      </c>
      <c r="F104" s="176">
        <v>0.34992654138000001</v>
      </c>
      <c r="G104" s="176">
        <v>0.32106939575999999</v>
      </c>
      <c r="H104" s="26"/>
      <c r="I104" s="26"/>
      <c r="J104" s="26"/>
      <c r="K104" s="26"/>
      <c r="L104" s="26"/>
      <c r="M104" s="26"/>
      <c r="N104" s="26"/>
      <c r="O104" s="26"/>
      <c r="P104" s="26"/>
      <c r="Q104" s="26"/>
    </row>
    <row r="105" spans="1:17" hidden="1" outlineLevel="4" x14ac:dyDescent="0.3">
      <c r="A105" s="175" t="s">
        <v>151</v>
      </c>
      <c r="B105" s="176">
        <v>0.01</v>
      </c>
      <c r="C105" s="176">
        <v>0.01</v>
      </c>
      <c r="D105" s="176">
        <v>8.8888888799999993E-3</v>
      </c>
      <c r="E105" s="176">
        <v>5.5555555199999999E-3</v>
      </c>
      <c r="F105" s="176">
        <v>2.2222221600000001E-3</v>
      </c>
      <c r="G105" s="176">
        <v>1.38888882E-3</v>
      </c>
      <c r="H105" s="26"/>
      <c r="I105" s="26"/>
      <c r="J105" s="26"/>
      <c r="K105" s="26"/>
      <c r="L105" s="26"/>
      <c r="M105" s="26"/>
      <c r="N105" s="26"/>
      <c r="O105" s="26"/>
      <c r="P105" s="26"/>
      <c r="Q105" s="26"/>
    </row>
    <row r="106" spans="1:17" hidden="1" outlineLevel="4" x14ac:dyDescent="0.3">
      <c r="A106" s="175" t="s">
        <v>152</v>
      </c>
      <c r="B106" s="176">
        <v>1.4E-2</v>
      </c>
      <c r="C106" s="176">
        <v>1.4E-2</v>
      </c>
      <c r="D106" s="176">
        <v>1.2444444440000001E-2</v>
      </c>
      <c r="E106" s="176">
        <v>7.77777776E-3</v>
      </c>
      <c r="F106" s="176">
        <v>3.1111110799999999E-3</v>
      </c>
      <c r="G106" s="176">
        <v>1.9444444099999999E-3</v>
      </c>
      <c r="H106" s="26"/>
      <c r="I106" s="26"/>
      <c r="J106" s="26"/>
      <c r="K106" s="26"/>
      <c r="L106" s="26"/>
      <c r="M106" s="26"/>
      <c r="N106" s="26"/>
      <c r="O106" s="26"/>
      <c r="P106" s="26"/>
      <c r="Q106" s="26"/>
    </row>
    <row r="107" spans="1:17" hidden="1" outlineLevel="4" x14ac:dyDescent="0.3">
      <c r="A107" s="175" t="s">
        <v>153</v>
      </c>
      <c r="B107" s="176">
        <v>0.13291786366</v>
      </c>
      <c r="C107" s="176">
        <v>0.77646744939000001</v>
      </c>
      <c r="D107" s="176">
        <v>0.82734536614999998</v>
      </c>
      <c r="E107" s="176">
        <v>0.78797958281000002</v>
      </c>
      <c r="F107" s="176">
        <v>0.82300304825000004</v>
      </c>
      <c r="G107" s="176">
        <v>0.79862062138000001</v>
      </c>
      <c r="H107" s="26"/>
      <c r="I107" s="26"/>
      <c r="J107" s="26"/>
      <c r="K107" s="26"/>
      <c r="L107" s="26"/>
      <c r="M107" s="26"/>
      <c r="N107" s="26"/>
      <c r="O107" s="26"/>
      <c r="P107" s="26"/>
      <c r="Q107" s="26"/>
    </row>
    <row r="108" spans="1:17" hidden="1" outlineLevel="3" x14ac:dyDescent="0.3">
      <c r="A108" s="177" t="s">
        <v>154</v>
      </c>
      <c r="B108" s="176">
        <f t="shared" ref="B108:G108" si="17">SUM(B$109:B$109)</f>
        <v>3.4996809999999997E-5</v>
      </c>
      <c r="C108" s="176">
        <f t="shared" si="17"/>
        <v>2.6105729999999998E-5</v>
      </c>
      <c r="D108" s="176">
        <f t="shared" si="17"/>
        <v>2.5134010000000001E-5</v>
      </c>
      <c r="E108" s="176">
        <f t="shared" si="17"/>
        <v>2.270868E-5</v>
      </c>
      <c r="F108" s="176">
        <f t="shared" si="17"/>
        <v>2.2521809999999999E-5</v>
      </c>
      <c r="G108" s="176">
        <f t="shared" si="17"/>
        <v>2.17979E-5</v>
      </c>
      <c r="H108" s="26"/>
      <c r="I108" s="26"/>
      <c r="J108" s="26"/>
      <c r="K108" s="26"/>
      <c r="L108" s="26"/>
      <c r="M108" s="26"/>
      <c r="N108" s="26"/>
      <c r="O108" s="26"/>
      <c r="P108" s="26"/>
      <c r="Q108" s="26"/>
    </row>
    <row r="109" spans="1:17" hidden="1" outlineLevel="4" x14ac:dyDescent="0.3">
      <c r="A109" s="175" t="s">
        <v>155</v>
      </c>
      <c r="B109" s="176">
        <v>3.4996809999999997E-5</v>
      </c>
      <c r="C109" s="176">
        <v>2.6105729999999998E-5</v>
      </c>
      <c r="D109" s="176">
        <v>2.5134010000000001E-5</v>
      </c>
      <c r="E109" s="176">
        <v>2.270868E-5</v>
      </c>
      <c r="F109" s="176">
        <v>2.2521809999999999E-5</v>
      </c>
      <c r="G109" s="176">
        <v>2.17979E-5</v>
      </c>
      <c r="H109" s="26"/>
      <c r="I109" s="26"/>
      <c r="J109" s="26"/>
      <c r="K109" s="26"/>
      <c r="L109" s="26"/>
      <c r="M109" s="26"/>
      <c r="N109" s="26"/>
      <c r="O109" s="26"/>
      <c r="P109" s="26"/>
      <c r="Q109" s="26"/>
    </row>
    <row r="110" spans="1:17" ht="14.4" outlineLevel="2" collapsed="1" x14ac:dyDescent="0.3">
      <c r="A110" s="186" t="s">
        <v>98</v>
      </c>
      <c r="B110" s="187">
        <f t="shared" ref="B110:G110" si="18">B$111+B$118+B$121+B$124+B$127</f>
        <v>9.542456725500001</v>
      </c>
      <c r="C110" s="187">
        <f t="shared" si="18"/>
        <v>7.8820702753100003</v>
      </c>
      <c r="D110" s="187">
        <f t="shared" si="18"/>
        <v>6.9175722951700003</v>
      </c>
      <c r="E110" s="187">
        <f t="shared" si="18"/>
        <v>5.2131031995800008</v>
      </c>
      <c r="F110" s="187">
        <f t="shared" si="18"/>
        <v>5.0106066648100001</v>
      </c>
      <c r="G110" s="187">
        <f t="shared" si="18"/>
        <v>4.4934013783400006</v>
      </c>
      <c r="H110" s="26"/>
      <c r="I110" s="26"/>
      <c r="J110" s="26"/>
      <c r="K110" s="26"/>
      <c r="L110" s="26"/>
      <c r="M110" s="26"/>
      <c r="N110" s="26"/>
      <c r="O110" s="26"/>
      <c r="P110" s="26"/>
      <c r="Q110" s="26"/>
    </row>
    <row r="111" spans="1:17" hidden="1" outlineLevel="3" x14ac:dyDescent="0.3">
      <c r="A111" s="177" t="s">
        <v>99</v>
      </c>
      <c r="B111" s="176">
        <f t="shared" ref="B111:G111" si="19">SUM(B$112:B$117)</f>
        <v>6.8215236588600003</v>
      </c>
      <c r="C111" s="176">
        <f t="shared" si="19"/>
        <v>5.22954123319</v>
      </c>
      <c r="D111" s="176">
        <f t="shared" si="19"/>
        <v>4.23165891857</v>
      </c>
      <c r="E111" s="176">
        <f t="shared" si="19"/>
        <v>3.2418873771000003</v>
      </c>
      <c r="F111" s="176">
        <f t="shared" si="19"/>
        <v>3.0446349742200001</v>
      </c>
      <c r="G111" s="176">
        <f t="shared" si="19"/>
        <v>2.5330381701300002</v>
      </c>
      <c r="H111" s="26"/>
      <c r="I111" s="26"/>
      <c r="J111" s="26"/>
      <c r="K111" s="26"/>
      <c r="L111" s="26"/>
      <c r="M111" s="26"/>
      <c r="N111" s="26"/>
      <c r="O111" s="26"/>
      <c r="P111" s="26"/>
      <c r="Q111" s="26"/>
    </row>
    <row r="112" spans="1:17" hidden="1" outlineLevel="4" x14ac:dyDescent="0.3">
      <c r="A112" s="175" t="s">
        <v>156</v>
      </c>
      <c r="B112" s="176">
        <v>0.34008035721000002</v>
      </c>
      <c r="C112" s="176">
        <v>0.31954463665999999</v>
      </c>
      <c r="D112" s="176">
        <v>0.33337466827000001</v>
      </c>
      <c r="E112" s="176">
        <v>0.31347034895999998</v>
      </c>
      <c r="F112" s="176">
        <v>0.35285978512999999</v>
      </c>
      <c r="G112" s="176">
        <v>0.34464020276000001</v>
      </c>
      <c r="H112" s="26"/>
      <c r="I112" s="26"/>
      <c r="J112" s="26"/>
      <c r="K112" s="26"/>
      <c r="L112" s="26"/>
      <c r="M112" s="26"/>
      <c r="N112" s="26"/>
      <c r="O112" s="26"/>
      <c r="P112" s="26"/>
      <c r="Q112" s="26"/>
    </row>
    <row r="113" spans="1:17" hidden="1" outlineLevel="4" x14ac:dyDescent="0.3">
      <c r="A113" s="175" t="s">
        <v>102</v>
      </c>
      <c r="B113" s="176">
        <v>0.34018379404999999</v>
      </c>
      <c r="C113" s="176">
        <v>0.60634335549999996</v>
      </c>
      <c r="D113" s="176">
        <v>1.11848112001</v>
      </c>
      <c r="E113" s="176">
        <v>1.0781519687600001</v>
      </c>
      <c r="F113" s="176">
        <v>1.5755458677600001</v>
      </c>
      <c r="G113" s="176">
        <v>1.1599847480300001</v>
      </c>
      <c r="H113" s="26"/>
      <c r="I113" s="26"/>
      <c r="J113" s="26"/>
      <c r="K113" s="26"/>
      <c r="L113" s="26"/>
      <c r="M113" s="26"/>
      <c r="N113" s="26"/>
      <c r="O113" s="26"/>
      <c r="P113" s="26"/>
      <c r="Q113" s="26"/>
    </row>
    <row r="114" spans="1:17" hidden="1" outlineLevel="4" x14ac:dyDescent="0.3">
      <c r="A114" s="175" t="s">
        <v>103</v>
      </c>
      <c r="B114" s="176">
        <v>6.1798268910000002E-2</v>
      </c>
      <c r="C114" s="176">
        <v>0.10946001528</v>
      </c>
      <c r="D114" s="176">
        <v>0.11186386994</v>
      </c>
      <c r="E114" s="176">
        <v>0.19232794526999999</v>
      </c>
      <c r="F114" s="176">
        <v>0.21325653736</v>
      </c>
      <c r="G114" s="176">
        <v>0.20420994062</v>
      </c>
      <c r="H114" s="26"/>
      <c r="I114" s="26"/>
      <c r="J114" s="26"/>
      <c r="K114" s="26"/>
      <c r="L114" s="26"/>
      <c r="M114" s="26"/>
      <c r="N114" s="26"/>
      <c r="O114" s="26"/>
      <c r="P114" s="26"/>
      <c r="Q114" s="26"/>
    </row>
    <row r="115" spans="1:17" hidden="1" outlineLevel="4" x14ac:dyDescent="0.3">
      <c r="A115" s="175" t="s">
        <v>106</v>
      </c>
      <c r="B115" s="176">
        <v>0.46823055755999998</v>
      </c>
      <c r="C115" s="176">
        <v>0.46950737846000001</v>
      </c>
      <c r="D115" s="176">
        <v>0.53712731924000001</v>
      </c>
      <c r="E115" s="176">
        <v>0.51326692550999997</v>
      </c>
      <c r="F115" s="176">
        <v>0.48725957650000001</v>
      </c>
      <c r="G115" s="176">
        <v>0.49334617572</v>
      </c>
      <c r="H115" s="26"/>
      <c r="I115" s="26"/>
      <c r="J115" s="26"/>
      <c r="K115" s="26"/>
      <c r="L115" s="26"/>
      <c r="M115" s="26"/>
      <c r="N115" s="26"/>
      <c r="O115" s="26"/>
      <c r="P115" s="26"/>
      <c r="Q115" s="26"/>
    </row>
    <row r="116" spans="1:17" hidden="1" outlineLevel="4" x14ac:dyDescent="0.3">
      <c r="A116" s="175" t="s">
        <v>107</v>
      </c>
      <c r="B116" s="176">
        <v>5.6112306811300003</v>
      </c>
      <c r="C116" s="176">
        <v>3.7245303992899998</v>
      </c>
      <c r="D116" s="176">
        <v>2.13065401311</v>
      </c>
      <c r="E116" s="176">
        <v>1.1443781555999999</v>
      </c>
      <c r="F116" s="176">
        <v>0.41477333446999998</v>
      </c>
      <c r="G116" s="176">
        <v>0.32985827000000001</v>
      </c>
      <c r="H116" s="26"/>
      <c r="I116" s="26"/>
      <c r="J116" s="26"/>
      <c r="K116" s="26"/>
      <c r="L116" s="26"/>
      <c r="M116" s="26"/>
      <c r="N116" s="26"/>
      <c r="O116" s="26"/>
      <c r="P116" s="26"/>
      <c r="Q116" s="26"/>
    </row>
    <row r="117" spans="1:17" hidden="1" outlineLevel="4" x14ac:dyDescent="0.3">
      <c r="A117" s="175" t="s">
        <v>108</v>
      </c>
      <c r="B117" s="176">
        <v>0</v>
      </c>
      <c r="C117" s="176">
        <v>1.5544800000000001E-4</v>
      </c>
      <c r="D117" s="176">
        <v>1.57928E-4</v>
      </c>
      <c r="E117" s="176">
        <v>2.9203299999999997E-4</v>
      </c>
      <c r="F117" s="176">
        <v>9.3987300000000003E-4</v>
      </c>
      <c r="G117" s="176">
        <v>9.9883299999999997E-4</v>
      </c>
      <c r="H117" s="26"/>
      <c r="I117" s="26"/>
      <c r="J117" s="26"/>
      <c r="K117" s="26"/>
      <c r="L117" s="26"/>
      <c r="M117" s="26"/>
      <c r="N117" s="26"/>
      <c r="O117" s="26"/>
      <c r="P117" s="26"/>
      <c r="Q117" s="26"/>
    </row>
    <row r="118" spans="1:17" hidden="1" outlineLevel="3" x14ac:dyDescent="0.3">
      <c r="A118" s="177" t="s">
        <v>157</v>
      </c>
      <c r="B118" s="176">
        <f t="shared" ref="B118:G118" si="20">SUM(B$119:B$120)</f>
        <v>0.9</v>
      </c>
      <c r="C118" s="176">
        <f t="shared" si="20"/>
        <v>0.82499999999999996</v>
      </c>
      <c r="D118" s="176">
        <f t="shared" si="20"/>
        <v>0.85471092828999995</v>
      </c>
      <c r="E118" s="176">
        <f t="shared" si="20"/>
        <v>0.85779034641999996</v>
      </c>
      <c r="F118" s="176">
        <f t="shared" si="20"/>
        <v>0.86194240820000001</v>
      </c>
      <c r="G118" s="176">
        <f t="shared" si="20"/>
        <v>0.86108186477999993</v>
      </c>
      <c r="H118" s="26"/>
      <c r="I118" s="26"/>
      <c r="J118" s="26"/>
      <c r="K118" s="26"/>
      <c r="L118" s="26"/>
      <c r="M118" s="26"/>
      <c r="N118" s="26"/>
      <c r="O118" s="26"/>
      <c r="P118" s="26"/>
      <c r="Q118" s="26"/>
    </row>
    <row r="119" spans="1:17" hidden="1" outlineLevel="4" x14ac:dyDescent="0.3">
      <c r="A119" s="175" t="s">
        <v>158</v>
      </c>
      <c r="B119" s="176">
        <v>0.9</v>
      </c>
      <c r="C119" s="176">
        <v>0.82499999999999996</v>
      </c>
      <c r="D119" s="176">
        <v>0.82499999999999996</v>
      </c>
      <c r="E119" s="176">
        <v>0.82499999999999996</v>
      </c>
      <c r="F119" s="176">
        <v>0.82499999999999996</v>
      </c>
      <c r="G119" s="176">
        <v>0.82499999999999996</v>
      </c>
      <c r="H119" s="26"/>
      <c r="I119" s="26"/>
      <c r="J119" s="26"/>
      <c r="K119" s="26"/>
      <c r="L119" s="26"/>
      <c r="M119" s="26"/>
      <c r="N119" s="26"/>
      <c r="O119" s="26"/>
      <c r="P119" s="26"/>
      <c r="Q119" s="26"/>
    </row>
    <row r="120" spans="1:17" hidden="1" outlineLevel="4" x14ac:dyDescent="0.3">
      <c r="A120" s="175" t="s">
        <v>114</v>
      </c>
      <c r="B120" s="176">
        <v>0</v>
      </c>
      <c r="C120" s="176">
        <v>0</v>
      </c>
      <c r="D120" s="176">
        <v>2.9710928290000001E-2</v>
      </c>
      <c r="E120" s="176">
        <v>3.2790346419999998E-2</v>
      </c>
      <c r="F120" s="176">
        <v>3.6942408199999999E-2</v>
      </c>
      <c r="G120" s="176">
        <v>3.608186478E-2</v>
      </c>
      <c r="H120" s="26"/>
      <c r="I120" s="26"/>
      <c r="J120" s="26"/>
      <c r="K120" s="26"/>
      <c r="L120" s="26"/>
      <c r="M120" s="26"/>
      <c r="N120" s="26"/>
      <c r="O120" s="26"/>
      <c r="P120" s="26"/>
      <c r="Q120" s="26"/>
    </row>
    <row r="121" spans="1:17" hidden="1" outlineLevel="3" x14ac:dyDescent="0.3">
      <c r="A121" s="177" t="s">
        <v>122</v>
      </c>
      <c r="B121" s="176">
        <f t="shared" ref="B121:G121" si="21">SUM(B$122:B$123)</f>
        <v>0.18194537496000002</v>
      </c>
      <c r="C121" s="176">
        <f t="shared" si="21"/>
        <v>0.19414059239000001</v>
      </c>
      <c r="D121" s="176">
        <f t="shared" si="21"/>
        <v>0.19693230805</v>
      </c>
      <c r="E121" s="176">
        <f t="shared" si="21"/>
        <v>0.18221230804999999</v>
      </c>
      <c r="F121" s="176">
        <f t="shared" si="21"/>
        <v>0.16749230805000001</v>
      </c>
      <c r="G121" s="176">
        <f t="shared" si="21"/>
        <v>0.16381230804999999</v>
      </c>
      <c r="H121" s="26"/>
      <c r="I121" s="26"/>
      <c r="J121" s="26"/>
      <c r="K121" s="26"/>
      <c r="L121" s="26"/>
      <c r="M121" s="26"/>
      <c r="N121" s="26"/>
      <c r="O121" s="26"/>
      <c r="P121" s="26"/>
      <c r="Q121" s="26"/>
    </row>
    <row r="122" spans="1:17" hidden="1" outlineLevel="4" x14ac:dyDescent="0.3">
      <c r="A122" s="175" t="s">
        <v>159</v>
      </c>
      <c r="B122" s="176">
        <v>0.16409411059000001</v>
      </c>
      <c r="C122" s="176">
        <v>0.18854023267</v>
      </c>
      <c r="D122" s="176">
        <v>0.19693230805</v>
      </c>
      <c r="E122" s="176">
        <v>0.18221230804999999</v>
      </c>
      <c r="F122" s="176">
        <v>0.16749230805000001</v>
      </c>
      <c r="G122" s="176">
        <v>0.16381230804999999</v>
      </c>
      <c r="H122" s="26"/>
      <c r="I122" s="26"/>
      <c r="J122" s="26"/>
      <c r="K122" s="26"/>
      <c r="L122" s="26"/>
      <c r="M122" s="26"/>
      <c r="N122" s="26"/>
      <c r="O122" s="26"/>
      <c r="P122" s="26"/>
      <c r="Q122" s="26"/>
    </row>
    <row r="123" spans="1:17" hidden="1" outlineLevel="4" x14ac:dyDescent="0.3">
      <c r="A123" s="175" t="s">
        <v>127</v>
      </c>
      <c r="B123" s="176">
        <v>1.7851264370000001E-2</v>
      </c>
      <c r="C123" s="176">
        <v>5.6003597199999998E-3</v>
      </c>
      <c r="D123" s="176">
        <v>0</v>
      </c>
      <c r="E123" s="176">
        <v>0</v>
      </c>
      <c r="F123" s="176">
        <v>0</v>
      </c>
      <c r="G123" s="176">
        <v>0</v>
      </c>
      <c r="H123" s="26"/>
      <c r="I123" s="26"/>
      <c r="J123" s="26"/>
      <c r="K123" s="26"/>
      <c r="L123" s="26"/>
      <c r="M123" s="26"/>
      <c r="N123" s="26"/>
      <c r="O123" s="26"/>
      <c r="P123" s="26"/>
      <c r="Q123" s="26"/>
    </row>
    <row r="124" spans="1:17" hidden="1" outlineLevel="3" x14ac:dyDescent="0.3">
      <c r="A124" s="177" t="s">
        <v>160</v>
      </c>
      <c r="B124" s="176">
        <f t="shared" ref="B124:G124" si="22">SUM(B$125:B$126)</f>
        <v>1.5249999999999999</v>
      </c>
      <c r="C124" s="176">
        <f t="shared" si="22"/>
        <v>1.5249999999999999</v>
      </c>
      <c r="D124" s="176">
        <f t="shared" si="22"/>
        <v>1.5249999999999999</v>
      </c>
      <c r="E124" s="176">
        <f t="shared" si="22"/>
        <v>0.82499999999999996</v>
      </c>
      <c r="F124" s="176">
        <f t="shared" si="22"/>
        <v>0.82499999999999996</v>
      </c>
      <c r="G124" s="176">
        <f t="shared" si="22"/>
        <v>0.82499999999999996</v>
      </c>
      <c r="H124" s="26"/>
      <c r="I124" s="26"/>
      <c r="J124" s="26"/>
      <c r="K124" s="26"/>
      <c r="L124" s="26"/>
      <c r="M124" s="26"/>
      <c r="N124" s="26"/>
      <c r="O124" s="26"/>
      <c r="P124" s="26"/>
      <c r="Q124" s="26"/>
    </row>
    <row r="125" spans="1:17" hidden="1" outlineLevel="4" x14ac:dyDescent="0.3">
      <c r="A125" s="175" t="s">
        <v>161</v>
      </c>
      <c r="B125" s="176">
        <v>0.7</v>
      </c>
      <c r="C125" s="176">
        <v>0.7</v>
      </c>
      <c r="D125" s="176">
        <v>0.7</v>
      </c>
      <c r="E125" s="176">
        <v>0</v>
      </c>
      <c r="F125" s="176">
        <v>0</v>
      </c>
      <c r="G125" s="176">
        <v>0</v>
      </c>
      <c r="H125" s="26"/>
      <c r="I125" s="26"/>
      <c r="J125" s="26"/>
      <c r="K125" s="26"/>
      <c r="L125" s="26"/>
      <c r="M125" s="26"/>
      <c r="N125" s="26"/>
      <c r="O125" s="26"/>
      <c r="P125" s="26"/>
      <c r="Q125" s="26"/>
    </row>
    <row r="126" spans="1:17" hidden="1" outlineLevel="4" x14ac:dyDescent="0.3">
      <c r="A126" s="175" t="s">
        <v>162</v>
      </c>
      <c r="B126" s="176">
        <v>0.82499999999999996</v>
      </c>
      <c r="C126" s="176">
        <v>0.82499999999999996</v>
      </c>
      <c r="D126" s="176">
        <v>0.82499999999999996</v>
      </c>
      <c r="E126" s="176">
        <v>0.82499999999999996</v>
      </c>
      <c r="F126" s="176">
        <v>0.82499999999999996</v>
      </c>
      <c r="G126" s="176">
        <v>0.82499999999999996</v>
      </c>
      <c r="H126" s="26"/>
      <c r="I126" s="26"/>
      <c r="J126" s="26"/>
      <c r="K126" s="26"/>
      <c r="L126" s="26"/>
      <c r="M126" s="26"/>
      <c r="N126" s="26"/>
      <c r="O126" s="26"/>
      <c r="P126" s="26"/>
      <c r="Q126" s="26"/>
    </row>
    <row r="127" spans="1:17" hidden="1" outlineLevel="3" x14ac:dyDescent="0.3">
      <c r="A127" s="177" t="s">
        <v>140</v>
      </c>
      <c r="B127" s="176">
        <f t="shared" ref="B127:G127" si="23">SUM(B$128:B$128)</f>
        <v>0.11398769168</v>
      </c>
      <c r="C127" s="176">
        <f t="shared" si="23"/>
        <v>0.10838844973</v>
      </c>
      <c r="D127" s="176">
        <f t="shared" si="23"/>
        <v>0.10927014026</v>
      </c>
      <c r="E127" s="176">
        <f t="shared" si="23"/>
        <v>0.10621316801</v>
      </c>
      <c r="F127" s="176">
        <f t="shared" si="23"/>
        <v>0.11153697434</v>
      </c>
      <c r="G127" s="176">
        <f t="shared" si="23"/>
        <v>0.11046903538</v>
      </c>
      <c r="H127" s="26"/>
      <c r="I127" s="26"/>
      <c r="J127" s="26"/>
      <c r="K127" s="26"/>
      <c r="L127" s="26"/>
      <c r="M127" s="26"/>
      <c r="N127" s="26"/>
      <c r="O127" s="26"/>
      <c r="P127" s="26"/>
      <c r="Q127" s="26"/>
    </row>
    <row r="128" spans="1:17" hidden="1" outlineLevel="4" x14ac:dyDescent="0.3">
      <c r="A128" s="175" t="s">
        <v>107</v>
      </c>
      <c r="B128" s="176">
        <v>0.11398769168</v>
      </c>
      <c r="C128" s="176">
        <v>0.10838844973</v>
      </c>
      <c r="D128" s="176">
        <v>0.10927014026</v>
      </c>
      <c r="E128" s="176">
        <v>0.10621316801</v>
      </c>
      <c r="F128" s="176">
        <v>0.11153697434</v>
      </c>
      <c r="G128" s="176">
        <v>0.11046903538</v>
      </c>
      <c r="H128" s="26"/>
      <c r="I128" s="26"/>
      <c r="J128" s="26"/>
      <c r="K128" s="26"/>
      <c r="L128" s="26"/>
      <c r="M128" s="26"/>
      <c r="N128" s="26"/>
      <c r="O128" s="26"/>
      <c r="P128" s="26"/>
      <c r="Q128" s="26"/>
    </row>
    <row r="129" spans="2:17" x14ac:dyDescent="0.3">
      <c r="B129" s="25"/>
      <c r="C129" s="25"/>
      <c r="D129" s="25"/>
      <c r="E129" s="25"/>
      <c r="F129" s="25"/>
      <c r="G129" s="25"/>
      <c r="H129" s="26"/>
      <c r="I129" s="26"/>
      <c r="J129" s="26"/>
      <c r="K129" s="26"/>
      <c r="L129" s="26"/>
      <c r="M129" s="26"/>
      <c r="N129" s="26"/>
      <c r="O129" s="26"/>
      <c r="P129" s="26"/>
      <c r="Q129" s="26"/>
    </row>
    <row r="130" spans="2:17" x14ac:dyDescent="0.3">
      <c r="B130" s="25"/>
      <c r="C130" s="25"/>
      <c r="D130" s="25"/>
      <c r="E130" s="25"/>
      <c r="F130" s="25"/>
      <c r="G130" s="25"/>
      <c r="H130" s="26"/>
      <c r="I130" s="26"/>
      <c r="J130" s="26"/>
      <c r="K130" s="26"/>
      <c r="L130" s="26"/>
      <c r="M130" s="26"/>
      <c r="N130" s="26"/>
      <c r="O130" s="26"/>
      <c r="P130" s="26"/>
      <c r="Q130" s="26"/>
    </row>
    <row r="131" spans="2:17" x14ac:dyDescent="0.3">
      <c r="B131" s="25"/>
      <c r="C131" s="25"/>
      <c r="D131" s="25"/>
      <c r="E131" s="25"/>
      <c r="F131" s="25"/>
      <c r="G131" s="25"/>
      <c r="H131" s="26"/>
      <c r="I131" s="26"/>
      <c r="J131" s="26"/>
      <c r="K131" s="26"/>
      <c r="L131" s="26"/>
      <c r="M131" s="26"/>
      <c r="N131" s="26"/>
      <c r="O131" s="26"/>
      <c r="P131" s="26"/>
      <c r="Q131" s="26"/>
    </row>
    <row r="132" spans="2:17" x14ac:dyDescent="0.3">
      <c r="B132" s="25"/>
      <c r="C132" s="25"/>
      <c r="D132" s="25"/>
      <c r="E132" s="25"/>
      <c r="F132" s="25"/>
      <c r="G132" s="25"/>
      <c r="H132" s="26"/>
      <c r="I132" s="26"/>
      <c r="J132" s="26"/>
      <c r="K132" s="26"/>
      <c r="L132" s="26"/>
      <c r="M132" s="26"/>
      <c r="N132" s="26"/>
      <c r="O132" s="26"/>
      <c r="P132" s="26"/>
      <c r="Q132" s="26"/>
    </row>
    <row r="133" spans="2:17" x14ac:dyDescent="0.3">
      <c r="B133" s="25"/>
      <c r="C133" s="25"/>
      <c r="D133" s="25"/>
      <c r="E133" s="25"/>
      <c r="F133" s="25"/>
      <c r="G133" s="25"/>
      <c r="H133" s="26"/>
      <c r="I133" s="26"/>
      <c r="J133" s="26"/>
      <c r="K133" s="26"/>
      <c r="L133" s="26"/>
      <c r="M133" s="26"/>
      <c r="N133" s="26"/>
      <c r="O133" s="26"/>
      <c r="P133" s="26"/>
      <c r="Q133" s="26"/>
    </row>
    <row r="134" spans="2:17" x14ac:dyDescent="0.3">
      <c r="B134" s="25"/>
      <c r="C134" s="25"/>
      <c r="D134" s="25"/>
      <c r="E134" s="25"/>
      <c r="F134" s="25"/>
      <c r="G134" s="25"/>
      <c r="H134" s="26"/>
      <c r="I134" s="26"/>
      <c r="J134" s="26"/>
      <c r="K134" s="26"/>
      <c r="L134" s="26"/>
      <c r="M134" s="26"/>
      <c r="N134" s="26"/>
      <c r="O134" s="26"/>
      <c r="P134" s="26"/>
      <c r="Q134" s="26"/>
    </row>
    <row r="135" spans="2:17" x14ac:dyDescent="0.3">
      <c r="B135" s="25"/>
      <c r="C135" s="25"/>
      <c r="D135" s="25"/>
      <c r="E135" s="25"/>
      <c r="F135" s="25"/>
      <c r="G135" s="25"/>
      <c r="H135" s="26"/>
      <c r="I135" s="26"/>
      <c r="J135" s="26"/>
      <c r="K135" s="26"/>
      <c r="L135" s="26"/>
      <c r="M135" s="26"/>
      <c r="N135" s="26"/>
      <c r="O135" s="26"/>
      <c r="P135" s="26"/>
      <c r="Q135" s="26"/>
    </row>
    <row r="136" spans="2:17" x14ac:dyDescent="0.3">
      <c r="B136" s="25"/>
      <c r="C136" s="25"/>
      <c r="D136" s="25"/>
      <c r="E136" s="25"/>
      <c r="F136" s="25"/>
      <c r="G136" s="25"/>
      <c r="H136" s="26"/>
      <c r="I136" s="26"/>
      <c r="J136" s="26"/>
      <c r="K136" s="26"/>
      <c r="L136" s="26"/>
      <c r="M136" s="26"/>
      <c r="N136" s="26"/>
      <c r="O136" s="26"/>
      <c r="P136" s="26"/>
      <c r="Q136" s="26"/>
    </row>
    <row r="137" spans="2:17" x14ac:dyDescent="0.3">
      <c r="B137" s="25"/>
      <c r="C137" s="25"/>
      <c r="D137" s="25"/>
      <c r="E137" s="25"/>
      <c r="F137" s="25"/>
      <c r="G137" s="25"/>
      <c r="H137" s="26"/>
      <c r="I137" s="26"/>
      <c r="J137" s="26"/>
      <c r="K137" s="26"/>
      <c r="L137" s="26"/>
      <c r="M137" s="26"/>
      <c r="N137" s="26"/>
      <c r="O137" s="26"/>
      <c r="P137" s="26"/>
      <c r="Q137" s="26"/>
    </row>
    <row r="138" spans="2:17" x14ac:dyDescent="0.3">
      <c r="B138" s="25"/>
      <c r="C138" s="25"/>
      <c r="D138" s="25"/>
      <c r="E138" s="25"/>
      <c r="F138" s="25"/>
      <c r="G138" s="25"/>
      <c r="H138" s="26"/>
      <c r="I138" s="26"/>
      <c r="J138" s="26"/>
      <c r="K138" s="26"/>
      <c r="L138" s="26"/>
      <c r="M138" s="26"/>
      <c r="N138" s="26"/>
      <c r="O138" s="26"/>
      <c r="P138" s="26"/>
      <c r="Q138" s="26"/>
    </row>
    <row r="139" spans="2:17" x14ac:dyDescent="0.3">
      <c r="B139" s="25"/>
      <c r="C139" s="25"/>
      <c r="D139" s="25"/>
      <c r="E139" s="25"/>
      <c r="F139" s="25"/>
      <c r="G139" s="25"/>
      <c r="H139" s="26"/>
      <c r="I139" s="26"/>
      <c r="J139" s="26"/>
      <c r="K139" s="26"/>
      <c r="L139" s="26"/>
      <c r="M139" s="26"/>
      <c r="N139" s="26"/>
      <c r="O139" s="26"/>
      <c r="P139" s="26"/>
      <c r="Q139" s="26"/>
    </row>
    <row r="140" spans="2:17" x14ac:dyDescent="0.3">
      <c r="B140" s="25"/>
      <c r="C140" s="25"/>
      <c r="D140" s="25"/>
      <c r="E140" s="25"/>
      <c r="F140" s="25"/>
      <c r="G140" s="25"/>
      <c r="H140" s="26"/>
      <c r="I140" s="26"/>
      <c r="J140" s="26"/>
      <c r="K140" s="26"/>
      <c r="L140" s="26"/>
      <c r="M140" s="26"/>
      <c r="N140" s="26"/>
      <c r="O140" s="26"/>
      <c r="P140" s="26"/>
      <c r="Q140" s="26"/>
    </row>
    <row r="141" spans="2:17" x14ac:dyDescent="0.3">
      <c r="B141" s="25"/>
      <c r="C141" s="25"/>
      <c r="D141" s="25"/>
      <c r="E141" s="25"/>
      <c r="F141" s="25"/>
      <c r="G141" s="25"/>
      <c r="H141" s="26"/>
      <c r="I141" s="26"/>
      <c r="J141" s="26"/>
      <c r="K141" s="26"/>
      <c r="L141" s="26"/>
      <c r="M141" s="26"/>
      <c r="N141" s="26"/>
      <c r="O141" s="26"/>
      <c r="P141" s="26"/>
      <c r="Q141" s="26"/>
    </row>
    <row r="142" spans="2:17" x14ac:dyDescent="0.3">
      <c r="B142" s="25"/>
      <c r="C142" s="25"/>
      <c r="D142" s="25"/>
      <c r="E142" s="25"/>
      <c r="F142" s="25"/>
      <c r="G142" s="25"/>
      <c r="H142" s="26"/>
      <c r="I142" s="26"/>
      <c r="J142" s="26"/>
      <c r="K142" s="26"/>
      <c r="L142" s="26"/>
      <c r="M142" s="26"/>
      <c r="N142" s="26"/>
      <c r="O142" s="26"/>
      <c r="P142" s="26"/>
      <c r="Q142" s="26"/>
    </row>
    <row r="143" spans="2:17" x14ac:dyDescent="0.3">
      <c r="B143" s="25"/>
      <c r="C143" s="25"/>
      <c r="D143" s="25"/>
      <c r="E143" s="25"/>
      <c r="F143" s="25"/>
      <c r="G143" s="25"/>
      <c r="H143" s="26"/>
      <c r="I143" s="26"/>
      <c r="J143" s="26"/>
      <c r="K143" s="26"/>
      <c r="L143" s="26"/>
      <c r="M143" s="26"/>
      <c r="N143" s="26"/>
      <c r="O143" s="26"/>
      <c r="P143" s="26"/>
      <c r="Q143" s="26"/>
    </row>
    <row r="144" spans="2:17" x14ac:dyDescent="0.3">
      <c r="B144" s="25"/>
      <c r="C144" s="25"/>
      <c r="D144" s="25"/>
      <c r="E144" s="25"/>
      <c r="F144" s="25"/>
      <c r="G144" s="25"/>
      <c r="H144" s="26"/>
      <c r="I144" s="26"/>
      <c r="J144" s="26"/>
      <c r="K144" s="26"/>
      <c r="L144" s="26"/>
      <c r="M144" s="26"/>
      <c r="N144" s="26"/>
      <c r="O144" s="26"/>
      <c r="P144" s="26"/>
      <c r="Q144" s="26"/>
    </row>
    <row r="145" spans="2:17" x14ac:dyDescent="0.3">
      <c r="B145" s="25"/>
      <c r="C145" s="25"/>
      <c r="D145" s="25"/>
      <c r="E145" s="25"/>
      <c r="F145" s="25"/>
      <c r="G145" s="25"/>
      <c r="H145" s="26"/>
      <c r="I145" s="26"/>
      <c r="J145" s="26"/>
      <c r="K145" s="26"/>
      <c r="L145" s="26"/>
      <c r="M145" s="26"/>
      <c r="N145" s="26"/>
      <c r="O145" s="26"/>
      <c r="P145" s="26"/>
      <c r="Q145" s="26"/>
    </row>
    <row r="146" spans="2:17" x14ac:dyDescent="0.3">
      <c r="B146" s="25"/>
      <c r="C146" s="25"/>
      <c r="D146" s="25"/>
      <c r="E146" s="25"/>
      <c r="F146" s="25"/>
      <c r="G146" s="25"/>
      <c r="H146" s="26"/>
      <c r="I146" s="26"/>
      <c r="J146" s="26"/>
      <c r="K146" s="26"/>
      <c r="L146" s="26"/>
      <c r="M146" s="26"/>
      <c r="N146" s="26"/>
      <c r="O146" s="26"/>
      <c r="P146" s="26"/>
      <c r="Q146" s="26"/>
    </row>
    <row r="147" spans="2:17" x14ac:dyDescent="0.3">
      <c r="B147" s="25"/>
      <c r="C147" s="25"/>
      <c r="D147" s="25"/>
      <c r="E147" s="25"/>
      <c r="F147" s="25"/>
      <c r="G147" s="25"/>
      <c r="H147" s="26"/>
      <c r="I147" s="26"/>
      <c r="J147" s="26"/>
      <c r="K147" s="26"/>
      <c r="L147" s="26"/>
      <c r="M147" s="26"/>
      <c r="N147" s="26"/>
      <c r="O147" s="26"/>
      <c r="P147" s="26"/>
      <c r="Q147" s="26"/>
    </row>
    <row r="148" spans="2:17" x14ac:dyDescent="0.3">
      <c r="B148" s="25"/>
      <c r="C148" s="25"/>
      <c r="D148" s="25"/>
      <c r="E148" s="25"/>
      <c r="F148" s="25"/>
      <c r="G148" s="25"/>
      <c r="H148" s="26"/>
      <c r="I148" s="26"/>
      <c r="J148" s="26"/>
      <c r="K148" s="26"/>
      <c r="L148" s="26"/>
      <c r="M148" s="26"/>
      <c r="N148" s="26"/>
      <c r="O148" s="26"/>
      <c r="P148" s="26"/>
      <c r="Q148" s="26"/>
    </row>
    <row r="149" spans="2:17" x14ac:dyDescent="0.3">
      <c r="B149" s="25"/>
      <c r="C149" s="25"/>
      <c r="D149" s="25"/>
      <c r="E149" s="25"/>
      <c r="F149" s="25"/>
      <c r="G149" s="25"/>
      <c r="H149" s="26"/>
      <c r="I149" s="26"/>
      <c r="J149" s="26"/>
      <c r="K149" s="26"/>
      <c r="L149" s="26"/>
      <c r="M149" s="26"/>
      <c r="N149" s="26"/>
      <c r="O149" s="26"/>
      <c r="P149" s="26"/>
      <c r="Q149" s="26"/>
    </row>
    <row r="150" spans="2:17" x14ac:dyDescent="0.3">
      <c r="B150" s="25"/>
      <c r="C150" s="25"/>
      <c r="D150" s="25"/>
      <c r="E150" s="25"/>
      <c r="F150" s="25"/>
      <c r="G150" s="25"/>
      <c r="H150" s="26"/>
      <c r="I150" s="26"/>
      <c r="J150" s="26"/>
      <c r="K150" s="26"/>
      <c r="L150" s="26"/>
      <c r="M150" s="26"/>
      <c r="N150" s="26"/>
      <c r="O150" s="26"/>
      <c r="P150" s="26"/>
      <c r="Q150" s="26"/>
    </row>
    <row r="151" spans="2:17" x14ac:dyDescent="0.3">
      <c r="B151" s="25"/>
      <c r="C151" s="25"/>
      <c r="D151" s="25"/>
      <c r="E151" s="25"/>
      <c r="F151" s="25"/>
      <c r="G151" s="25"/>
      <c r="H151" s="26"/>
      <c r="I151" s="26"/>
      <c r="J151" s="26"/>
      <c r="K151" s="26"/>
      <c r="L151" s="26"/>
      <c r="M151" s="26"/>
      <c r="N151" s="26"/>
      <c r="O151" s="26"/>
      <c r="P151" s="26"/>
      <c r="Q151" s="26"/>
    </row>
    <row r="152" spans="2:17" x14ac:dyDescent="0.3">
      <c r="B152" s="25"/>
      <c r="C152" s="25"/>
      <c r="D152" s="25"/>
      <c r="E152" s="25"/>
      <c r="F152" s="25"/>
      <c r="G152" s="25"/>
      <c r="H152" s="26"/>
      <c r="I152" s="26"/>
      <c r="J152" s="26"/>
      <c r="K152" s="26"/>
      <c r="L152" s="26"/>
      <c r="M152" s="26"/>
      <c r="N152" s="26"/>
      <c r="O152" s="26"/>
      <c r="P152" s="26"/>
      <c r="Q152" s="26"/>
    </row>
    <row r="153" spans="2:17" x14ac:dyDescent="0.3">
      <c r="B153" s="25"/>
      <c r="C153" s="25"/>
      <c r="D153" s="25"/>
      <c r="E153" s="25"/>
      <c r="F153" s="25"/>
      <c r="G153" s="25"/>
      <c r="H153" s="26"/>
      <c r="I153" s="26"/>
      <c r="J153" s="26"/>
      <c r="K153" s="26"/>
      <c r="L153" s="26"/>
      <c r="M153" s="26"/>
      <c r="N153" s="26"/>
      <c r="O153" s="26"/>
      <c r="P153" s="26"/>
      <c r="Q153" s="26"/>
    </row>
    <row r="154" spans="2:17" x14ac:dyDescent="0.3">
      <c r="B154" s="25"/>
      <c r="C154" s="25"/>
      <c r="D154" s="25"/>
      <c r="E154" s="25"/>
      <c r="F154" s="25"/>
      <c r="G154" s="25"/>
      <c r="H154" s="26"/>
      <c r="I154" s="26"/>
      <c r="J154" s="26"/>
      <c r="K154" s="26"/>
      <c r="L154" s="26"/>
      <c r="M154" s="26"/>
      <c r="N154" s="26"/>
      <c r="O154" s="26"/>
      <c r="P154" s="26"/>
      <c r="Q154" s="26"/>
    </row>
    <row r="155" spans="2:17" x14ac:dyDescent="0.3">
      <c r="B155" s="25"/>
      <c r="C155" s="25"/>
      <c r="D155" s="25"/>
      <c r="E155" s="25"/>
      <c r="F155" s="25"/>
      <c r="G155" s="25"/>
      <c r="H155" s="26"/>
      <c r="I155" s="26"/>
      <c r="J155" s="26"/>
      <c r="K155" s="26"/>
      <c r="L155" s="26"/>
      <c r="M155" s="26"/>
      <c r="N155" s="26"/>
      <c r="O155" s="26"/>
      <c r="P155" s="26"/>
      <c r="Q155" s="26"/>
    </row>
    <row r="156" spans="2:17" x14ac:dyDescent="0.3">
      <c r="B156" s="25"/>
      <c r="C156" s="25"/>
      <c r="D156" s="25"/>
      <c r="E156" s="25"/>
      <c r="F156" s="25"/>
      <c r="G156" s="25"/>
      <c r="H156" s="26"/>
      <c r="I156" s="26"/>
      <c r="J156" s="26"/>
      <c r="K156" s="26"/>
      <c r="L156" s="26"/>
      <c r="M156" s="26"/>
      <c r="N156" s="26"/>
      <c r="O156" s="26"/>
      <c r="P156" s="26"/>
      <c r="Q156" s="26"/>
    </row>
    <row r="157" spans="2:17" x14ac:dyDescent="0.3">
      <c r="B157" s="25"/>
      <c r="C157" s="25"/>
      <c r="D157" s="25"/>
      <c r="E157" s="25"/>
      <c r="F157" s="25"/>
      <c r="G157" s="25"/>
      <c r="H157" s="26"/>
      <c r="I157" s="26"/>
      <c r="J157" s="26"/>
      <c r="K157" s="26"/>
      <c r="L157" s="26"/>
      <c r="M157" s="26"/>
      <c r="N157" s="26"/>
      <c r="O157" s="26"/>
      <c r="P157" s="26"/>
      <c r="Q157" s="26"/>
    </row>
    <row r="158" spans="2:17" x14ac:dyDescent="0.3">
      <c r="B158" s="25"/>
      <c r="C158" s="25"/>
      <c r="D158" s="25"/>
      <c r="E158" s="25"/>
      <c r="F158" s="25"/>
      <c r="G158" s="25"/>
      <c r="H158" s="26"/>
      <c r="I158" s="26"/>
      <c r="J158" s="26"/>
      <c r="K158" s="26"/>
      <c r="L158" s="26"/>
      <c r="M158" s="26"/>
      <c r="N158" s="26"/>
      <c r="O158" s="26"/>
      <c r="P158" s="26"/>
      <c r="Q158" s="26"/>
    </row>
    <row r="159" spans="2:17" x14ac:dyDescent="0.3">
      <c r="B159" s="25"/>
      <c r="C159" s="25"/>
      <c r="D159" s="25"/>
      <c r="E159" s="25"/>
      <c r="F159" s="25"/>
      <c r="G159" s="25"/>
      <c r="H159" s="26"/>
      <c r="I159" s="26"/>
      <c r="J159" s="26"/>
      <c r="K159" s="26"/>
      <c r="L159" s="26"/>
      <c r="M159" s="26"/>
      <c r="N159" s="26"/>
      <c r="O159" s="26"/>
      <c r="P159" s="26"/>
      <c r="Q159" s="26"/>
    </row>
    <row r="160" spans="2:17" x14ac:dyDescent="0.3">
      <c r="B160" s="25"/>
      <c r="C160" s="25"/>
      <c r="D160" s="25"/>
      <c r="E160" s="25"/>
      <c r="F160" s="25"/>
      <c r="G160" s="25"/>
      <c r="H160" s="26"/>
      <c r="I160" s="26"/>
      <c r="J160" s="26"/>
      <c r="K160" s="26"/>
      <c r="L160" s="26"/>
      <c r="M160" s="26"/>
      <c r="N160" s="26"/>
      <c r="O160" s="26"/>
      <c r="P160" s="26"/>
      <c r="Q160" s="26"/>
    </row>
    <row r="161" spans="2:17" x14ac:dyDescent="0.3">
      <c r="B161" s="25"/>
      <c r="C161" s="25"/>
      <c r="D161" s="25"/>
      <c r="E161" s="25"/>
      <c r="F161" s="25"/>
      <c r="G161" s="25"/>
      <c r="H161" s="26"/>
      <c r="I161" s="26"/>
      <c r="J161" s="26"/>
      <c r="K161" s="26"/>
      <c r="L161" s="26"/>
      <c r="M161" s="26"/>
      <c r="N161" s="26"/>
      <c r="O161" s="26"/>
      <c r="P161" s="26"/>
      <c r="Q161" s="26"/>
    </row>
    <row r="162" spans="2:17" x14ac:dyDescent="0.3">
      <c r="B162" s="25"/>
      <c r="C162" s="25"/>
      <c r="D162" s="25"/>
      <c r="E162" s="25"/>
      <c r="F162" s="25"/>
      <c r="G162" s="25"/>
      <c r="H162" s="26"/>
      <c r="I162" s="26"/>
      <c r="J162" s="26"/>
      <c r="K162" s="26"/>
      <c r="L162" s="26"/>
      <c r="M162" s="26"/>
      <c r="N162" s="26"/>
      <c r="O162" s="26"/>
      <c r="P162" s="26"/>
      <c r="Q162" s="26"/>
    </row>
    <row r="163" spans="2:17" x14ac:dyDescent="0.3">
      <c r="B163" s="25"/>
      <c r="C163" s="25"/>
      <c r="D163" s="25"/>
      <c r="E163" s="25"/>
      <c r="F163" s="25"/>
      <c r="G163" s="25"/>
      <c r="H163" s="26"/>
      <c r="I163" s="26"/>
      <c r="J163" s="26"/>
      <c r="K163" s="26"/>
      <c r="L163" s="26"/>
      <c r="M163" s="26"/>
      <c r="N163" s="26"/>
      <c r="O163" s="26"/>
      <c r="P163" s="26"/>
      <c r="Q163" s="26"/>
    </row>
    <row r="164" spans="2:17" x14ac:dyDescent="0.3">
      <c r="B164" s="25"/>
      <c r="C164" s="25"/>
      <c r="D164" s="25"/>
      <c r="E164" s="25"/>
      <c r="F164" s="25"/>
      <c r="G164" s="25"/>
      <c r="H164" s="26"/>
      <c r="I164" s="26"/>
      <c r="J164" s="26"/>
      <c r="K164" s="26"/>
      <c r="L164" s="26"/>
      <c r="M164" s="26"/>
      <c r="N164" s="26"/>
      <c r="O164" s="26"/>
      <c r="P164" s="26"/>
      <c r="Q164" s="26"/>
    </row>
    <row r="165" spans="2:17" x14ac:dyDescent="0.3">
      <c r="B165" s="25"/>
      <c r="C165" s="25"/>
      <c r="D165" s="25"/>
      <c r="E165" s="25"/>
      <c r="F165" s="25"/>
      <c r="G165" s="25"/>
      <c r="H165" s="26"/>
      <c r="I165" s="26"/>
      <c r="J165" s="26"/>
      <c r="K165" s="26"/>
      <c r="L165" s="26"/>
      <c r="M165" s="26"/>
      <c r="N165" s="26"/>
      <c r="O165" s="26"/>
      <c r="P165" s="26"/>
      <c r="Q165" s="26"/>
    </row>
    <row r="166" spans="2:17" x14ac:dyDescent="0.3">
      <c r="B166" s="25"/>
      <c r="C166" s="25"/>
      <c r="D166" s="25"/>
      <c r="E166" s="25"/>
      <c r="F166" s="25"/>
      <c r="G166" s="25"/>
      <c r="H166" s="26"/>
      <c r="I166" s="26"/>
      <c r="J166" s="26"/>
      <c r="K166" s="26"/>
      <c r="L166" s="26"/>
      <c r="M166" s="26"/>
      <c r="N166" s="26"/>
      <c r="O166" s="26"/>
      <c r="P166" s="26"/>
      <c r="Q166" s="26"/>
    </row>
    <row r="167" spans="2:17" x14ac:dyDescent="0.3">
      <c r="B167" s="25"/>
      <c r="C167" s="25"/>
      <c r="D167" s="25"/>
      <c r="E167" s="25"/>
      <c r="F167" s="25"/>
      <c r="G167" s="25"/>
      <c r="H167" s="26"/>
      <c r="I167" s="26"/>
      <c r="J167" s="26"/>
      <c r="K167" s="26"/>
      <c r="L167" s="26"/>
      <c r="M167" s="26"/>
      <c r="N167" s="26"/>
      <c r="O167" s="26"/>
      <c r="P167" s="26"/>
      <c r="Q167" s="26"/>
    </row>
    <row r="168" spans="2:17" x14ac:dyDescent="0.3">
      <c r="B168" s="25"/>
      <c r="C168" s="25"/>
      <c r="D168" s="25"/>
      <c r="E168" s="25"/>
      <c r="F168" s="25"/>
      <c r="G168" s="25"/>
      <c r="H168" s="26"/>
      <c r="I168" s="26"/>
      <c r="J168" s="26"/>
      <c r="K168" s="26"/>
      <c r="L168" s="26"/>
      <c r="M168" s="26"/>
      <c r="N168" s="26"/>
      <c r="O168" s="26"/>
      <c r="P168" s="26"/>
      <c r="Q168" s="26"/>
    </row>
  </sheetData>
  <mergeCells count="1">
    <mergeCell ref="A2:G2"/>
  </mergeCells>
  <phoneticPr fontId="3" type="noConversion"/>
  <printOptions horizontalCentered="1" verticalCentered="1"/>
  <pageMargins left="0.78740157480314998" right="0.78740157480314998" top="0.98425196850393704" bottom="0.98425196850393704" header="0.511811023622047" footer="0.511811023622047"/>
  <pageSetup paperSize="9" scale="92"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Лист23">
    <tabColor indexed="60"/>
    <outlinePr applyStyles="1" summaryBelow="0"/>
    <pageSetUpPr fitToPage="1"/>
  </sheetPr>
  <dimension ref="A2:S247"/>
  <sheetViews>
    <sheetView zoomScaleNormal="100" workbookViewId="0">
      <selection activeCell="A8" sqref="A8"/>
    </sheetView>
  </sheetViews>
  <sheetFormatPr defaultColWidth="9.109375" defaultRowHeight="13.8" outlineLevelRow="1" x14ac:dyDescent="0.3"/>
  <cols>
    <col min="1" max="1" width="58.109375" style="22" bestFit="1" customWidth="1"/>
    <col min="2" max="2" width="12.44140625" style="23" bestFit="1" customWidth="1"/>
    <col min="3" max="3" width="13.5546875" style="23" bestFit="1" customWidth="1"/>
    <col min="4" max="4" width="10.33203125" style="72" customWidth="1"/>
    <col min="5" max="6" width="13.5546875" style="23" bestFit="1" customWidth="1"/>
    <col min="7" max="7" width="10.33203125" style="72" customWidth="1"/>
    <col min="8" max="8" width="12.6640625" style="23" hidden="1" customWidth="1"/>
    <col min="9" max="9" width="16.5546875" style="23" bestFit="1" customWidth="1"/>
    <col min="10" max="10" width="9.109375" style="22" customWidth="1"/>
    <col min="11" max="16384" width="9.109375" style="22"/>
  </cols>
  <sheetData>
    <row r="2" spans="1:19" ht="38.25" customHeight="1" x14ac:dyDescent="0.35">
      <c r="A2" s="292" t="str">
        <f>DEBT_BY_CONVENTIONAKITY</f>
        <v>Структура боргу за ознакою умовності
на кінець попереднього року та на звітну дату</v>
      </c>
      <c r="B2" s="283"/>
      <c r="C2" s="283"/>
      <c r="D2" s="283"/>
      <c r="E2" s="283"/>
      <c r="F2" s="283"/>
      <c r="G2" s="283"/>
      <c r="H2" s="283"/>
      <c r="I2" s="283"/>
      <c r="J2" s="26"/>
      <c r="K2" s="26"/>
      <c r="L2" s="26"/>
      <c r="M2" s="26"/>
      <c r="N2" s="26"/>
      <c r="O2" s="26"/>
      <c r="P2" s="26"/>
      <c r="Q2" s="26"/>
      <c r="R2" s="26"/>
      <c r="S2" s="26"/>
    </row>
    <row r="3" spans="1:19" x14ac:dyDescent="0.3">
      <c r="A3" s="24"/>
    </row>
    <row r="4" spans="1:19" s="27" customFormat="1" x14ac:dyDescent="0.3">
      <c r="B4" s="28"/>
      <c r="C4" s="28"/>
      <c r="D4" s="67"/>
      <c r="E4" s="28"/>
      <c r="F4" s="28"/>
      <c r="G4" s="67"/>
      <c r="H4" s="28" t="s">
        <v>58</v>
      </c>
      <c r="I4" s="27" t="str">
        <f>VALVAL</f>
        <v>млрд. одиниць</v>
      </c>
    </row>
    <row r="5" spans="1:19" s="53" customFormat="1" x14ac:dyDescent="0.25">
      <c r="A5" s="78"/>
      <c r="B5" s="286">
        <v>46022</v>
      </c>
      <c r="C5" s="287"/>
      <c r="D5" s="288"/>
      <c r="E5" s="286">
        <v>46112</v>
      </c>
      <c r="F5" s="287"/>
      <c r="G5" s="288"/>
      <c r="H5" s="79"/>
      <c r="I5" s="79"/>
    </row>
    <row r="6" spans="1:19" s="80" customFormat="1" x14ac:dyDescent="0.25">
      <c r="A6" s="12"/>
      <c r="B6" s="68" t="str">
        <f>USD</f>
        <v>дол. США</v>
      </c>
      <c r="C6" s="68" t="str">
        <f>UAH</f>
        <v>грн.</v>
      </c>
      <c r="D6" s="69" t="s">
        <v>0</v>
      </c>
      <c r="E6" s="68" t="str">
        <f>USD</f>
        <v>дол. США</v>
      </c>
      <c r="F6" s="68" t="str">
        <f>UAH</f>
        <v>грн.</v>
      </c>
      <c r="G6" s="69" t="s">
        <v>0</v>
      </c>
      <c r="H6" s="68" t="s">
        <v>0</v>
      </c>
      <c r="I6" s="68" t="str">
        <f>CHANGE_OF_STRUCTURE</f>
        <v>Зміна структури</v>
      </c>
    </row>
    <row r="7" spans="1:19" s="15" customFormat="1" ht="14.4" x14ac:dyDescent="0.25">
      <c r="A7" s="156" t="str">
        <f>DEBT_TOTAL</f>
        <v>Загальна сума державного та гарантованого державою боргу</v>
      </c>
      <c r="B7" s="125">
        <f t="shared" ref="B7:G7" si="0">SUM(B$8+ B$9)</f>
        <v>213.33206790503999</v>
      </c>
      <c r="C7" s="125">
        <f t="shared" si="0"/>
        <v>9042.6770279453904</v>
      </c>
      <c r="D7" s="126">
        <f t="shared" si="0"/>
        <v>1</v>
      </c>
      <c r="E7" s="125">
        <f t="shared" si="0"/>
        <v>210.82138271956001</v>
      </c>
      <c r="F7" s="125">
        <f t="shared" si="0"/>
        <v>9233.02786687765</v>
      </c>
      <c r="G7" s="126">
        <f t="shared" si="0"/>
        <v>1</v>
      </c>
      <c r="H7" s="125"/>
      <c r="I7" s="125">
        <f>SUM(I$8+ I$9)</f>
        <v>0</v>
      </c>
    </row>
    <row r="8" spans="1:19" s="38" customFormat="1" outlineLevel="1" x14ac:dyDescent="0.25">
      <c r="A8" s="160" t="s">
        <v>1</v>
      </c>
      <c r="B8" s="166">
        <v>206.80464722398</v>
      </c>
      <c r="C8" s="166">
        <v>8765.9940256002701</v>
      </c>
      <c r="D8" s="230">
        <v>0.96940300000000001</v>
      </c>
      <c r="E8" s="166">
        <v>204.88557869714001</v>
      </c>
      <c r="F8" s="166">
        <v>8973.06636181258</v>
      </c>
      <c r="G8" s="230">
        <v>0.97184400000000004</v>
      </c>
      <c r="H8" s="166">
        <v>2.4420000000000002E-3</v>
      </c>
      <c r="I8" s="19">
        <v>-21.4</v>
      </c>
    </row>
    <row r="9" spans="1:19" s="38" customFormat="1" outlineLevel="1" x14ac:dyDescent="0.25">
      <c r="A9" s="160" t="s">
        <v>2</v>
      </c>
      <c r="B9" s="166">
        <v>6.5274206810599997</v>
      </c>
      <c r="C9" s="166">
        <v>276.68300234511997</v>
      </c>
      <c r="D9" s="230">
        <v>3.0596999999999999E-2</v>
      </c>
      <c r="E9" s="166">
        <v>5.9358040224200002</v>
      </c>
      <c r="F9" s="166">
        <v>259.96150506507001</v>
      </c>
      <c r="G9" s="230">
        <v>2.8156E-2</v>
      </c>
      <c r="H9" s="166">
        <v>-2.4420000000000002E-3</v>
      </c>
      <c r="I9" s="19">
        <v>21.4</v>
      </c>
    </row>
    <row r="10" spans="1:19" x14ac:dyDescent="0.3">
      <c r="B10" s="25"/>
      <c r="C10" s="25"/>
      <c r="D10" s="63"/>
      <c r="E10" s="25"/>
      <c r="F10" s="25"/>
      <c r="G10" s="63"/>
      <c r="H10" s="25"/>
      <c r="I10" s="25"/>
      <c r="J10" s="26"/>
      <c r="K10" s="26"/>
      <c r="L10" s="26"/>
      <c r="M10" s="26"/>
      <c r="N10" s="26"/>
      <c r="O10" s="26"/>
      <c r="P10" s="26"/>
      <c r="Q10" s="26"/>
    </row>
    <row r="11" spans="1:19" x14ac:dyDescent="0.3">
      <c r="B11" s="25"/>
      <c r="C11" s="25"/>
      <c r="D11" s="63"/>
      <c r="E11" s="25"/>
      <c r="F11" s="25"/>
      <c r="G11" s="63"/>
      <c r="H11" s="25"/>
      <c r="I11" s="25"/>
      <c r="J11" s="26"/>
      <c r="K11" s="26"/>
      <c r="L11" s="26"/>
      <c r="M11" s="26"/>
      <c r="N11" s="26"/>
      <c r="O11" s="26"/>
      <c r="P11" s="26"/>
      <c r="Q11" s="26"/>
    </row>
    <row r="12" spans="1:19" x14ac:dyDescent="0.3">
      <c r="B12" s="25"/>
      <c r="C12" s="25"/>
      <c r="D12" s="63"/>
      <c r="E12" s="25"/>
      <c r="F12" s="25"/>
      <c r="G12" s="63"/>
      <c r="H12" s="25"/>
      <c r="I12" s="25"/>
      <c r="J12" s="26"/>
      <c r="K12" s="26"/>
      <c r="L12" s="26"/>
      <c r="M12" s="26"/>
      <c r="N12" s="26"/>
      <c r="O12" s="26"/>
      <c r="P12" s="26"/>
      <c r="Q12" s="26"/>
    </row>
    <row r="13" spans="1:19" x14ac:dyDescent="0.3">
      <c r="B13" s="25"/>
      <c r="C13" s="25"/>
      <c r="D13" s="63"/>
      <c r="E13" s="25"/>
      <c r="F13" s="25"/>
      <c r="G13" s="63"/>
      <c r="H13" s="25"/>
      <c r="I13" s="25"/>
      <c r="J13" s="26"/>
      <c r="K13" s="26"/>
      <c r="L13" s="26"/>
      <c r="M13" s="26"/>
      <c r="N13" s="26"/>
      <c r="O13" s="26"/>
      <c r="P13" s="26"/>
      <c r="Q13" s="26"/>
    </row>
    <row r="14" spans="1:19" x14ac:dyDescent="0.3">
      <c r="B14" s="25"/>
      <c r="C14" s="25"/>
      <c r="D14" s="63"/>
      <c r="E14" s="25"/>
      <c r="F14" s="25"/>
      <c r="G14" s="63"/>
      <c r="H14" s="25"/>
      <c r="I14" s="25"/>
      <c r="J14" s="26"/>
      <c r="K14" s="26"/>
      <c r="L14" s="26"/>
      <c r="M14" s="26"/>
      <c r="N14" s="26"/>
      <c r="O14" s="26"/>
      <c r="P14" s="26"/>
      <c r="Q14" s="26"/>
    </row>
    <row r="15" spans="1:19" x14ac:dyDescent="0.3">
      <c r="B15" s="25"/>
      <c r="C15" s="25"/>
      <c r="D15" s="63"/>
      <c r="E15" s="25"/>
      <c r="F15" s="25"/>
      <c r="G15" s="63"/>
      <c r="H15" s="25"/>
      <c r="I15" s="25"/>
      <c r="J15" s="26"/>
      <c r="K15" s="26"/>
      <c r="L15" s="26"/>
      <c r="M15" s="26"/>
      <c r="N15" s="26"/>
      <c r="O15" s="26"/>
      <c r="P15" s="26"/>
      <c r="Q15" s="26"/>
    </row>
    <row r="16" spans="1:19" x14ac:dyDescent="0.3">
      <c r="B16" s="25"/>
      <c r="C16" s="25"/>
      <c r="D16" s="63"/>
      <c r="E16" s="25"/>
      <c r="F16" s="25"/>
      <c r="G16" s="63"/>
      <c r="H16" s="25"/>
      <c r="I16" s="25"/>
      <c r="J16" s="26"/>
      <c r="K16" s="26"/>
      <c r="L16" s="26"/>
      <c r="M16" s="26"/>
      <c r="N16" s="26"/>
      <c r="O16" s="26"/>
      <c r="P16" s="26"/>
      <c r="Q16" s="26"/>
    </row>
    <row r="17" spans="2:17" x14ac:dyDescent="0.3">
      <c r="B17" s="25"/>
      <c r="C17" s="25"/>
      <c r="D17" s="63"/>
      <c r="E17" s="25"/>
      <c r="F17" s="25"/>
      <c r="G17" s="63"/>
      <c r="H17" s="25"/>
      <c r="I17" s="25"/>
      <c r="J17" s="26"/>
      <c r="K17" s="26"/>
      <c r="L17" s="26"/>
      <c r="M17" s="26"/>
      <c r="N17" s="26"/>
      <c r="O17" s="26"/>
      <c r="P17" s="26"/>
      <c r="Q17" s="26"/>
    </row>
    <row r="18" spans="2:17" x14ac:dyDescent="0.3">
      <c r="B18" s="25"/>
      <c r="C18" s="25"/>
      <c r="D18" s="63"/>
      <c r="E18" s="25"/>
      <c r="F18" s="25"/>
      <c r="G18" s="63"/>
      <c r="H18" s="25"/>
      <c r="I18" s="25"/>
      <c r="J18" s="26"/>
      <c r="K18" s="26"/>
      <c r="L18" s="26"/>
      <c r="M18" s="26"/>
      <c r="N18" s="26"/>
      <c r="O18" s="26"/>
      <c r="P18" s="26"/>
      <c r="Q18" s="26"/>
    </row>
    <row r="19" spans="2:17" x14ac:dyDescent="0.3">
      <c r="B19" s="25"/>
      <c r="C19" s="25"/>
      <c r="D19" s="63"/>
      <c r="E19" s="25"/>
      <c r="F19" s="25"/>
      <c r="G19" s="63"/>
      <c r="H19" s="25"/>
      <c r="I19" s="25"/>
      <c r="J19" s="26"/>
      <c r="K19" s="26"/>
      <c r="L19" s="26"/>
      <c r="M19" s="26"/>
      <c r="N19" s="26"/>
      <c r="O19" s="26"/>
      <c r="P19" s="26"/>
      <c r="Q19" s="26"/>
    </row>
    <row r="20" spans="2:17" x14ac:dyDescent="0.3">
      <c r="B20" s="25"/>
      <c r="C20" s="25"/>
      <c r="D20" s="63"/>
      <c r="E20" s="25"/>
      <c r="F20" s="25"/>
      <c r="G20" s="63"/>
      <c r="H20" s="25"/>
      <c r="I20" s="25"/>
      <c r="J20" s="26"/>
      <c r="K20" s="26"/>
      <c r="L20" s="26"/>
      <c r="M20" s="26"/>
      <c r="N20" s="26"/>
      <c r="O20" s="26"/>
      <c r="P20" s="26"/>
      <c r="Q20" s="26"/>
    </row>
    <row r="21" spans="2:17" x14ac:dyDescent="0.3">
      <c r="B21" s="25"/>
      <c r="C21" s="25"/>
      <c r="D21" s="63"/>
      <c r="E21" s="25"/>
      <c r="F21" s="25"/>
      <c r="G21" s="63"/>
      <c r="H21" s="25"/>
      <c r="I21" s="25"/>
      <c r="J21" s="26"/>
      <c r="K21" s="26"/>
      <c r="L21" s="26"/>
      <c r="M21" s="26"/>
      <c r="N21" s="26"/>
      <c r="O21" s="26"/>
      <c r="P21" s="26"/>
      <c r="Q21" s="26"/>
    </row>
    <row r="22" spans="2:17" x14ac:dyDescent="0.3">
      <c r="B22" s="25"/>
      <c r="C22" s="25"/>
      <c r="D22" s="63"/>
      <c r="E22" s="25"/>
      <c r="F22" s="25"/>
      <c r="G22" s="63"/>
      <c r="H22" s="25"/>
      <c r="I22" s="25"/>
      <c r="J22" s="26"/>
      <c r="K22" s="26"/>
      <c r="L22" s="26"/>
      <c r="M22" s="26"/>
      <c r="N22" s="26"/>
      <c r="O22" s="26"/>
      <c r="P22" s="26"/>
      <c r="Q22" s="26"/>
    </row>
    <row r="23" spans="2:17" x14ac:dyDescent="0.3">
      <c r="B23" s="25"/>
      <c r="C23" s="25"/>
      <c r="D23" s="63"/>
      <c r="E23" s="25"/>
      <c r="F23" s="25"/>
      <c r="G23" s="63"/>
      <c r="H23" s="25"/>
      <c r="I23" s="25"/>
      <c r="J23" s="26"/>
      <c r="K23" s="26"/>
      <c r="L23" s="26"/>
      <c r="M23" s="26"/>
      <c r="N23" s="26"/>
      <c r="O23" s="26"/>
      <c r="P23" s="26"/>
      <c r="Q23" s="26"/>
    </row>
    <row r="24" spans="2:17" x14ac:dyDescent="0.3">
      <c r="B24" s="25"/>
      <c r="C24" s="25"/>
      <c r="D24" s="63"/>
      <c r="E24" s="25"/>
      <c r="F24" s="25"/>
      <c r="G24" s="63"/>
      <c r="H24" s="25"/>
      <c r="I24" s="25"/>
      <c r="J24" s="26"/>
      <c r="K24" s="26"/>
      <c r="L24" s="26"/>
      <c r="M24" s="26"/>
      <c r="N24" s="26"/>
      <c r="O24" s="26"/>
      <c r="P24" s="26"/>
      <c r="Q24" s="26"/>
    </row>
    <row r="25" spans="2:17" x14ac:dyDescent="0.3">
      <c r="B25" s="25"/>
      <c r="C25" s="25"/>
      <c r="D25" s="63"/>
      <c r="E25" s="25"/>
      <c r="F25" s="25"/>
      <c r="G25" s="63"/>
      <c r="H25" s="25"/>
      <c r="I25" s="25"/>
      <c r="J25" s="26"/>
      <c r="K25" s="26"/>
      <c r="L25" s="26"/>
      <c r="M25" s="26"/>
      <c r="N25" s="26"/>
      <c r="O25" s="26"/>
      <c r="P25" s="26"/>
      <c r="Q25" s="26"/>
    </row>
    <row r="26" spans="2:17" x14ac:dyDescent="0.3">
      <c r="B26" s="25"/>
      <c r="C26" s="25"/>
      <c r="D26" s="63"/>
      <c r="E26" s="25"/>
      <c r="F26" s="25"/>
      <c r="G26" s="63"/>
      <c r="H26" s="25"/>
      <c r="I26" s="25"/>
      <c r="J26" s="26"/>
      <c r="K26" s="26"/>
      <c r="L26" s="26"/>
      <c r="M26" s="26"/>
      <c r="N26" s="26"/>
      <c r="O26" s="26"/>
      <c r="P26" s="26"/>
      <c r="Q26" s="26"/>
    </row>
    <row r="27" spans="2:17" x14ac:dyDescent="0.3">
      <c r="B27" s="25"/>
      <c r="C27" s="25"/>
      <c r="D27" s="63"/>
      <c r="E27" s="25"/>
      <c r="F27" s="25"/>
      <c r="G27" s="63"/>
      <c r="H27" s="25"/>
      <c r="I27" s="25"/>
      <c r="J27" s="26"/>
      <c r="K27" s="26"/>
      <c r="L27" s="26"/>
      <c r="M27" s="26"/>
      <c r="N27" s="26"/>
      <c r="O27" s="26"/>
      <c r="P27" s="26"/>
      <c r="Q27" s="26"/>
    </row>
    <row r="28" spans="2:17" x14ac:dyDescent="0.3">
      <c r="B28" s="25"/>
      <c r="C28" s="25"/>
      <c r="D28" s="63"/>
      <c r="E28" s="25"/>
      <c r="F28" s="25"/>
      <c r="G28" s="63"/>
      <c r="H28" s="25"/>
      <c r="I28" s="25"/>
      <c r="J28" s="26"/>
      <c r="K28" s="26"/>
      <c r="L28" s="26"/>
      <c r="M28" s="26"/>
      <c r="N28" s="26"/>
      <c r="O28" s="26"/>
      <c r="P28" s="26"/>
      <c r="Q28" s="26"/>
    </row>
    <row r="29" spans="2:17" x14ac:dyDescent="0.3">
      <c r="B29" s="25"/>
      <c r="C29" s="25"/>
      <c r="D29" s="63"/>
      <c r="E29" s="25"/>
      <c r="F29" s="25"/>
      <c r="G29" s="63"/>
      <c r="H29" s="25"/>
      <c r="I29" s="25"/>
      <c r="J29" s="26"/>
      <c r="K29" s="26"/>
      <c r="L29" s="26"/>
      <c r="M29" s="26"/>
      <c r="N29" s="26"/>
      <c r="O29" s="26"/>
      <c r="P29" s="26"/>
      <c r="Q29" s="26"/>
    </row>
    <row r="30" spans="2:17" x14ac:dyDescent="0.3">
      <c r="B30" s="25"/>
      <c r="C30" s="25"/>
      <c r="D30" s="63"/>
      <c r="E30" s="25"/>
      <c r="F30" s="25"/>
      <c r="G30" s="63"/>
      <c r="H30" s="25"/>
      <c r="I30" s="25"/>
      <c r="J30" s="26"/>
      <c r="K30" s="26"/>
      <c r="L30" s="26"/>
      <c r="M30" s="26"/>
      <c r="N30" s="26"/>
      <c r="O30" s="26"/>
      <c r="P30" s="26"/>
      <c r="Q30" s="26"/>
    </row>
    <row r="31" spans="2:17" x14ac:dyDescent="0.3">
      <c r="B31" s="25"/>
      <c r="C31" s="25"/>
      <c r="D31" s="63"/>
      <c r="E31" s="25"/>
      <c r="F31" s="25"/>
      <c r="G31" s="63"/>
      <c r="H31" s="25"/>
      <c r="I31" s="25"/>
      <c r="J31" s="26"/>
      <c r="K31" s="26"/>
      <c r="L31" s="26"/>
      <c r="M31" s="26"/>
      <c r="N31" s="26"/>
      <c r="O31" s="26"/>
      <c r="P31" s="26"/>
      <c r="Q31" s="26"/>
    </row>
    <row r="32" spans="2:17" x14ac:dyDescent="0.3">
      <c r="B32" s="25"/>
      <c r="C32" s="25"/>
      <c r="D32" s="63"/>
      <c r="E32" s="25"/>
      <c r="F32" s="25"/>
      <c r="G32" s="63"/>
      <c r="H32" s="25"/>
      <c r="I32" s="25"/>
      <c r="J32" s="26"/>
      <c r="K32" s="26"/>
      <c r="L32" s="26"/>
      <c r="M32" s="26"/>
      <c r="N32" s="26"/>
      <c r="O32" s="26"/>
      <c r="P32" s="26"/>
      <c r="Q32" s="26"/>
    </row>
    <row r="33" spans="2:17" x14ac:dyDescent="0.3">
      <c r="B33" s="25"/>
      <c r="C33" s="25"/>
      <c r="D33" s="63"/>
      <c r="E33" s="25"/>
      <c r="F33" s="25"/>
      <c r="G33" s="63"/>
      <c r="H33" s="25"/>
      <c r="I33" s="25"/>
      <c r="J33" s="26"/>
      <c r="K33" s="26"/>
      <c r="L33" s="26"/>
      <c r="M33" s="26"/>
      <c r="N33" s="26"/>
      <c r="O33" s="26"/>
      <c r="P33" s="26"/>
      <c r="Q33" s="26"/>
    </row>
    <row r="34" spans="2:17" x14ac:dyDescent="0.3">
      <c r="B34" s="25"/>
      <c r="C34" s="25"/>
      <c r="D34" s="63"/>
      <c r="E34" s="25"/>
      <c r="F34" s="25"/>
      <c r="G34" s="63"/>
      <c r="H34" s="25"/>
      <c r="I34" s="25"/>
      <c r="J34" s="26"/>
      <c r="K34" s="26"/>
      <c r="L34" s="26"/>
      <c r="M34" s="26"/>
      <c r="N34" s="26"/>
      <c r="O34" s="26"/>
      <c r="P34" s="26"/>
      <c r="Q34" s="26"/>
    </row>
    <row r="35" spans="2:17" x14ac:dyDescent="0.3">
      <c r="B35" s="25"/>
      <c r="C35" s="25"/>
      <c r="D35" s="63"/>
      <c r="E35" s="25"/>
      <c r="F35" s="25"/>
      <c r="G35" s="63"/>
      <c r="H35" s="25"/>
      <c r="I35" s="25"/>
      <c r="J35" s="26"/>
      <c r="K35" s="26"/>
      <c r="L35" s="26"/>
      <c r="M35" s="26"/>
      <c r="N35" s="26"/>
      <c r="O35" s="26"/>
      <c r="P35" s="26"/>
      <c r="Q35" s="26"/>
    </row>
    <row r="36" spans="2:17" x14ac:dyDescent="0.3">
      <c r="B36" s="25"/>
      <c r="C36" s="25"/>
      <c r="D36" s="63"/>
      <c r="E36" s="25"/>
      <c r="F36" s="25"/>
      <c r="G36" s="63"/>
      <c r="H36" s="25"/>
      <c r="I36" s="25"/>
      <c r="J36" s="26"/>
      <c r="K36" s="26"/>
      <c r="L36" s="26"/>
      <c r="M36" s="26"/>
      <c r="N36" s="26"/>
      <c r="O36" s="26"/>
      <c r="P36" s="26"/>
      <c r="Q36" s="26"/>
    </row>
    <row r="37" spans="2:17" x14ac:dyDescent="0.3">
      <c r="B37" s="25"/>
      <c r="C37" s="25"/>
      <c r="D37" s="63"/>
      <c r="E37" s="25"/>
      <c r="F37" s="25"/>
      <c r="G37" s="63"/>
      <c r="H37" s="25"/>
      <c r="I37" s="25"/>
      <c r="J37" s="26"/>
      <c r="K37" s="26"/>
      <c r="L37" s="26"/>
      <c r="M37" s="26"/>
      <c r="N37" s="26"/>
      <c r="O37" s="26"/>
      <c r="P37" s="26"/>
      <c r="Q37" s="26"/>
    </row>
    <row r="38" spans="2:17" x14ac:dyDescent="0.3">
      <c r="B38" s="25"/>
      <c r="C38" s="25"/>
      <c r="D38" s="63"/>
      <c r="E38" s="25"/>
      <c r="F38" s="25"/>
      <c r="G38" s="63"/>
      <c r="H38" s="25"/>
      <c r="I38" s="25"/>
      <c r="J38" s="26"/>
      <c r="K38" s="26"/>
      <c r="L38" s="26"/>
      <c r="M38" s="26"/>
      <c r="N38" s="26"/>
      <c r="O38" s="26"/>
      <c r="P38" s="26"/>
      <c r="Q38" s="26"/>
    </row>
    <row r="39" spans="2:17" x14ac:dyDescent="0.3">
      <c r="B39" s="25"/>
      <c r="C39" s="25"/>
      <c r="D39" s="63"/>
      <c r="E39" s="25"/>
      <c r="F39" s="25"/>
      <c r="G39" s="63"/>
      <c r="H39" s="25"/>
      <c r="I39" s="25"/>
      <c r="J39" s="26"/>
      <c r="K39" s="26"/>
      <c r="L39" s="26"/>
      <c r="M39" s="26"/>
      <c r="N39" s="26"/>
      <c r="O39" s="26"/>
      <c r="P39" s="26"/>
      <c r="Q39" s="26"/>
    </row>
    <row r="40" spans="2:17" x14ac:dyDescent="0.3">
      <c r="B40" s="25"/>
      <c r="C40" s="25"/>
      <c r="D40" s="63"/>
      <c r="E40" s="25"/>
      <c r="F40" s="25"/>
      <c r="G40" s="63"/>
      <c r="H40" s="25"/>
      <c r="I40" s="25"/>
      <c r="J40" s="26"/>
      <c r="K40" s="26"/>
      <c r="L40" s="26"/>
      <c r="M40" s="26"/>
      <c r="N40" s="26"/>
      <c r="O40" s="26"/>
      <c r="P40" s="26"/>
      <c r="Q40" s="26"/>
    </row>
    <row r="41" spans="2:17" x14ac:dyDescent="0.3">
      <c r="B41" s="25"/>
      <c r="C41" s="25"/>
      <c r="D41" s="63"/>
      <c r="E41" s="25"/>
      <c r="F41" s="25"/>
      <c r="G41" s="63"/>
      <c r="H41" s="25"/>
      <c r="I41" s="25"/>
      <c r="J41" s="26"/>
      <c r="K41" s="26"/>
      <c r="L41" s="26"/>
      <c r="M41" s="26"/>
      <c r="N41" s="26"/>
      <c r="O41" s="26"/>
      <c r="P41" s="26"/>
      <c r="Q41" s="26"/>
    </row>
    <row r="42" spans="2:17" x14ac:dyDescent="0.3">
      <c r="B42" s="25"/>
      <c r="C42" s="25"/>
      <c r="D42" s="63"/>
      <c r="E42" s="25"/>
      <c r="F42" s="25"/>
      <c r="G42" s="63"/>
      <c r="H42" s="25"/>
      <c r="I42" s="25"/>
      <c r="J42" s="26"/>
      <c r="K42" s="26"/>
      <c r="L42" s="26"/>
      <c r="M42" s="26"/>
      <c r="N42" s="26"/>
      <c r="O42" s="26"/>
      <c r="P42" s="26"/>
      <c r="Q42" s="26"/>
    </row>
    <row r="43" spans="2:17" x14ac:dyDescent="0.3">
      <c r="B43" s="25"/>
      <c r="C43" s="25"/>
      <c r="D43" s="63"/>
      <c r="E43" s="25"/>
      <c r="F43" s="25"/>
      <c r="G43" s="63"/>
      <c r="H43" s="25"/>
      <c r="I43" s="25"/>
      <c r="J43" s="26"/>
      <c r="K43" s="26"/>
      <c r="L43" s="26"/>
      <c r="M43" s="26"/>
      <c r="N43" s="26"/>
      <c r="O43" s="26"/>
      <c r="P43" s="26"/>
      <c r="Q43" s="26"/>
    </row>
    <row r="44" spans="2:17" x14ac:dyDescent="0.3">
      <c r="B44" s="25"/>
      <c r="C44" s="25"/>
      <c r="D44" s="63"/>
      <c r="E44" s="25"/>
      <c r="F44" s="25"/>
      <c r="G44" s="63"/>
      <c r="H44" s="25"/>
      <c r="I44" s="25"/>
      <c r="J44" s="26"/>
      <c r="K44" s="26"/>
      <c r="L44" s="26"/>
      <c r="M44" s="26"/>
      <c r="N44" s="26"/>
      <c r="O44" s="26"/>
      <c r="P44" s="26"/>
      <c r="Q44" s="26"/>
    </row>
    <row r="45" spans="2:17" x14ac:dyDescent="0.3">
      <c r="B45" s="25"/>
      <c r="C45" s="25"/>
      <c r="D45" s="63"/>
      <c r="E45" s="25"/>
      <c r="F45" s="25"/>
      <c r="G45" s="63"/>
      <c r="H45" s="25"/>
      <c r="I45" s="25"/>
      <c r="J45" s="26"/>
      <c r="K45" s="26"/>
      <c r="L45" s="26"/>
      <c r="M45" s="26"/>
      <c r="N45" s="26"/>
      <c r="O45" s="26"/>
      <c r="P45" s="26"/>
      <c r="Q45" s="26"/>
    </row>
    <row r="46" spans="2:17" x14ac:dyDescent="0.3">
      <c r="B46" s="25"/>
      <c r="C46" s="25"/>
      <c r="D46" s="63"/>
      <c r="E46" s="25"/>
      <c r="F46" s="25"/>
      <c r="G46" s="63"/>
      <c r="H46" s="25"/>
      <c r="I46" s="25"/>
      <c r="J46" s="26"/>
      <c r="K46" s="26"/>
      <c r="L46" s="26"/>
      <c r="M46" s="26"/>
      <c r="N46" s="26"/>
      <c r="O46" s="26"/>
      <c r="P46" s="26"/>
      <c r="Q46" s="26"/>
    </row>
    <row r="47" spans="2:17" x14ac:dyDescent="0.3">
      <c r="B47" s="25"/>
      <c r="C47" s="25"/>
      <c r="D47" s="63"/>
      <c r="E47" s="25"/>
      <c r="F47" s="25"/>
      <c r="G47" s="63"/>
      <c r="H47" s="25"/>
      <c r="I47" s="25"/>
      <c r="J47" s="26"/>
      <c r="K47" s="26"/>
      <c r="L47" s="26"/>
      <c r="M47" s="26"/>
      <c r="N47" s="26"/>
      <c r="O47" s="26"/>
      <c r="P47" s="26"/>
      <c r="Q47" s="26"/>
    </row>
    <row r="48" spans="2:17" x14ac:dyDescent="0.3">
      <c r="B48" s="25"/>
      <c r="C48" s="25"/>
      <c r="D48" s="63"/>
      <c r="E48" s="25"/>
      <c r="F48" s="25"/>
      <c r="G48" s="63"/>
      <c r="H48" s="25"/>
      <c r="I48" s="25"/>
      <c r="J48" s="26"/>
      <c r="K48" s="26"/>
      <c r="L48" s="26"/>
      <c r="M48" s="26"/>
      <c r="N48" s="26"/>
      <c r="O48" s="26"/>
      <c r="P48" s="26"/>
      <c r="Q48" s="26"/>
    </row>
    <row r="49" spans="2:17" x14ac:dyDescent="0.3">
      <c r="B49" s="25"/>
      <c r="C49" s="25"/>
      <c r="D49" s="63"/>
      <c r="E49" s="25"/>
      <c r="F49" s="25"/>
      <c r="G49" s="63"/>
      <c r="H49" s="25"/>
      <c r="I49" s="25"/>
      <c r="J49" s="26"/>
      <c r="K49" s="26"/>
      <c r="L49" s="26"/>
      <c r="M49" s="26"/>
      <c r="N49" s="26"/>
      <c r="O49" s="26"/>
      <c r="P49" s="26"/>
      <c r="Q49" s="26"/>
    </row>
    <row r="50" spans="2:17" x14ac:dyDescent="0.3">
      <c r="B50" s="25"/>
      <c r="C50" s="25"/>
      <c r="D50" s="63"/>
      <c r="E50" s="25"/>
      <c r="F50" s="25"/>
      <c r="G50" s="63"/>
      <c r="H50" s="25"/>
      <c r="I50" s="25"/>
      <c r="J50" s="26"/>
      <c r="K50" s="26"/>
      <c r="L50" s="26"/>
      <c r="M50" s="26"/>
      <c r="N50" s="26"/>
      <c r="O50" s="26"/>
      <c r="P50" s="26"/>
      <c r="Q50" s="26"/>
    </row>
    <row r="51" spans="2:17" x14ac:dyDescent="0.3">
      <c r="B51" s="25"/>
      <c r="C51" s="25"/>
      <c r="D51" s="63"/>
      <c r="E51" s="25"/>
      <c r="F51" s="25"/>
      <c r="G51" s="63"/>
      <c r="H51" s="25"/>
      <c r="I51" s="25"/>
      <c r="J51" s="26"/>
      <c r="K51" s="26"/>
      <c r="L51" s="26"/>
      <c r="M51" s="26"/>
      <c r="N51" s="26"/>
      <c r="O51" s="26"/>
      <c r="P51" s="26"/>
      <c r="Q51" s="26"/>
    </row>
    <row r="52" spans="2:17" x14ac:dyDescent="0.3">
      <c r="B52" s="25"/>
      <c r="C52" s="25"/>
      <c r="D52" s="63"/>
      <c r="E52" s="25"/>
      <c r="F52" s="25"/>
      <c r="G52" s="63"/>
      <c r="H52" s="25"/>
      <c r="I52" s="25"/>
      <c r="J52" s="26"/>
      <c r="K52" s="26"/>
      <c r="L52" s="26"/>
      <c r="M52" s="26"/>
      <c r="N52" s="26"/>
      <c r="O52" s="26"/>
      <c r="P52" s="26"/>
      <c r="Q52" s="26"/>
    </row>
    <row r="53" spans="2:17" x14ac:dyDescent="0.3">
      <c r="B53" s="25"/>
      <c r="C53" s="25"/>
      <c r="D53" s="63"/>
      <c r="E53" s="25"/>
      <c r="F53" s="25"/>
      <c r="G53" s="63"/>
      <c r="H53" s="25"/>
      <c r="I53" s="25"/>
      <c r="J53" s="26"/>
      <c r="K53" s="26"/>
      <c r="L53" s="26"/>
      <c r="M53" s="26"/>
      <c r="N53" s="26"/>
      <c r="O53" s="26"/>
      <c r="P53" s="26"/>
      <c r="Q53" s="26"/>
    </row>
    <row r="54" spans="2:17" x14ac:dyDescent="0.3">
      <c r="B54" s="25"/>
      <c r="C54" s="25"/>
      <c r="D54" s="63"/>
      <c r="E54" s="25"/>
      <c r="F54" s="25"/>
      <c r="G54" s="63"/>
      <c r="H54" s="25"/>
      <c r="I54" s="25"/>
      <c r="J54" s="26"/>
      <c r="K54" s="26"/>
      <c r="L54" s="26"/>
      <c r="M54" s="26"/>
      <c r="N54" s="26"/>
      <c r="O54" s="26"/>
      <c r="P54" s="26"/>
      <c r="Q54" s="26"/>
    </row>
    <row r="55" spans="2:17" x14ac:dyDescent="0.3">
      <c r="B55" s="25"/>
      <c r="C55" s="25"/>
      <c r="D55" s="63"/>
      <c r="E55" s="25"/>
      <c r="F55" s="25"/>
      <c r="G55" s="63"/>
      <c r="H55" s="25"/>
      <c r="I55" s="25"/>
      <c r="J55" s="26"/>
      <c r="K55" s="26"/>
      <c r="L55" s="26"/>
      <c r="M55" s="26"/>
      <c r="N55" s="26"/>
      <c r="O55" s="26"/>
      <c r="P55" s="26"/>
      <c r="Q55" s="26"/>
    </row>
    <row r="56" spans="2:17" x14ac:dyDescent="0.3">
      <c r="B56" s="25"/>
      <c r="C56" s="25"/>
      <c r="D56" s="63"/>
      <c r="E56" s="25"/>
      <c r="F56" s="25"/>
      <c r="G56" s="63"/>
      <c r="H56" s="25"/>
      <c r="I56" s="25"/>
      <c r="J56" s="26"/>
      <c r="K56" s="26"/>
      <c r="L56" s="26"/>
      <c r="M56" s="26"/>
      <c r="N56" s="26"/>
      <c r="O56" s="26"/>
      <c r="P56" s="26"/>
      <c r="Q56" s="26"/>
    </row>
    <row r="57" spans="2:17" x14ac:dyDescent="0.3">
      <c r="B57" s="25"/>
      <c r="C57" s="25"/>
      <c r="D57" s="63"/>
      <c r="E57" s="25"/>
      <c r="F57" s="25"/>
      <c r="G57" s="63"/>
      <c r="H57" s="25"/>
      <c r="I57" s="25"/>
      <c r="J57" s="26"/>
      <c r="K57" s="26"/>
      <c r="L57" s="26"/>
      <c r="M57" s="26"/>
      <c r="N57" s="26"/>
      <c r="O57" s="26"/>
      <c r="P57" s="26"/>
      <c r="Q57" s="26"/>
    </row>
    <row r="58" spans="2:17" x14ac:dyDescent="0.3">
      <c r="B58" s="25"/>
      <c r="C58" s="25"/>
      <c r="D58" s="63"/>
      <c r="E58" s="25"/>
      <c r="F58" s="25"/>
      <c r="G58" s="63"/>
      <c r="H58" s="25"/>
      <c r="I58" s="25"/>
      <c r="J58" s="26"/>
      <c r="K58" s="26"/>
      <c r="L58" s="26"/>
      <c r="M58" s="26"/>
      <c r="N58" s="26"/>
      <c r="O58" s="26"/>
      <c r="P58" s="26"/>
      <c r="Q58" s="26"/>
    </row>
    <row r="59" spans="2:17" x14ac:dyDescent="0.3">
      <c r="B59" s="25"/>
      <c r="C59" s="25"/>
      <c r="D59" s="63"/>
      <c r="E59" s="25"/>
      <c r="F59" s="25"/>
      <c r="G59" s="63"/>
      <c r="H59" s="25"/>
      <c r="I59" s="25"/>
      <c r="J59" s="26"/>
      <c r="K59" s="26"/>
      <c r="L59" s="26"/>
      <c r="M59" s="26"/>
      <c r="N59" s="26"/>
      <c r="O59" s="26"/>
      <c r="P59" s="26"/>
      <c r="Q59" s="26"/>
    </row>
    <row r="60" spans="2:17" x14ac:dyDescent="0.3">
      <c r="B60" s="25"/>
      <c r="C60" s="25"/>
      <c r="D60" s="63"/>
      <c r="E60" s="25"/>
      <c r="F60" s="25"/>
      <c r="G60" s="63"/>
      <c r="H60" s="25"/>
      <c r="I60" s="25"/>
      <c r="J60" s="26"/>
      <c r="K60" s="26"/>
      <c r="L60" s="26"/>
      <c r="M60" s="26"/>
      <c r="N60" s="26"/>
      <c r="O60" s="26"/>
      <c r="P60" s="26"/>
      <c r="Q60" s="26"/>
    </row>
    <row r="61" spans="2:17" x14ac:dyDescent="0.3">
      <c r="B61" s="25"/>
      <c r="C61" s="25"/>
      <c r="D61" s="63"/>
      <c r="E61" s="25"/>
      <c r="F61" s="25"/>
      <c r="G61" s="63"/>
      <c r="H61" s="25"/>
      <c r="I61" s="25"/>
      <c r="J61" s="26"/>
      <c r="K61" s="26"/>
      <c r="L61" s="26"/>
      <c r="M61" s="26"/>
      <c r="N61" s="26"/>
      <c r="O61" s="26"/>
      <c r="P61" s="26"/>
      <c r="Q61" s="26"/>
    </row>
    <row r="62" spans="2:17" x14ac:dyDescent="0.3">
      <c r="B62" s="25"/>
      <c r="C62" s="25"/>
      <c r="D62" s="63"/>
      <c r="E62" s="25"/>
      <c r="F62" s="25"/>
      <c r="G62" s="63"/>
      <c r="H62" s="25"/>
      <c r="I62" s="25"/>
      <c r="J62" s="26"/>
      <c r="K62" s="26"/>
      <c r="L62" s="26"/>
      <c r="M62" s="26"/>
      <c r="N62" s="26"/>
      <c r="O62" s="26"/>
      <c r="P62" s="26"/>
      <c r="Q62" s="26"/>
    </row>
    <row r="63" spans="2:17" x14ac:dyDescent="0.3">
      <c r="B63" s="25"/>
      <c r="C63" s="25"/>
      <c r="D63" s="63"/>
      <c r="E63" s="25"/>
      <c r="F63" s="25"/>
      <c r="G63" s="63"/>
      <c r="H63" s="25"/>
      <c r="I63" s="25"/>
      <c r="J63" s="26"/>
      <c r="K63" s="26"/>
      <c r="L63" s="26"/>
      <c r="M63" s="26"/>
      <c r="N63" s="26"/>
      <c r="O63" s="26"/>
      <c r="P63" s="26"/>
      <c r="Q63" s="26"/>
    </row>
    <row r="64" spans="2:17" x14ac:dyDescent="0.3">
      <c r="B64" s="25"/>
      <c r="C64" s="25"/>
      <c r="D64" s="63"/>
      <c r="E64" s="25"/>
      <c r="F64" s="25"/>
      <c r="G64" s="63"/>
      <c r="H64" s="25"/>
      <c r="I64" s="25"/>
      <c r="J64" s="26"/>
      <c r="K64" s="26"/>
      <c r="L64" s="26"/>
      <c r="M64" s="26"/>
      <c r="N64" s="26"/>
      <c r="O64" s="26"/>
      <c r="P64" s="26"/>
      <c r="Q64" s="26"/>
    </row>
    <row r="65" spans="2:17" x14ac:dyDescent="0.3">
      <c r="B65" s="25"/>
      <c r="C65" s="25"/>
      <c r="D65" s="63"/>
      <c r="E65" s="25"/>
      <c r="F65" s="25"/>
      <c r="G65" s="63"/>
      <c r="H65" s="25"/>
      <c r="I65" s="25"/>
      <c r="J65" s="26"/>
      <c r="K65" s="26"/>
      <c r="L65" s="26"/>
      <c r="M65" s="26"/>
      <c r="N65" s="26"/>
      <c r="O65" s="26"/>
      <c r="P65" s="26"/>
      <c r="Q65" s="26"/>
    </row>
    <row r="66" spans="2:17" x14ac:dyDescent="0.3">
      <c r="B66" s="25"/>
      <c r="C66" s="25"/>
      <c r="D66" s="63"/>
      <c r="E66" s="25"/>
      <c r="F66" s="25"/>
      <c r="G66" s="63"/>
      <c r="H66" s="25"/>
      <c r="I66" s="25"/>
      <c r="J66" s="26"/>
      <c r="K66" s="26"/>
      <c r="L66" s="26"/>
      <c r="M66" s="26"/>
      <c r="N66" s="26"/>
      <c r="O66" s="26"/>
      <c r="P66" s="26"/>
      <c r="Q66" s="26"/>
    </row>
    <row r="67" spans="2:17" x14ac:dyDescent="0.3">
      <c r="B67" s="25"/>
      <c r="C67" s="25"/>
      <c r="D67" s="63"/>
      <c r="E67" s="25"/>
      <c r="F67" s="25"/>
      <c r="G67" s="63"/>
      <c r="H67" s="25"/>
      <c r="I67" s="25"/>
      <c r="J67" s="26"/>
      <c r="K67" s="26"/>
      <c r="L67" s="26"/>
      <c r="M67" s="26"/>
      <c r="N67" s="26"/>
      <c r="O67" s="26"/>
      <c r="P67" s="26"/>
      <c r="Q67" s="26"/>
    </row>
    <row r="68" spans="2:17" x14ac:dyDescent="0.3">
      <c r="B68" s="25"/>
      <c r="C68" s="25"/>
      <c r="D68" s="63"/>
      <c r="E68" s="25"/>
      <c r="F68" s="25"/>
      <c r="G68" s="63"/>
      <c r="H68" s="25"/>
      <c r="I68" s="25"/>
      <c r="J68" s="26"/>
      <c r="K68" s="26"/>
      <c r="L68" s="26"/>
      <c r="M68" s="26"/>
      <c r="N68" s="26"/>
      <c r="O68" s="26"/>
      <c r="P68" s="26"/>
      <c r="Q68" s="26"/>
    </row>
    <row r="69" spans="2:17" x14ac:dyDescent="0.3">
      <c r="B69" s="25"/>
      <c r="C69" s="25"/>
      <c r="D69" s="63"/>
      <c r="E69" s="25"/>
      <c r="F69" s="25"/>
      <c r="G69" s="63"/>
      <c r="H69" s="25"/>
      <c r="I69" s="25"/>
      <c r="J69" s="26"/>
      <c r="K69" s="26"/>
      <c r="L69" s="26"/>
      <c r="M69" s="26"/>
      <c r="N69" s="26"/>
      <c r="O69" s="26"/>
      <c r="P69" s="26"/>
      <c r="Q69" s="26"/>
    </row>
    <row r="70" spans="2:17" x14ac:dyDescent="0.3">
      <c r="B70" s="25"/>
      <c r="C70" s="25"/>
      <c r="D70" s="63"/>
      <c r="E70" s="25"/>
      <c r="F70" s="25"/>
      <c r="G70" s="63"/>
      <c r="H70" s="25"/>
      <c r="I70" s="25"/>
      <c r="J70" s="26"/>
      <c r="K70" s="26"/>
      <c r="L70" s="26"/>
      <c r="M70" s="26"/>
      <c r="N70" s="26"/>
      <c r="O70" s="26"/>
      <c r="P70" s="26"/>
      <c r="Q70" s="26"/>
    </row>
    <row r="71" spans="2:17" x14ac:dyDescent="0.3">
      <c r="B71" s="25"/>
      <c r="C71" s="25"/>
      <c r="D71" s="63"/>
      <c r="E71" s="25"/>
      <c r="F71" s="25"/>
      <c r="G71" s="63"/>
      <c r="H71" s="25"/>
      <c r="I71" s="25"/>
      <c r="J71" s="26"/>
      <c r="K71" s="26"/>
      <c r="L71" s="26"/>
      <c r="M71" s="26"/>
      <c r="N71" s="26"/>
      <c r="O71" s="26"/>
      <c r="P71" s="26"/>
      <c r="Q71" s="26"/>
    </row>
    <row r="72" spans="2:17" x14ac:dyDescent="0.3">
      <c r="B72" s="25"/>
      <c r="C72" s="25"/>
      <c r="D72" s="63"/>
      <c r="E72" s="25"/>
      <c r="F72" s="25"/>
      <c r="G72" s="63"/>
      <c r="H72" s="25"/>
      <c r="I72" s="25"/>
      <c r="J72" s="26"/>
      <c r="K72" s="26"/>
      <c r="L72" s="26"/>
      <c r="M72" s="26"/>
      <c r="N72" s="26"/>
      <c r="O72" s="26"/>
      <c r="P72" s="26"/>
      <c r="Q72" s="26"/>
    </row>
    <row r="73" spans="2:17" x14ac:dyDescent="0.3">
      <c r="B73" s="25"/>
      <c r="C73" s="25"/>
      <c r="D73" s="63"/>
      <c r="E73" s="25"/>
      <c r="F73" s="25"/>
      <c r="G73" s="63"/>
      <c r="H73" s="25"/>
      <c r="I73" s="25"/>
      <c r="J73" s="26"/>
      <c r="K73" s="26"/>
      <c r="L73" s="26"/>
      <c r="M73" s="26"/>
      <c r="N73" s="26"/>
      <c r="O73" s="26"/>
      <c r="P73" s="26"/>
      <c r="Q73" s="26"/>
    </row>
    <row r="74" spans="2:17" x14ac:dyDescent="0.3">
      <c r="B74" s="25"/>
      <c r="C74" s="25"/>
      <c r="D74" s="63"/>
      <c r="E74" s="25"/>
      <c r="F74" s="25"/>
      <c r="G74" s="63"/>
      <c r="H74" s="25"/>
      <c r="I74" s="25"/>
      <c r="J74" s="26"/>
      <c r="K74" s="26"/>
      <c r="L74" s="26"/>
      <c r="M74" s="26"/>
      <c r="N74" s="26"/>
      <c r="O74" s="26"/>
      <c r="P74" s="26"/>
      <c r="Q74" s="26"/>
    </row>
    <row r="75" spans="2:17" x14ac:dyDescent="0.3">
      <c r="B75" s="25"/>
      <c r="C75" s="25"/>
      <c r="D75" s="63"/>
      <c r="E75" s="25"/>
      <c r="F75" s="25"/>
      <c r="G75" s="63"/>
      <c r="H75" s="25"/>
      <c r="I75" s="25"/>
      <c r="J75" s="26"/>
      <c r="K75" s="26"/>
      <c r="L75" s="26"/>
      <c r="M75" s="26"/>
      <c r="N75" s="26"/>
      <c r="O75" s="26"/>
      <c r="P75" s="26"/>
      <c r="Q75" s="26"/>
    </row>
    <row r="76" spans="2:17" x14ac:dyDescent="0.3">
      <c r="B76" s="25"/>
      <c r="C76" s="25"/>
      <c r="D76" s="63"/>
      <c r="E76" s="25"/>
      <c r="F76" s="25"/>
      <c r="G76" s="63"/>
      <c r="H76" s="25"/>
      <c r="I76" s="25"/>
      <c r="J76" s="26"/>
      <c r="K76" s="26"/>
      <c r="L76" s="26"/>
      <c r="M76" s="26"/>
      <c r="N76" s="26"/>
      <c r="O76" s="26"/>
      <c r="P76" s="26"/>
      <c r="Q76" s="26"/>
    </row>
    <row r="77" spans="2:17" x14ac:dyDescent="0.3">
      <c r="B77" s="25"/>
      <c r="C77" s="25"/>
      <c r="D77" s="63"/>
      <c r="E77" s="25"/>
      <c r="F77" s="25"/>
      <c r="G77" s="63"/>
      <c r="H77" s="25"/>
      <c r="I77" s="25"/>
      <c r="J77" s="26"/>
      <c r="K77" s="26"/>
      <c r="L77" s="26"/>
      <c r="M77" s="26"/>
      <c r="N77" s="26"/>
      <c r="O77" s="26"/>
      <c r="P77" s="26"/>
      <c r="Q77" s="26"/>
    </row>
    <row r="78" spans="2:17" x14ac:dyDescent="0.3">
      <c r="B78" s="25"/>
      <c r="C78" s="25"/>
      <c r="D78" s="63"/>
      <c r="E78" s="25"/>
      <c r="F78" s="25"/>
      <c r="G78" s="63"/>
      <c r="H78" s="25"/>
      <c r="I78" s="25"/>
      <c r="J78" s="26"/>
      <c r="K78" s="26"/>
      <c r="L78" s="26"/>
      <c r="M78" s="26"/>
      <c r="N78" s="26"/>
      <c r="O78" s="26"/>
      <c r="P78" s="26"/>
      <c r="Q78" s="26"/>
    </row>
    <row r="79" spans="2:17" x14ac:dyDescent="0.3">
      <c r="B79" s="25"/>
      <c r="C79" s="25"/>
      <c r="D79" s="63"/>
      <c r="E79" s="25"/>
      <c r="F79" s="25"/>
      <c r="G79" s="63"/>
      <c r="H79" s="25"/>
      <c r="I79" s="25"/>
      <c r="J79" s="26"/>
      <c r="K79" s="26"/>
      <c r="L79" s="26"/>
      <c r="M79" s="26"/>
      <c r="N79" s="26"/>
      <c r="O79" s="26"/>
      <c r="P79" s="26"/>
      <c r="Q79" s="26"/>
    </row>
    <row r="80" spans="2:17" x14ac:dyDescent="0.3">
      <c r="B80" s="25"/>
      <c r="C80" s="25"/>
      <c r="D80" s="63"/>
      <c r="E80" s="25"/>
      <c r="F80" s="25"/>
      <c r="G80" s="63"/>
      <c r="H80" s="25"/>
      <c r="I80" s="25"/>
      <c r="J80" s="26"/>
      <c r="K80" s="26"/>
      <c r="L80" s="26"/>
      <c r="M80" s="26"/>
      <c r="N80" s="26"/>
      <c r="O80" s="26"/>
      <c r="P80" s="26"/>
      <c r="Q80" s="26"/>
    </row>
    <row r="81" spans="2:17" x14ac:dyDescent="0.3">
      <c r="B81" s="25"/>
      <c r="C81" s="25"/>
      <c r="D81" s="63"/>
      <c r="E81" s="25"/>
      <c r="F81" s="25"/>
      <c r="G81" s="63"/>
      <c r="H81" s="25"/>
      <c r="I81" s="25"/>
      <c r="J81" s="26"/>
      <c r="K81" s="26"/>
      <c r="L81" s="26"/>
      <c r="M81" s="26"/>
      <c r="N81" s="26"/>
      <c r="O81" s="26"/>
      <c r="P81" s="26"/>
      <c r="Q81" s="26"/>
    </row>
    <row r="82" spans="2:17" x14ac:dyDescent="0.3">
      <c r="B82" s="25"/>
      <c r="C82" s="25"/>
      <c r="D82" s="63"/>
      <c r="E82" s="25"/>
      <c r="F82" s="25"/>
      <c r="G82" s="63"/>
      <c r="H82" s="25"/>
      <c r="I82" s="25"/>
      <c r="J82" s="26"/>
      <c r="K82" s="26"/>
      <c r="L82" s="26"/>
      <c r="M82" s="26"/>
      <c r="N82" s="26"/>
      <c r="O82" s="26"/>
      <c r="P82" s="26"/>
      <c r="Q82" s="26"/>
    </row>
    <row r="83" spans="2:17" x14ac:dyDescent="0.3">
      <c r="B83" s="25"/>
      <c r="C83" s="25"/>
      <c r="D83" s="63"/>
      <c r="E83" s="25"/>
      <c r="F83" s="25"/>
      <c r="G83" s="63"/>
      <c r="H83" s="25"/>
      <c r="I83" s="25"/>
      <c r="J83" s="26"/>
      <c r="K83" s="26"/>
      <c r="L83" s="26"/>
      <c r="M83" s="26"/>
      <c r="N83" s="26"/>
      <c r="O83" s="26"/>
      <c r="P83" s="26"/>
      <c r="Q83" s="26"/>
    </row>
    <row r="84" spans="2:17" x14ac:dyDescent="0.3">
      <c r="B84" s="25"/>
      <c r="C84" s="25"/>
      <c r="D84" s="63"/>
      <c r="E84" s="25"/>
      <c r="F84" s="25"/>
      <c r="G84" s="63"/>
      <c r="H84" s="25"/>
      <c r="I84" s="25"/>
      <c r="J84" s="26"/>
      <c r="K84" s="26"/>
      <c r="L84" s="26"/>
      <c r="M84" s="26"/>
      <c r="N84" s="26"/>
      <c r="O84" s="26"/>
      <c r="P84" s="26"/>
      <c r="Q84" s="26"/>
    </row>
    <row r="85" spans="2:17" x14ac:dyDescent="0.3">
      <c r="B85" s="25"/>
      <c r="C85" s="25"/>
      <c r="D85" s="63"/>
      <c r="E85" s="25"/>
      <c r="F85" s="25"/>
      <c r="G85" s="63"/>
      <c r="H85" s="25"/>
      <c r="I85" s="25"/>
      <c r="J85" s="26"/>
      <c r="K85" s="26"/>
      <c r="L85" s="26"/>
      <c r="M85" s="26"/>
      <c r="N85" s="26"/>
      <c r="O85" s="26"/>
      <c r="P85" s="26"/>
      <c r="Q85" s="26"/>
    </row>
    <row r="86" spans="2:17" x14ac:dyDescent="0.3">
      <c r="B86" s="25"/>
      <c r="C86" s="25"/>
      <c r="D86" s="63"/>
      <c r="E86" s="25"/>
      <c r="F86" s="25"/>
      <c r="G86" s="63"/>
      <c r="H86" s="25"/>
      <c r="I86" s="25"/>
      <c r="J86" s="26"/>
      <c r="K86" s="26"/>
      <c r="L86" s="26"/>
      <c r="M86" s="26"/>
      <c r="N86" s="26"/>
      <c r="O86" s="26"/>
      <c r="P86" s="26"/>
      <c r="Q86" s="26"/>
    </row>
    <row r="87" spans="2:17" x14ac:dyDescent="0.3">
      <c r="B87" s="25"/>
      <c r="C87" s="25"/>
      <c r="D87" s="63"/>
      <c r="E87" s="25"/>
      <c r="F87" s="25"/>
      <c r="G87" s="63"/>
      <c r="H87" s="25"/>
      <c r="I87" s="25"/>
      <c r="J87" s="26"/>
      <c r="K87" s="26"/>
      <c r="L87" s="26"/>
      <c r="M87" s="26"/>
      <c r="N87" s="26"/>
      <c r="O87" s="26"/>
      <c r="P87" s="26"/>
      <c r="Q87" s="26"/>
    </row>
    <row r="88" spans="2:17" x14ac:dyDescent="0.3">
      <c r="B88" s="25"/>
      <c r="C88" s="25"/>
      <c r="D88" s="63"/>
      <c r="E88" s="25"/>
      <c r="F88" s="25"/>
      <c r="G88" s="63"/>
      <c r="H88" s="25"/>
      <c r="I88" s="25"/>
      <c r="J88" s="26"/>
      <c r="K88" s="26"/>
      <c r="L88" s="26"/>
      <c r="M88" s="26"/>
      <c r="N88" s="26"/>
      <c r="O88" s="26"/>
      <c r="P88" s="26"/>
      <c r="Q88" s="26"/>
    </row>
    <row r="89" spans="2:17" x14ac:dyDescent="0.3">
      <c r="B89" s="25"/>
      <c r="C89" s="25"/>
      <c r="D89" s="63"/>
      <c r="E89" s="25"/>
      <c r="F89" s="25"/>
      <c r="G89" s="63"/>
      <c r="H89" s="25"/>
      <c r="I89" s="25"/>
      <c r="J89" s="26"/>
      <c r="K89" s="26"/>
      <c r="L89" s="26"/>
      <c r="M89" s="26"/>
      <c r="N89" s="26"/>
      <c r="O89" s="26"/>
      <c r="P89" s="26"/>
      <c r="Q89" s="26"/>
    </row>
    <row r="90" spans="2:17" x14ac:dyDescent="0.3">
      <c r="B90" s="25"/>
      <c r="C90" s="25"/>
      <c r="D90" s="63"/>
      <c r="E90" s="25"/>
      <c r="F90" s="25"/>
      <c r="G90" s="63"/>
      <c r="H90" s="25"/>
      <c r="I90" s="25"/>
      <c r="J90" s="26"/>
      <c r="K90" s="26"/>
      <c r="L90" s="26"/>
      <c r="M90" s="26"/>
      <c r="N90" s="26"/>
      <c r="O90" s="26"/>
      <c r="P90" s="26"/>
      <c r="Q90" s="26"/>
    </row>
    <row r="91" spans="2:17" x14ac:dyDescent="0.3">
      <c r="B91" s="25"/>
      <c r="C91" s="25"/>
      <c r="D91" s="63"/>
      <c r="E91" s="25"/>
      <c r="F91" s="25"/>
      <c r="G91" s="63"/>
      <c r="H91" s="25"/>
      <c r="I91" s="25"/>
      <c r="J91" s="26"/>
      <c r="K91" s="26"/>
      <c r="L91" s="26"/>
      <c r="M91" s="26"/>
      <c r="N91" s="26"/>
      <c r="O91" s="26"/>
      <c r="P91" s="26"/>
      <c r="Q91" s="26"/>
    </row>
    <row r="92" spans="2:17" x14ac:dyDescent="0.3">
      <c r="B92" s="25"/>
      <c r="C92" s="25"/>
      <c r="D92" s="63"/>
      <c r="E92" s="25"/>
      <c r="F92" s="25"/>
      <c r="G92" s="63"/>
      <c r="H92" s="25"/>
      <c r="I92" s="25"/>
      <c r="J92" s="26"/>
      <c r="K92" s="26"/>
      <c r="L92" s="26"/>
      <c r="M92" s="26"/>
      <c r="N92" s="26"/>
      <c r="O92" s="26"/>
      <c r="P92" s="26"/>
      <c r="Q92" s="26"/>
    </row>
    <row r="93" spans="2:17" x14ac:dyDescent="0.3">
      <c r="B93" s="25"/>
      <c r="C93" s="25"/>
      <c r="D93" s="63"/>
      <c r="E93" s="25"/>
      <c r="F93" s="25"/>
      <c r="G93" s="63"/>
      <c r="H93" s="25"/>
      <c r="I93" s="25"/>
      <c r="J93" s="26"/>
      <c r="K93" s="26"/>
      <c r="L93" s="26"/>
      <c r="M93" s="26"/>
      <c r="N93" s="26"/>
      <c r="O93" s="26"/>
      <c r="P93" s="26"/>
      <c r="Q93" s="26"/>
    </row>
    <row r="94" spans="2:17" x14ac:dyDescent="0.3">
      <c r="B94" s="25"/>
      <c r="C94" s="25"/>
      <c r="D94" s="63"/>
      <c r="E94" s="25"/>
      <c r="F94" s="25"/>
      <c r="G94" s="63"/>
      <c r="H94" s="25"/>
      <c r="I94" s="25"/>
      <c r="J94" s="26"/>
      <c r="K94" s="26"/>
      <c r="L94" s="26"/>
      <c r="M94" s="26"/>
      <c r="N94" s="26"/>
      <c r="O94" s="26"/>
      <c r="P94" s="26"/>
      <c r="Q94" s="26"/>
    </row>
    <row r="95" spans="2:17" x14ac:dyDescent="0.3">
      <c r="B95" s="25"/>
      <c r="C95" s="25"/>
      <c r="D95" s="63"/>
      <c r="E95" s="25"/>
      <c r="F95" s="25"/>
      <c r="G95" s="63"/>
      <c r="H95" s="25"/>
      <c r="I95" s="25"/>
      <c r="J95" s="26"/>
      <c r="K95" s="26"/>
      <c r="L95" s="26"/>
      <c r="M95" s="26"/>
      <c r="N95" s="26"/>
      <c r="O95" s="26"/>
      <c r="P95" s="26"/>
      <c r="Q95" s="26"/>
    </row>
    <row r="96" spans="2:17" x14ac:dyDescent="0.3">
      <c r="B96" s="25"/>
      <c r="C96" s="25"/>
      <c r="D96" s="63"/>
      <c r="E96" s="25"/>
      <c r="F96" s="25"/>
      <c r="G96" s="63"/>
      <c r="H96" s="25"/>
      <c r="I96" s="25"/>
      <c r="J96" s="26"/>
      <c r="K96" s="26"/>
      <c r="L96" s="26"/>
      <c r="M96" s="26"/>
      <c r="N96" s="26"/>
      <c r="O96" s="26"/>
      <c r="P96" s="26"/>
      <c r="Q96" s="26"/>
    </row>
    <row r="97" spans="2:17" x14ac:dyDescent="0.3">
      <c r="B97" s="25"/>
      <c r="C97" s="25"/>
      <c r="D97" s="63"/>
      <c r="E97" s="25"/>
      <c r="F97" s="25"/>
      <c r="G97" s="63"/>
      <c r="H97" s="25"/>
      <c r="I97" s="25"/>
      <c r="J97" s="26"/>
      <c r="K97" s="26"/>
      <c r="L97" s="26"/>
      <c r="M97" s="26"/>
      <c r="N97" s="26"/>
      <c r="O97" s="26"/>
      <c r="P97" s="26"/>
      <c r="Q97" s="26"/>
    </row>
    <row r="98" spans="2:17" x14ac:dyDescent="0.3">
      <c r="B98" s="25"/>
      <c r="C98" s="25"/>
      <c r="D98" s="63"/>
      <c r="E98" s="25"/>
      <c r="F98" s="25"/>
      <c r="G98" s="63"/>
      <c r="H98" s="25"/>
      <c r="I98" s="25"/>
      <c r="J98" s="26"/>
      <c r="K98" s="26"/>
      <c r="L98" s="26"/>
      <c r="M98" s="26"/>
      <c r="N98" s="26"/>
      <c r="O98" s="26"/>
      <c r="P98" s="26"/>
      <c r="Q98" s="26"/>
    </row>
    <row r="99" spans="2:17" x14ac:dyDescent="0.3">
      <c r="B99" s="25"/>
      <c r="C99" s="25"/>
      <c r="D99" s="63"/>
      <c r="E99" s="25"/>
      <c r="F99" s="25"/>
      <c r="G99" s="63"/>
      <c r="H99" s="25"/>
      <c r="I99" s="25"/>
      <c r="J99" s="26"/>
      <c r="K99" s="26"/>
      <c r="L99" s="26"/>
      <c r="M99" s="26"/>
      <c r="N99" s="26"/>
      <c r="O99" s="26"/>
      <c r="P99" s="26"/>
      <c r="Q99" s="26"/>
    </row>
    <row r="100" spans="2:17" x14ac:dyDescent="0.3">
      <c r="B100" s="25"/>
      <c r="C100" s="25"/>
      <c r="D100" s="63"/>
      <c r="E100" s="25"/>
      <c r="F100" s="25"/>
      <c r="G100" s="63"/>
      <c r="H100" s="25"/>
      <c r="I100" s="25"/>
      <c r="J100" s="26"/>
      <c r="K100" s="26"/>
      <c r="L100" s="26"/>
      <c r="M100" s="26"/>
      <c r="N100" s="26"/>
      <c r="O100" s="26"/>
      <c r="P100" s="26"/>
      <c r="Q100" s="26"/>
    </row>
    <row r="101" spans="2:17" x14ac:dyDescent="0.3">
      <c r="B101" s="25"/>
      <c r="C101" s="25"/>
      <c r="D101" s="63"/>
      <c r="E101" s="25"/>
      <c r="F101" s="25"/>
      <c r="G101" s="63"/>
      <c r="H101" s="25"/>
      <c r="I101" s="25"/>
      <c r="J101" s="26"/>
      <c r="K101" s="26"/>
      <c r="L101" s="26"/>
      <c r="M101" s="26"/>
      <c r="N101" s="26"/>
      <c r="O101" s="26"/>
      <c r="P101" s="26"/>
      <c r="Q101" s="26"/>
    </row>
    <row r="102" spans="2:17" x14ac:dyDescent="0.3">
      <c r="B102" s="25"/>
      <c r="C102" s="25"/>
      <c r="D102" s="63"/>
      <c r="E102" s="25"/>
      <c r="F102" s="25"/>
      <c r="G102" s="63"/>
      <c r="H102" s="25"/>
      <c r="I102" s="25"/>
      <c r="J102" s="26"/>
      <c r="K102" s="26"/>
      <c r="L102" s="26"/>
      <c r="M102" s="26"/>
      <c r="N102" s="26"/>
      <c r="O102" s="26"/>
      <c r="P102" s="26"/>
      <c r="Q102" s="26"/>
    </row>
    <row r="103" spans="2:17" x14ac:dyDescent="0.3">
      <c r="B103" s="25"/>
      <c r="C103" s="25"/>
      <c r="D103" s="63"/>
      <c r="E103" s="25"/>
      <c r="F103" s="25"/>
      <c r="G103" s="63"/>
      <c r="H103" s="25"/>
      <c r="I103" s="25"/>
      <c r="J103" s="26"/>
      <c r="K103" s="26"/>
      <c r="L103" s="26"/>
      <c r="M103" s="26"/>
      <c r="N103" s="26"/>
      <c r="O103" s="26"/>
      <c r="P103" s="26"/>
      <c r="Q103" s="26"/>
    </row>
    <row r="104" spans="2:17" x14ac:dyDescent="0.3">
      <c r="B104" s="25"/>
      <c r="C104" s="25"/>
      <c r="D104" s="63"/>
      <c r="E104" s="25"/>
      <c r="F104" s="25"/>
      <c r="G104" s="63"/>
      <c r="H104" s="25"/>
      <c r="I104" s="25"/>
      <c r="J104" s="26"/>
      <c r="K104" s="26"/>
      <c r="L104" s="26"/>
      <c r="M104" s="26"/>
      <c r="N104" s="26"/>
      <c r="O104" s="26"/>
      <c r="P104" s="26"/>
      <c r="Q104" s="26"/>
    </row>
    <row r="105" spans="2:17" x14ac:dyDescent="0.3">
      <c r="B105" s="25"/>
      <c r="C105" s="25"/>
      <c r="D105" s="63"/>
      <c r="E105" s="25"/>
      <c r="F105" s="25"/>
      <c r="G105" s="63"/>
      <c r="H105" s="25"/>
      <c r="I105" s="25"/>
      <c r="J105" s="26"/>
      <c r="K105" s="26"/>
      <c r="L105" s="26"/>
      <c r="M105" s="26"/>
      <c r="N105" s="26"/>
      <c r="O105" s="26"/>
      <c r="P105" s="26"/>
      <c r="Q105" s="26"/>
    </row>
    <row r="106" spans="2:17" x14ac:dyDescent="0.3">
      <c r="B106" s="25"/>
      <c r="C106" s="25"/>
      <c r="D106" s="63"/>
      <c r="E106" s="25"/>
      <c r="F106" s="25"/>
      <c r="G106" s="63"/>
      <c r="H106" s="25"/>
      <c r="I106" s="25"/>
      <c r="J106" s="26"/>
      <c r="K106" s="26"/>
      <c r="L106" s="26"/>
      <c r="M106" s="26"/>
      <c r="N106" s="26"/>
      <c r="O106" s="26"/>
      <c r="P106" s="26"/>
      <c r="Q106" s="26"/>
    </row>
    <row r="107" spans="2:17" x14ac:dyDescent="0.3">
      <c r="B107" s="25"/>
      <c r="C107" s="25"/>
      <c r="D107" s="63"/>
      <c r="E107" s="25"/>
      <c r="F107" s="25"/>
      <c r="G107" s="63"/>
      <c r="H107" s="25"/>
      <c r="I107" s="25"/>
      <c r="J107" s="26"/>
      <c r="K107" s="26"/>
      <c r="L107" s="26"/>
      <c r="M107" s="26"/>
      <c r="N107" s="26"/>
      <c r="O107" s="26"/>
      <c r="P107" s="26"/>
      <c r="Q107" s="26"/>
    </row>
    <row r="108" spans="2:17" x14ac:dyDescent="0.3">
      <c r="B108" s="25"/>
      <c r="C108" s="25"/>
      <c r="D108" s="63"/>
      <c r="E108" s="25"/>
      <c r="F108" s="25"/>
      <c r="G108" s="63"/>
      <c r="H108" s="25"/>
      <c r="I108" s="25"/>
      <c r="J108" s="26"/>
      <c r="K108" s="26"/>
      <c r="L108" s="26"/>
      <c r="M108" s="26"/>
      <c r="N108" s="26"/>
      <c r="O108" s="26"/>
      <c r="P108" s="26"/>
      <c r="Q108" s="26"/>
    </row>
    <row r="109" spans="2:17" x14ac:dyDescent="0.3">
      <c r="B109" s="25"/>
      <c r="C109" s="25"/>
      <c r="D109" s="63"/>
      <c r="E109" s="25"/>
      <c r="F109" s="25"/>
      <c r="G109" s="63"/>
      <c r="H109" s="25"/>
      <c r="I109" s="25"/>
      <c r="J109" s="26"/>
      <c r="K109" s="26"/>
      <c r="L109" s="26"/>
      <c r="M109" s="26"/>
      <c r="N109" s="26"/>
      <c r="O109" s="26"/>
      <c r="P109" s="26"/>
      <c r="Q109" s="26"/>
    </row>
    <row r="110" spans="2:17" x14ac:dyDescent="0.3">
      <c r="B110" s="25"/>
      <c r="C110" s="25"/>
      <c r="D110" s="63"/>
      <c r="E110" s="25"/>
      <c r="F110" s="25"/>
      <c r="G110" s="63"/>
      <c r="H110" s="25"/>
      <c r="I110" s="25"/>
      <c r="J110" s="26"/>
      <c r="K110" s="26"/>
      <c r="L110" s="26"/>
      <c r="M110" s="26"/>
      <c r="N110" s="26"/>
      <c r="O110" s="26"/>
      <c r="P110" s="26"/>
      <c r="Q110" s="26"/>
    </row>
    <row r="111" spans="2:17" x14ac:dyDescent="0.3">
      <c r="B111" s="25"/>
      <c r="C111" s="25"/>
      <c r="D111" s="63"/>
      <c r="E111" s="25"/>
      <c r="F111" s="25"/>
      <c r="G111" s="63"/>
      <c r="H111" s="25"/>
      <c r="I111" s="25"/>
      <c r="J111" s="26"/>
      <c r="K111" s="26"/>
      <c r="L111" s="26"/>
      <c r="M111" s="26"/>
      <c r="N111" s="26"/>
      <c r="O111" s="26"/>
      <c r="P111" s="26"/>
      <c r="Q111" s="26"/>
    </row>
    <row r="112" spans="2:17" x14ac:dyDescent="0.3">
      <c r="B112" s="25"/>
      <c r="C112" s="25"/>
      <c r="D112" s="63"/>
      <c r="E112" s="25"/>
      <c r="F112" s="25"/>
      <c r="G112" s="63"/>
      <c r="H112" s="25"/>
      <c r="I112" s="25"/>
      <c r="J112" s="26"/>
      <c r="K112" s="26"/>
      <c r="L112" s="26"/>
      <c r="M112" s="26"/>
      <c r="N112" s="26"/>
      <c r="O112" s="26"/>
      <c r="P112" s="26"/>
      <c r="Q112" s="26"/>
    </row>
    <row r="113" spans="2:17" x14ac:dyDescent="0.3">
      <c r="B113" s="25"/>
      <c r="C113" s="25"/>
      <c r="D113" s="63"/>
      <c r="E113" s="25"/>
      <c r="F113" s="25"/>
      <c r="G113" s="63"/>
      <c r="H113" s="25"/>
      <c r="I113" s="25"/>
      <c r="J113" s="26"/>
      <c r="K113" s="26"/>
      <c r="L113" s="26"/>
      <c r="M113" s="26"/>
      <c r="N113" s="26"/>
      <c r="O113" s="26"/>
      <c r="P113" s="26"/>
      <c r="Q113" s="26"/>
    </row>
    <row r="114" spans="2:17" x14ac:dyDescent="0.3">
      <c r="B114" s="25"/>
      <c r="C114" s="25"/>
      <c r="D114" s="63"/>
      <c r="E114" s="25"/>
      <c r="F114" s="25"/>
      <c r="G114" s="63"/>
      <c r="H114" s="25"/>
      <c r="I114" s="25"/>
      <c r="J114" s="26"/>
      <c r="K114" s="26"/>
      <c r="L114" s="26"/>
      <c r="M114" s="26"/>
      <c r="N114" s="26"/>
      <c r="O114" s="26"/>
      <c r="P114" s="26"/>
      <c r="Q114" s="26"/>
    </row>
    <row r="115" spans="2:17" x14ac:dyDescent="0.3">
      <c r="B115" s="25"/>
      <c r="C115" s="25"/>
      <c r="D115" s="63"/>
      <c r="E115" s="25"/>
      <c r="F115" s="25"/>
      <c r="G115" s="63"/>
      <c r="H115" s="25"/>
      <c r="I115" s="25"/>
      <c r="J115" s="26"/>
      <c r="K115" s="26"/>
      <c r="L115" s="26"/>
      <c r="M115" s="26"/>
      <c r="N115" s="26"/>
      <c r="O115" s="26"/>
      <c r="P115" s="26"/>
      <c r="Q115" s="26"/>
    </row>
    <row r="116" spans="2:17" x14ac:dyDescent="0.3">
      <c r="B116" s="25"/>
      <c r="C116" s="25"/>
      <c r="D116" s="63"/>
      <c r="E116" s="25"/>
      <c r="F116" s="25"/>
      <c r="G116" s="63"/>
      <c r="H116" s="25"/>
      <c r="I116" s="25"/>
      <c r="J116" s="26"/>
      <c r="K116" s="26"/>
      <c r="L116" s="26"/>
      <c r="M116" s="26"/>
      <c r="N116" s="26"/>
      <c r="O116" s="26"/>
      <c r="P116" s="26"/>
      <c r="Q116" s="26"/>
    </row>
    <row r="117" spans="2:17" x14ac:dyDescent="0.3">
      <c r="B117" s="25"/>
      <c r="C117" s="25"/>
      <c r="D117" s="63"/>
      <c r="E117" s="25"/>
      <c r="F117" s="25"/>
      <c r="G117" s="63"/>
      <c r="H117" s="25"/>
      <c r="I117" s="25"/>
      <c r="J117" s="26"/>
      <c r="K117" s="26"/>
      <c r="L117" s="26"/>
      <c r="M117" s="26"/>
      <c r="N117" s="26"/>
      <c r="O117" s="26"/>
      <c r="P117" s="26"/>
      <c r="Q117" s="26"/>
    </row>
    <row r="118" spans="2:17" x14ac:dyDescent="0.3">
      <c r="B118" s="25"/>
      <c r="C118" s="25"/>
      <c r="D118" s="63"/>
      <c r="E118" s="25"/>
      <c r="F118" s="25"/>
      <c r="G118" s="63"/>
      <c r="H118" s="25"/>
      <c r="I118" s="25"/>
      <c r="J118" s="26"/>
      <c r="K118" s="26"/>
      <c r="L118" s="26"/>
      <c r="M118" s="26"/>
      <c r="N118" s="26"/>
      <c r="O118" s="26"/>
      <c r="P118" s="26"/>
      <c r="Q118" s="26"/>
    </row>
    <row r="119" spans="2:17" x14ac:dyDescent="0.3">
      <c r="B119" s="25"/>
      <c r="C119" s="25"/>
      <c r="D119" s="63"/>
      <c r="E119" s="25"/>
      <c r="F119" s="25"/>
      <c r="G119" s="63"/>
      <c r="H119" s="25"/>
      <c r="I119" s="25"/>
      <c r="J119" s="26"/>
      <c r="K119" s="26"/>
      <c r="L119" s="26"/>
      <c r="M119" s="26"/>
      <c r="N119" s="26"/>
      <c r="O119" s="26"/>
      <c r="P119" s="26"/>
      <c r="Q119" s="26"/>
    </row>
    <row r="120" spans="2:17" x14ac:dyDescent="0.3">
      <c r="B120" s="25"/>
      <c r="C120" s="25"/>
      <c r="D120" s="63"/>
      <c r="E120" s="25"/>
      <c r="F120" s="25"/>
      <c r="G120" s="63"/>
      <c r="H120" s="25"/>
      <c r="I120" s="25"/>
      <c r="J120" s="26"/>
      <c r="K120" s="26"/>
      <c r="L120" s="26"/>
      <c r="M120" s="26"/>
      <c r="N120" s="26"/>
      <c r="O120" s="26"/>
      <c r="P120" s="26"/>
      <c r="Q120" s="26"/>
    </row>
    <row r="121" spans="2:17" x14ac:dyDescent="0.3">
      <c r="B121" s="25"/>
      <c r="C121" s="25"/>
      <c r="D121" s="63"/>
      <c r="E121" s="25"/>
      <c r="F121" s="25"/>
      <c r="G121" s="63"/>
      <c r="H121" s="25"/>
      <c r="I121" s="25"/>
      <c r="J121" s="26"/>
      <c r="K121" s="26"/>
      <c r="L121" s="26"/>
      <c r="M121" s="26"/>
      <c r="N121" s="26"/>
      <c r="O121" s="26"/>
      <c r="P121" s="26"/>
      <c r="Q121" s="26"/>
    </row>
    <row r="122" spans="2:17" x14ac:dyDescent="0.3">
      <c r="B122" s="25"/>
      <c r="C122" s="25"/>
      <c r="D122" s="63"/>
      <c r="E122" s="25"/>
      <c r="F122" s="25"/>
      <c r="G122" s="63"/>
      <c r="H122" s="25"/>
      <c r="I122" s="25"/>
      <c r="J122" s="26"/>
      <c r="K122" s="26"/>
      <c r="L122" s="26"/>
      <c r="M122" s="26"/>
      <c r="N122" s="26"/>
      <c r="O122" s="26"/>
      <c r="P122" s="26"/>
      <c r="Q122" s="26"/>
    </row>
    <row r="123" spans="2:17" x14ac:dyDescent="0.3">
      <c r="B123" s="25"/>
      <c r="C123" s="25"/>
      <c r="D123" s="63"/>
      <c r="E123" s="25"/>
      <c r="F123" s="25"/>
      <c r="G123" s="63"/>
      <c r="H123" s="25"/>
      <c r="I123" s="25"/>
      <c r="J123" s="26"/>
      <c r="K123" s="26"/>
      <c r="L123" s="26"/>
      <c r="M123" s="26"/>
      <c r="N123" s="26"/>
      <c r="O123" s="26"/>
      <c r="P123" s="26"/>
      <c r="Q123" s="26"/>
    </row>
    <row r="124" spans="2:17" x14ac:dyDescent="0.3">
      <c r="B124" s="25"/>
      <c r="C124" s="25"/>
      <c r="D124" s="63"/>
      <c r="E124" s="25"/>
      <c r="F124" s="25"/>
      <c r="G124" s="63"/>
      <c r="H124" s="25"/>
      <c r="I124" s="25"/>
      <c r="J124" s="26"/>
      <c r="K124" s="26"/>
      <c r="L124" s="26"/>
      <c r="M124" s="26"/>
      <c r="N124" s="26"/>
      <c r="O124" s="26"/>
      <c r="P124" s="26"/>
      <c r="Q124" s="26"/>
    </row>
    <row r="125" spans="2:17" x14ac:dyDescent="0.3">
      <c r="B125" s="25"/>
      <c r="C125" s="25"/>
      <c r="D125" s="63"/>
      <c r="E125" s="25"/>
      <c r="F125" s="25"/>
      <c r="G125" s="63"/>
      <c r="H125" s="25"/>
      <c r="I125" s="25"/>
      <c r="J125" s="26"/>
      <c r="K125" s="26"/>
      <c r="L125" s="26"/>
      <c r="M125" s="26"/>
      <c r="N125" s="26"/>
      <c r="O125" s="26"/>
      <c r="P125" s="26"/>
      <c r="Q125" s="26"/>
    </row>
    <row r="126" spans="2:17" x14ac:dyDescent="0.3">
      <c r="B126" s="25"/>
      <c r="C126" s="25"/>
      <c r="D126" s="63"/>
      <c r="E126" s="25"/>
      <c r="F126" s="25"/>
      <c r="G126" s="63"/>
      <c r="H126" s="25"/>
      <c r="I126" s="25"/>
      <c r="J126" s="26"/>
      <c r="K126" s="26"/>
      <c r="L126" s="26"/>
      <c r="M126" s="26"/>
      <c r="N126" s="26"/>
      <c r="O126" s="26"/>
      <c r="P126" s="26"/>
      <c r="Q126" s="26"/>
    </row>
    <row r="127" spans="2:17" x14ac:dyDescent="0.3">
      <c r="B127" s="25"/>
      <c r="C127" s="25"/>
      <c r="D127" s="63"/>
      <c r="E127" s="25"/>
      <c r="F127" s="25"/>
      <c r="G127" s="63"/>
      <c r="H127" s="25"/>
      <c r="I127" s="25"/>
      <c r="J127" s="26"/>
      <c r="K127" s="26"/>
      <c r="L127" s="26"/>
      <c r="M127" s="26"/>
      <c r="N127" s="26"/>
      <c r="O127" s="26"/>
      <c r="P127" s="26"/>
      <c r="Q127" s="26"/>
    </row>
    <row r="128" spans="2:17" x14ac:dyDescent="0.3">
      <c r="B128" s="25"/>
      <c r="C128" s="25"/>
      <c r="D128" s="63"/>
      <c r="E128" s="25"/>
      <c r="F128" s="25"/>
      <c r="G128" s="63"/>
      <c r="H128" s="25"/>
      <c r="I128" s="25"/>
      <c r="J128" s="26"/>
      <c r="K128" s="26"/>
      <c r="L128" s="26"/>
      <c r="M128" s="26"/>
      <c r="N128" s="26"/>
      <c r="O128" s="26"/>
      <c r="P128" s="26"/>
      <c r="Q128" s="26"/>
    </row>
    <row r="129" spans="2:17" x14ac:dyDescent="0.3">
      <c r="B129" s="25"/>
      <c r="C129" s="25"/>
      <c r="D129" s="63"/>
      <c r="E129" s="25"/>
      <c r="F129" s="25"/>
      <c r="G129" s="63"/>
      <c r="H129" s="25"/>
      <c r="I129" s="25"/>
      <c r="J129" s="26"/>
      <c r="K129" s="26"/>
      <c r="L129" s="26"/>
      <c r="M129" s="26"/>
      <c r="N129" s="26"/>
      <c r="O129" s="26"/>
      <c r="P129" s="26"/>
      <c r="Q129" s="26"/>
    </row>
    <row r="130" spans="2:17" x14ac:dyDescent="0.3">
      <c r="B130" s="25"/>
      <c r="C130" s="25"/>
      <c r="D130" s="63"/>
      <c r="E130" s="25"/>
      <c r="F130" s="25"/>
      <c r="G130" s="63"/>
      <c r="H130" s="25"/>
      <c r="I130" s="25"/>
      <c r="J130" s="26"/>
      <c r="K130" s="26"/>
      <c r="L130" s="26"/>
      <c r="M130" s="26"/>
      <c r="N130" s="26"/>
      <c r="O130" s="26"/>
      <c r="P130" s="26"/>
      <c r="Q130" s="26"/>
    </row>
    <row r="131" spans="2:17" x14ac:dyDescent="0.3">
      <c r="B131" s="25"/>
      <c r="C131" s="25"/>
      <c r="D131" s="63"/>
      <c r="E131" s="25"/>
      <c r="F131" s="25"/>
      <c r="G131" s="63"/>
      <c r="H131" s="25"/>
      <c r="I131" s="25"/>
      <c r="J131" s="26"/>
      <c r="K131" s="26"/>
      <c r="L131" s="26"/>
      <c r="M131" s="26"/>
      <c r="N131" s="26"/>
      <c r="O131" s="26"/>
      <c r="P131" s="26"/>
      <c r="Q131" s="26"/>
    </row>
    <row r="132" spans="2:17" x14ac:dyDescent="0.3">
      <c r="B132" s="25"/>
      <c r="C132" s="25"/>
      <c r="D132" s="63"/>
      <c r="E132" s="25"/>
      <c r="F132" s="25"/>
      <c r="G132" s="63"/>
      <c r="H132" s="25"/>
      <c r="I132" s="25"/>
      <c r="J132" s="26"/>
      <c r="K132" s="26"/>
      <c r="L132" s="26"/>
      <c r="M132" s="26"/>
      <c r="N132" s="26"/>
      <c r="O132" s="26"/>
      <c r="P132" s="26"/>
      <c r="Q132" s="26"/>
    </row>
    <row r="133" spans="2:17" x14ac:dyDescent="0.3">
      <c r="B133" s="25"/>
      <c r="C133" s="25"/>
      <c r="D133" s="63"/>
      <c r="E133" s="25"/>
      <c r="F133" s="25"/>
      <c r="G133" s="63"/>
      <c r="H133" s="25"/>
      <c r="I133" s="25"/>
      <c r="J133" s="26"/>
      <c r="K133" s="26"/>
      <c r="L133" s="26"/>
      <c r="M133" s="26"/>
      <c r="N133" s="26"/>
      <c r="O133" s="26"/>
      <c r="P133" s="26"/>
      <c r="Q133" s="26"/>
    </row>
    <row r="134" spans="2:17" x14ac:dyDescent="0.3">
      <c r="B134" s="25"/>
      <c r="C134" s="25"/>
      <c r="D134" s="63"/>
      <c r="E134" s="25"/>
      <c r="F134" s="25"/>
      <c r="G134" s="63"/>
      <c r="H134" s="25"/>
      <c r="I134" s="25"/>
      <c r="J134" s="26"/>
      <c r="K134" s="26"/>
      <c r="L134" s="26"/>
      <c r="M134" s="26"/>
      <c r="N134" s="26"/>
      <c r="O134" s="26"/>
      <c r="P134" s="26"/>
      <c r="Q134" s="26"/>
    </row>
    <row r="135" spans="2:17" x14ac:dyDescent="0.3">
      <c r="B135" s="25"/>
      <c r="C135" s="25"/>
      <c r="D135" s="63"/>
      <c r="E135" s="25"/>
      <c r="F135" s="25"/>
      <c r="G135" s="63"/>
      <c r="H135" s="25"/>
      <c r="I135" s="25"/>
      <c r="J135" s="26"/>
      <c r="K135" s="26"/>
      <c r="L135" s="26"/>
      <c r="M135" s="26"/>
      <c r="N135" s="26"/>
      <c r="O135" s="26"/>
      <c r="P135" s="26"/>
      <c r="Q135" s="26"/>
    </row>
    <row r="136" spans="2:17" x14ac:dyDescent="0.3">
      <c r="B136" s="25"/>
      <c r="C136" s="25"/>
      <c r="D136" s="63"/>
      <c r="E136" s="25"/>
      <c r="F136" s="25"/>
      <c r="G136" s="63"/>
      <c r="H136" s="25"/>
      <c r="I136" s="25"/>
      <c r="J136" s="26"/>
      <c r="K136" s="26"/>
      <c r="L136" s="26"/>
      <c r="M136" s="26"/>
      <c r="N136" s="26"/>
      <c r="O136" s="26"/>
      <c r="P136" s="26"/>
      <c r="Q136" s="26"/>
    </row>
    <row r="137" spans="2:17" x14ac:dyDescent="0.3">
      <c r="B137" s="25"/>
      <c r="C137" s="25"/>
      <c r="D137" s="63"/>
      <c r="E137" s="25"/>
      <c r="F137" s="25"/>
      <c r="G137" s="63"/>
      <c r="H137" s="25"/>
      <c r="I137" s="25"/>
      <c r="J137" s="26"/>
      <c r="K137" s="26"/>
      <c r="L137" s="26"/>
      <c r="M137" s="26"/>
      <c r="N137" s="26"/>
      <c r="O137" s="26"/>
      <c r="P137" s="26"/>
      <c r="Q137" s="26"/>
    </row>
    <row r="138" spans="2:17" x14ac:dyDescent="0.3">
      <c r="B138" s="25"/>
      <c r="C138" s="25"/>
      <c r="D138" s="63"/>
      <c r="E138" s="25"/>
      <c r="F138" s="25"/>
      <c r="G138" s="63"/>
      <c r="H138" s="25"/>
      <c r="I138" s="25"/>
      <c r="J138" s="26"/>
      <c r="K138" s="26"/>
      <c r="L138" s="26"/>
      <c r="M138" s="26"/>
      <c r="N138" s="26"/>
      <c r="O138" s="26"/>
      <c r="P138" s="26"/>
      <c r="Q138" s="26"/>
    </row>
    <row r="139" spans="2:17" x14ac:dyDescent="0.3">
      <c r="B139" s="25"/>
      <c r="C139" s="25"/>
      <c r="D139" s="63"/>
      <c r="E139" s="25"/>
      <c r="F139" s="25"/>
      <c r="G139" s="63"/>
      <c r="H139" s="25"/>
      <c r="I139" s="25"/>
      <c r="J139" s="26"/>
      <c r="K139" s="26"/>
      <c r="L139" s="26"/>
      <c r="M139" s="26"/>
      <c r="N139" s="26"/>
      <c r="O139" s="26"/>
      <c r="P139" s="26"/>
      <c r="Q139" s="26"/>
    </row>
    <row r="140" spans="2:17" x14ac:dyDescent="0.3">
      <c r="B140" s="25"/>
      <c r="C140" s="25"/>
      <c r="D140" s="63"/>
      <c r="E140" s="25"/>
      <c r="F140" s="25"/>
      <c r="G140" s="63"/>
      <c r="H140" s="25"/>
      <c r="I140" s="25"/>
      <c r="J140" s="26"/>
      <c r="K140" s="26"/>
      <c r="L140" s="26"/>
      <c r="M140" s="26"/>
      <c r="N140" s="26"/>
      <c r="O140" s="26"/>
      <c r="P140" s="26"/>
      <c r="Q140" s="26"/>
    </row>
    <row r="141" spans="2:17" x14ac:dyDescent="0.3">
      <c r="B141" s="25"/>
      <c r="C141" s="25"/>
      <c r="D141" s="63"/>
      <c r="E141" s="25"/>
      <c r="F141" s="25"/>
      <c r="G141" s="63"/>
      <c r="H141" s="25"/>
      <c r="I141" s="25"/>
      <c r="J141" s="26"/>
      <c r="K141" s="26"/>
      <c r="L141" s="26"/>
      <c r="M141" s="26"/>
      <c r="N141" s="26"/>
      <c r="O141" s="26"/>
      <c r="P141" s="26"/>
      <c r="Q141" s="26"/>
    </row>
    <row r="142" spans="2:17" x14ac:dyDescent="0.3">
      <c r="B142" s="25"/>
      <c r="C142" s="25"/>
      <c r="D142" s="63"/>
      <c r="E142" s="25"/>
      <c r="F142" s="25"/>
      <c r="G142" s="63"/>
      <c r="H142" s="25"/>
      <c r="I142" s="25"/>
      <c r="J142" s="26"/>
      <c r="K142" s="26"/>
      <c r="L142" s="26"/>
      <c r="M142" s="26"/>
      <c r="N142" s="26"/>
      <c r="O142" s="26"/>
      <c r="P142" s="26"/>
      <c r="Q142" s="26"/>
    </row>
    <row r="143" spans="2:17" x14ac:dyDescent="0.3">
      <c r="B143" s="25"/>
      <c r="C143" s="25"/>
      <c r="D143" s="63"/>
      <c r="E143" s="25"/>
      <c r="F143" s="25"/>
      <c r="G143" s="63"/>
      <c r="H143" s="25"/>
      <c r="I143" s="25"/>
      <c r="J143" s="26"/>
      <c r="K143" s="26"/>
      <c r="L143" s="26"/>
      <c r="M143" s="26"/>
      <c r="N143" s="26"/>
      <c r="O143" s="26"/>
      <c r="P143" s="26"/>
      <c r="Q143" s="26"/>
    </row>
    <row r="144" spans="2:17" x14ac:dyDescent="0.3">
      <c r="B144" s="25"/>
      <c r="C144" s="25"/>
      <c r="D144" s="63"/>
      <c r="E144" s="25"/>
      <c r="F144" s="25"/>
      <c r="G144" s="63"/>
      <c r="H144" s="25"/>
      <c r="I144" s="25"/>
      <c r="J144" s="26"/>
      <c r="K144" s="26"/>
      <c r="L144" s="26"/>
      <c r="M144" s="26"/>
      <c r="N144" s="26"/>
      <c r="O144" s="26"/>
      <c r="P144" s="26"/>
      <c r="Q144" s="26"/>
    </row>
    <row r="145" spans="2:17" x14ac:dyDescent="0.3">
      <c r="B145" s="25"/>
      <c r="C145" s="25"/>
      <c r="D145" s="63"/>
      <c r="E145" s="25"/>
      <c r="F145" s="25"/>
      <c r="G145" s="63"/>
      <c r="H145" s="25"/>
      <c r="I145" s="25"/>
      <c r="J145" s="26"/>
      <c r="K145" s="26"/>
      <c r="L145" s="26"/>
      <c r="M145" s="26"/>
      <c r="N145" s="26"/>
      <c r="O145" s="26"/>
      <c r="P145" s="26"/>
      <c r="Q145" s="26"/>
    </row>
    <row r="146" spans="2:17" x14ac:dyDescent="0.3">
      <c r="B146" s="25"/>
      <c r="C146" s="25"/>
      <c r="D146" s="63"/>
      <c r="E146" s="25"/>
      <c r="F146" s="25"/>
      <c r="G146" s="63"/>
      <c r="H146" s="25"/>
      <c r="I146" s="25"/>
      <c r="J146" s="26"/>
      <c r="K146" s="26"/>
      <c r="L146" s="26"/>
      <c r="M146" s="26"/>
      <c r="N146" s="26"/>
      <c r="O146" s="26"/>
      <c r="P146" s="26"/>
      <c r="Q146" s="26"/>
    </row>
    <row r="147" spans="2:17" x14ac:dyDescent="0.3">
      <c r="B147" s="25"/>
      <c r="C147" s="25"/>
      <c r="D147" s="63"/>
      <c r="E147" s="25"/>
      <c r="F147" s="25"/>
      <c r="G147" s="63"/>
      <c r="H147" s="25"/>
      <c r="I147" s="25"/>
      <c r="J147" s="26"/>
      <c r="K147" s="26"/>
      <c r="L147" s="26"/>
      <c r="M147" s="26"/>
      <c r="N147" s="26"/>
      <c r="O147" s="26"/>
      <c r="P147" s="26"/>
      <c r="Q147" s="26"/>
    </row>
    <row r="148" spans="2:17" x14ac:dyDescent="0.3">
      <c r="B148" s="25"/>
      <c r="C148" s="25"/>
      <c r="D148" s="63"/>
      <c r="E148" s="25"/>
      <c r="F148" s="25"/>
      <c r="G148" s="63"/>
      <c r="H148" s="25"/>
      <c r="I148" s="25"/>
      <c r="J148" s="26"/>
      <c r="K148" s="26"/>
      <c r="L148" s="26"/>
      <c r="M148" s="26"/>
      <c r="N148" s="26"/>
      <c r="O148" s="26"/>
      <c r="P148" s="26"/>
      <c r="Q148" s="26"/>
    </row>
    <row r="149" spans="2:17" x14ac:dyDescent="0.3">
      <c r="B149" s="25"/>
      <c r="C149" s="25"/>
      <c r="D149" s="63"/>
      <c r="E149" s="25"/>
      <c r="F149" s="25"/>
      <c r="G149" s="63"/>
      <c r="H149" s="25"/>
      <c r="I149" s="25"/>
      <c r="J149" s="26"/>
      <c r="K149" s="26"/>
      <c r="L149" s="26"/>
      <c r="M149" s="26"/>
      <c r="N149" s="26"/>
      <c r="O149" s="26"/>
      <c r="P149" s="26"/>
      <c r="Q149" s="26"/>
    </row>
    <row r="150" spans="2:17" x14ac:dyDescent="0.3">
      <c r="B150" s="25"/>
      <c r="C150" s="25"/>
      <c r="D150" s="63"/>
      <c r="E150" s="25"/>
      <c r="F150" s="25"/>
      <c r="G150" s="63"/>
      <c r="H150" s="25"/>
      <c r="I150" s="25"/>
      <c r="J150" s="26"/>
      <c r="K150" s="26"/>
      <c r="L150" s="26"/>
      <c r="M150" s="26"/>
      <c r="N150" s="26"/>
      <c r="O150" s="26"/>
      <c r="P150" s="26"/>
      <c r="Q150" s="26"/>
    </row>
    <row r="151" spans="2:17" x14ac:dyDescent="0.3">
      <c r="B151" s="25"/>
      <c r="C151" s="25"/>
      <c r="D151" s="63"/>
      <c r="E151" s="25"/>
      <c r="F151" s="25"/>
      <c r="G151" s="63"/>
      <c r="H151" s="25"/>
      <c r="I151" s="25"/>
      <c r="J151" s="26"/>
      <c r="K151" s="26"/>
      <c r="L151" s="26"/>
      <c r="M151" s="26"/>
      <c r="N151" s="26"/>
      <c r="O151" s="26"/>
      <c r="P151" s="26"/>
      <c r="Q151" s="26"/>
    </row>
    <row r="152" spans="2:17" x14ac:dyDescent="0.3">
      <c r="B152" s="25"/>
      <c r="C152" s="25"/>
      <c r="D152" s="63"/>
      <c r="E152" s="25"/>
      <c r="F152" s="25"/>
      <c r="G152" s="63"/>
      <c r="H152" s="25"/>
      <c r="I152" s="25"/>
      <c r="J152" s="26"/>
      <c r="K152" s="26"/>
      <c r="L152" s="26"/>
      <c r="M152" s="26"/>
      <c r="N152" s="26"/>
      <c r="O152" s="26"/>
      <c r="P152" s="26"/>
      <c r="Q152" s="26"/>
    </row>
    <row r="153" spans="2:17" x14ac:dyDescent="0.3">
      <c r="B153" s="25"/>
      <c r="C153" s="25"/>
      <c r="D153" s="63"/>
      <c r="E153" s="25"/>
      <c r="F153" s="25"/>
      <c r="G153" s="63"/>
      <c r="H153" s="25"/>
      <c r="I153" s="25"/>
      <c r="J153" s="26"/>
      <c r="K153" s="26"/>
      <c r="L153" s="26"/>
      <c r="M153" s="26"/>
      <c r="N153" s="26"/>
      <c r="O153" s="26"/>
      <c r="P153" s="26"/>
      <c r="Q153" s="26"/>
    </row>
    <row r="154" spans="2:17" x14ac:dyDescent="0.3">
      <c r="B154" s="25"/>
      <c r="C154" s="25"/>
      <c r="D154" s="63"/>
      <c r="E154" s="25"/>
      <c r="F154" s="25"/>
      <c r="G154" s="63"/>
      <c r="H154" s="25"/>
      <c r="I154" s="25"/>
      <c r="J154" s="26"/>
      <c r="K154" s="26"/>
      <c r="L154" s="26"/>
      <c r="M154" s="26"/>
      <c r="N154" s="26"/>
      <c r="O154" s="26"/>
      <c r="P154" s="26"/>
      <c r="Q154" s="26"/>
    </row>
    <row r="155" spans="2:17" x14ac:dyDescent="0.3">
      <c r="B155" s="25"/>
      <c r="C155" s="25"/>
      <c r="D155" s="63"/>
      <c r="E155" s="25"/>
      <c r="F155" s="25"/>
      <c r="G155" s="63"/>
      <c r="H155" s="25"/>
      <c r="I155" s="25"/>
      <c r="J155" s="26"/>
      <c r="K155" s="26"/>
      <c r="L155" s="26"/>
      <c r="M155" s="26"/>
      <c r="N155" s="26"/>
      <c r="O155" s="26"/>
      <c r="P155" s="26"/>
      <c r="Q155" s="26"/>
    </row>
    <row r="156" spans="2:17" x14ac:dyDescent="0.3">
      <c r="B156" s="25"/>
      <c r="C156" s="25"/>
      <c r="D156" s="63"/>
      <c r="E156" s="25"/>
      <c r="F156" s="25"/>
      <c r="G156" s="63"/>
      <c r="H156" s="25"/>
      <c r="I156" s="25"/>
      <c r="J156" s="26"/>
      <c r="K156" s="26"/>
      <c r="L156" s="26"/>
      <c r="M156" s="26"/>
      <c r="N156" s="26"/>
      <c r="O156" s="26"/>
      <c r="P156" s="26"/>
      <c r="Q156" s="26"/>
    </row>
    <row r="157" spans="2:17" x14ac:dyDescent="0.3">
      <c r="B157" s="25"/>
      <c r="C157" s="25"/>
      <c r="D157" s="63"/>
      <c r="E157" s="25"/>
      <c r="F157" s="25"/>
      <c r="G157" s="63"/>
      <c r="H157" s="25"/>
      <c r="I157" s="25"/>
      <c r="J157" s="26"/>
      <c r="K157" s="26"/>
      <c r="L157" s="26"/>
      <c r="M157" s="26"/>
      <c r="N157" s="26"/>
      <c r="O157" s="26"/>
      <c r="P157" s="26"/>
      <c r="Q157" s="26"/>
    </row>
    <row r="158" spans="2:17" x14ac:dyDescent="0.3">
      <c r="B158" s="25"/>
      <c r="C158" s="25"/>
      <c r="D158" s="63"/>
      <c r="E158" s="25"/>
      <c r="F158" s="25"/>
      <c r="G158" s="63"/>
      <c r="H158" s="25"/>
      <c r="I158" s="25"/>
      <c r="J158" s="26"/>
      <c r="K158" s="26"/>
      <c r="L158" s="26"/>
      <c r="M158" s="26"/>
      <c r="N158" s="26"/>
      <c r="O158" s="26"/>
      <c r="P158" s="26"/>
      <c r="Q158" s="26"/>
    </row>
    <row r="159" spans="2:17" x14ac:dyDescent="0.3">
      <c r="B159" s="25"/>
      <c r="C159" s="25"/>
      <c r="D159" s="63"/>
      <c r="E159" s="25"/>
      <c r="F159" s="25"/>
      <c r="G159" s="63"/>
      <c r="H159" s="25"/>
      <c r="I159" s="25"/>
      <c r="J159" s="26"/>
      <c r="K159" s="26"/>
      <c r="L159" s="26"/>
      <c r="M159" s="26"/>
      <c r="N159" s="26"/>
      <c r="O159" s="26"/>
      <c r="P159" s="26"/>
      <c r="Q159" s="26"/>
    </row>
    <row r="160" spans="2:17" x14ac:dyDescent="0.3">
      <c r="B160" s="25"/>
      <c r="C160" s="25"/>
      <c r="D160" s="63"/>
      <c r="E160" s="25"/>
      <c r="F160" s="25"/>
      <c r="G160" s="63"/>
      <c r="H160" s="25"/>
      <c r="I160" s="25"/>
      <c r="J160" s="26"/>
      <c r="K160" s="26"/>
      <c r="L160" s="26"/>
      <c r="M160" s="26"/>
      <c r="N160" s="26"/>
      <c r="O160" s="26"/>
      <c r="P160" s="26"/>
      <c r="Q160" s="26"/>
    </row>
    <row r="161" spans="2:17" x14ac:dyDescent="0.3">
      <c r="B161" s="25"/>
      <c r="C161" s="25"/>
      <c r="D161" s="63"/>
      <c r="E161" s="25"/>
      <c r="F161" s="25"/>
      <c r="G161" s="63"/>
      <c r="H161" s="25"/>
      <c r="I161" s="25"/>
      <c r="J161" s="26"/>
      <c r="K161" s="26"/>
      <c r="L161" s="26"/>
      <c r="M161" s="26"/>
      <c r="N161" s="26"/>
      <c r="O161" s="26"/>
      <c r="P161" s="26"/>
      <c r="Q161" s="26"/>
    </row>
    <row r="162" spans="2:17" x14ac:dyDescent="0.3">
      <c r="B162" s="25"/>
      <c r="C162" s="25"/>
      <c r="D162" s="63"/>
      <c r="E162" s="25"/>
      <c r="F162" s="25"/>
      <c r="G162" s="63"/>
      <c r="H162" s="25"/>
      <c r="I162" s="25"/>
      <c r="J162" s="26"/>
      <c r="K162" s="26"/>
      <c r="L162" s="26"/>
      <c r="M162" s="26"/>
      <c r="N162" s="26"/>
      <c r="O162" s="26"/>
      <c r="P162" s="26"/>
      <c r="Q162" s="26"/>
    </row>
    <row r="163" spans="2:17" x14ac:dyDescent="0.3">
      <c r="B163" s="25"/>
      <c r="C163" s="25"/>
      <c r="D163" s="63"/>
      <c r="E163" s="25"/>
      <c r="F163" s="25"/>
      <c r="G163" s="63"/>
      <c r="H163" s="25"/>
      <c r="I163" s="25"/>
      <c r="J163" s="26"/>
      <c r="K163" s="26"/>
      <c r="L163" s="26"/>
      <c r="M163" s="26"/>
      <c r="N163" s="26"/>
      <c r="O163" s="26"/>
      <c r="P163" s="26"/>
      <c r="Q163" s="26"/>
    </row>
    <row r="164" spans="2:17" x14ac:dyDescent="0.3">
      <c r="B164" s="25"/>
      <c r="C164" s="25"/>
      <c r="D164" s="63"/>
      <c r="E164" s="25"/>
      <c r="F164" s="25"/>
      <c r="G164" s="63"/>
      <c r="H164" s="25"/>
      <c r="I164" s="25"/>
      <c r="J164" s="26"/>
      <c r="K164" s="26"/>
      <c r="L164" s="26"/>
      <c r="M164" s="26"/>
      <c r="N164" s="26"/>
      <c r="O164" s="26"/>
      <c r="P164" s="26"/>
      <c r="Q164" s="26"/>
    </row>
    <row r="165" spans="2:17" x14ac:dyDescent="0.3">
      <c r="B165" s="25"/>
      <c r="C165" s="25"/>
      <c r="D165" s="63"/>
      <c r="E165" s="25"/>
      <c r="F165" s="25"/>
      <c r="G165" s="63"/>
      <c r="H165" s="25"/>
      <c r="I165" s="25"/>
      <c r="J165" s="26"/>
      <c r="K165" s="26"/>
      <c r="L165" s="26"/>
      <c r="M165" s="26"/>
      <c r="N165" s="26"/>
      <c r="O165" s="26"/>
      <c r="P165" s="26"/>
      <c r="Q165" s="26"/>
    </row>
    <row r="166" spans="2:17" x14ac:dyDescent="0.3">
      <c r="B166" s="25"/>
      <c r="C166" s="25"/>
      <c r="D166" s="63"/>
      <c r="E166" s="25"/>
      <c r="F166" s="25"/>
      <c r="G166" s="63"/>
      <c r="H166" s="25"/>
      <c r="I166" s="25"/>
      <c r="J166" s="26"/>
      <c r="K166" s="26"/>
      <c r="L166" s="26"/>
      <c r="M166" s="26"/>
      <c r="N166" s="26"/>
      <c r="O166" s="26"/>
      <c r="P166" s="26"/>
      <c r="Q166" s="26"/>
    </row>
    <row r="167" spans="2:17" x14ac:dyDescent="0.3">
      <c r="B167" s="25"/>
      <c r="C167" s="25"/>
      <c r="D167" s="63"/>
      <c r="E167" s="25"/>
      <c r="F167" s="25"/>
      <c r="G167" s="63"/>
      <c r="H167" s="25"/>
      <c r="I167" s="25"/>
      <c r="J167" s="26"/>
      <c r="K167" s="26"/>
      <c r="L167" s="26"/>
      <c r="M167" s="26"/>
      <c r="N167" s="26"/>
      <c r="O167" s="26"/>
      <c r="P167" s="26"/>
      <c r="Q167" s="26"/>
    </row>
    <row r="168" spans="2:17" x14ac:dyDescent="0.3">
      <c r="B168" s="25"/>
      <c r="C168" s="25"/>
      <c r="D168" s="63"/>
      <c r="E168" s="25"/>
      <c r="F168" s="25"/>
      <c r="G168" s="63"/>
      <c r="H168" s="25"/>
      <c r="I168" s="25"/>
      <c r="J168" s="26"/>
      <c r="K168" s="26"/>
      <c r="L168" s="26"/>
      <c r="M168" s="26"/>
      <c r="N168" s="26"/>
      <c r="O168" s="26"/>
      <c r="P168" s="26"/>
      <c r="Q168" s="26"/>
    </row>
    <row r="169" spans="2:17" x14ac:dyDescent="0.3">
      <c r="B169" s="25"/>
      <c r="C169" s="25"/>
      <c r="D169" s="63"/>
      <c r="E169" s="25"/>
      <c r="F169" s="25"/>
      <c r="G169" s="63"/>
      <c r="H169" s="25"/>
      <c r="I169" s="25"/>
      <c r="J169" s="26"/>
      <c r="K169" s="26"/>
      <c r="L169" s="26"/>
      <c r="M169" s="26"/>
      <c r="N169" s="26"/>
      <c r="O169" s="26"/>
      <c r="P169" s="26"/>
      <c r="Q169" s="26"/>
    </row>
    <row r="170" spans="2:17" x14ac:dyDescent="0.3">
      <c r="B170" s="25"/>
      <c r="C170" s="25"/>
      <c r="D170" s="63"/>
      <c r="E170" s="25"/>
      <c r="F170" s="25"/>
      <c r="G170" s="63"/>
      <c r="H170" s="25"/>
      <c r="I170" s="25"/>
      <c r="J170" s="26"/>
      <c r="K170" s="26"/>
      <c r="L170" s="26"/>
      <c r="M170" s="26"/>
      <c r="N170" s="26"/>
      <c r="O170" s="26"/>
      <c r="P170" s="26"/>
      <c r="Q170" s="26"/>
    </row>
    <row r="171" spans="2:17" x14ac:dyDescent="0.3">
      <c r="B171" s="25"/>
      <c r="C171" s="25"/>
      <c r="D171" s="63"/>
      <c r="E171" s="25"/>
      <c r="F171" s="25"/>
      <c r="G171" s="63"/>
      <c r="H171" s="25"/>
      <c r="I171" s="25"/>
      <c r="J171" s="26"/>
      <c r="K171" s="26"/>
      <c r="L171" s="26"/>
      <c r="M171" s="26"/>
      <c r="N171" s="26"/>
      <c r="O171" s="26"/>
      <c r="P171" s="26"/>
      <c r="Q171" s="26"/>
    </row>
    <row r="172" spans="2:17" x14ac:dyDescent="0.3">
      <c r="B172" s="25"/>
      <c r="C172" s="25"/>
      <c r="D172" s="63"/>
      <c r="E172" s="25"/>
      <c r="F172" s="25"/>
      <c r="G172" s="63"/>
      <c r="H172" s="25"/>
      <c r="I172" s="25"/>
      <c r="J172" s="26"/>
      <c r="K172" s="26"/>
      <c r="L172" s="26"/>
      <c r="M172" s="26"/>
      <c r="N172" s="26"/>
      <c r="O172" s="26"/>
      <c r="P172" s="26"/>
      <c r="Q172" s="26"/>
    </row>
    <row r="173" spans="2:17" x14ac:dyDescent="0.3">
      <c r="B173" s="25"/>
      <c r="C173" s="25"/>
      <c r="D173" s="63"/>
      <c r="E173" s="25"/>
      <c r="F173" s="25"/>
      <c r="G173" s="63"/>
      <c r="H173" s="25"/>
      <c r="I173" s="25"/>
      <c r="J173" s="26"/>
      <c r="K173" s="26"/>
      <c r="L173" s="26"/>
      <c r="M173" s="26"/>
      <c r="N173" s="26"/>
      <c r="O173" s="26"/>
      <c r="P173" s="26"/>
      <c r="Q173" s="26"/>
    </row>
    <row r="174" spans="2:17" x14ac:dyDescent="0.3">
      <c r="B174" s="25"/>
      <c r="C174" s="25"/>
      <c r="D174" s="63"/>
      <c r="E174" s="25"/>
      <c r="F174" s="25"/>
      <c r="G174" s="63"/>
      <c r="H174" s="25"/>
      <c r="I174" s="25"/>
      <c r="J174" s="26"/>
      <c r="K174" s="26"/>
      <c r="L174" s="26"/>
      <c r="M174" s="26"/>
      <c r="N174" s="26"/>
      <c r="O174" s="26"/>
      <c r="P174" s="26"/>
      <c r="Q174" s="26"/>
    </row>
    <row r="175" spans="2:17" x14ac:dyDescent="0.3">
      <c r="B175" s="25"/>
      <c r="C175" s="25"/>
      <c r="D175" s="63"/>
      <c r="E175" s="25"/>
      <c r="F175" s="25"/>
      <c r="G175" s="63"/>
      <c r="H175" s="25"/>
      <c r="I175" s="25"/>
      <c r="J175" s="26"/>
      <c r="K175" s="26"/>
      <c r="L175" s="26"/>
      <c r="M175" s="26"/>
      <c r="N175" s="26"/>
      <c r="O175" s="26"/>
      <c r="P175" s="26"/>
      <c r="Q175" s="26"/>
    </row>
    <row r="176" spans="2:17" x14ac:dyDescent="0.3">
      <c r="B176" s="25"/>
      <c r="C176" s="25"/>
      <c r="D176" s="63"/>
      <c r="E176" s="25"/>
      <c r="F176" s="25"/>
      <c r="G176" s="63"/>
      <c r="H176" s="25"/>
      <c r="I176" s="25"/>
      <c r="J176" s="26"/>
      <c r="K176" s="26"/>
      <c r="L176" s="26"/>
      <c r="M176" s="26"/>
      <c r="N176" s="26"/>
      <c r="O176" s="26"/>
      <c r="P176" s="26"/>
      <c r="Q176" s="26"/>
    </row>
    <row r="177" spans="2:17" x14ac:dyDescent="0.3">
      <c r="B177" s="25"/>
      <c r="C177" s="25"/>
      <c r="D177" s="63"/>
      <c r="E177" s="25"/>
      <c r="F177" s="25"/>
      <c r="G177" s="63"/>
      <c r="H177" s="25"/>
      <c r="I177" s="25"/>
      <c r="J177" s="26"/>
      <c r="K177" s="26"/>
      <c r="L177" s="26"/>
      <c r="M177" s="26"/>
      <c r="N177" s="26"/>
      <c r="O177" s="26"/>
      <c r="P177" s="26"/>
      <c r="Q177" s="26"/>
    </row>
    <row r="178" spans="2:17" x14ac:dyDescent="0.3">
      <c r="B178" s="25"/>
      <c r="C178" s="25"/>
      <c r="D178" s="63"/>
      <c r="E178" s="25"/>
      <c r="F178" s="25"/>
      <c r="G178" s="63"/>
      <c r="H178" s="25"/>
      <c r="I178" s="25"/>
      <c r="J178" s="26"/>
      <c r="K178" s="26"/>
      <c r="L178" s="26"/>
      <c r="M178" s="26"/>
      <c r="N178" s="26"/>
      <c r="O178" s="26"/>
      <c r="P178" s="26"/>
      <c r="Q178" s="26"/>
    </row>
    <row r="179" spans="2:17" x14ac:dyDescent="0.3">
      <c r="B179" s="25"/>
      <c r="C179" s="25"/>
      <c r="D179" s="63"/>
      <c r="E179" s="25"/>
      <c r="F179" s="25"/>
      <c r="G179" s="63"/>
      <c r="H179" s="25"/>
      <c r="I179" s="25"/>
      <c r="J179" s="26"/>
      <c r="K179" s="26"/>
      <c r="L179" s="26"/>
      <c r="M179" s="26"/>
      <c r="N179" s="26"/>
      <c r="O179" s="26"/>
      <c r="P179" s="26"/>
      <c r="Q179" s="26"/>
    </row>
    <row r="180" spans="2:17" x14ac:dyDescent="0.3">
      <c r="B180" s="25"/>
      <c r="C180" s="25"/>
      <c r="D180" s="63"/>
      <c r="E180" s="25"/>
      <c r="F180" s="25"/>
      <c r="G180" s="63"/>
      <c r="H180" s="25"/>
      <c r="I180" s="25"/>
      <c r="J180" s="26"/>
      <c r="K180" s="26"/>
      <c r="L180" s="26"/>
      <c r="M180" s="26"/>
      <c r="N180" s="26"/>
      <c r="O180" s="26"/>
      <c r="P180" s="26"/>
      <c r="Q180" s="26"/>
    </row>
    <row r="181" spans="2:17" x14ac:dyDescent="0.3">
      <c r="B181" s="25"/>
      <c r="C181" s="25"/>
      <c r="D181" s="63"/>
      <c r="E181" s="25"/>
      <c r="F181" s="25"/>
      <c r="G181" s="63"/>
      <c r="H181" s="25"/>
      <c r="I181" s="25"/>
      <c r="J181" s="26"/>
      <c r="K181" s="26"/>
      <c r="L181" s="26"/>
      <c r="M181" s="26"/>
      <c r="N181" s="26"/>
      <c r="O181" s="26"/>
      <c r="P181" s="26"/>
      <c r="Q181" s="26"/>
    </row>
    <row r="182" spans="2:17" x14ac:dyDescent="0.3">
      <c r="B182" s="25"/>
      <c r="C182" s="25"/>
      <c r="D182" s="63"/>
      <c r="E182" s="25"/>
      <c r="F182" s="25"/>
      <c r="G182" s="63"/>
      <c r="H182" s="25"/>
      <c r="I182" s="25"/>
      <c r="J182" s="26"/>
      <c r="K182" s="26"/>
      <c r="L182" s="26"/>
      <c r="M182" s="26"/>
      <c r="N182" s="26"/>
      <c r="O182" s="26"/>
      <c r="P182" s="26"/>
      <c r="Q182" s="26"/>
    </row>
    <row r="183" spans="2:17" x14ac:dyDescent="0.3">
      <c r="B183" s="25"/>
      <c r="C183" s="25"/>
      <c r="D183" s="63"/>
      <c r="E183" s="25"/>
      <c r="F183" s="25"/>
      <c r="G183" s="63"/>
      <c r="H183" s="25"/>
      <c r="I183" s="25"/>
      <c r="J183" s="26"/>
      <c r="K183" s="26"/>
      <c r="L183" s="26"/>
      <c r="M183" s="26"/>
      <c r="N183" s="26"/>
      <c r="O183" s="26"/>
      <c r="P183" s="26"/>
      <c r="Q183" s="26"/>
    </row>
    <row r="184" spans="2:17" x14ac:dyDescent="0.3">
      <c r="B184" s="25"/>
      <c r="C184" s="25"/>
      <c r="D184" s="63"/>
      <c r="E184" s="25"/>
      <c r="F184" s="25"/>
      <c r="G184" s="63"/>
      <c r="H184" s="25"/>
      <c r="I184" s="25"/>
      <c r="J184" s="26"/>
      <c r="K184" s="26"/>
      <c r="L184" s="26"/>
      <c r="M184" s="26"/>
      <c r="N184" s="26"/>
      <c r="O184" s="26"/>
      <c r="P184" s="26"/>
      <c r="Q184" s="26"/>
    </row>
    <row r="185" spans="2:17" x14ac:dyDescent="0.3">
      <c r="B185" s="25"/>
      <c r="C185" s="25"/>
      <c r="D185" s="63"/>
      <c r="E185" s="25"/>
      <c r="F185" s="25"/>
      <c r="G185" s="63"/>
      <c r="H185" s="25"/>
      <c r="I185" s="25"/>
      <c r="J185" s="26"/>
      <c r="K185" s="26"/>
      <c r="L185" s="26"/>
      <c r="M185" s="26"/>
      <c r="N185" s="26"/>
      <c r="O185" s="26"/>
      <c r="P185" s="26"/>
      <c r="Q185" s="26"/>
    </row>
    <row r="186" spans="2:17" x14ac:dyDescent="0.3">
      <c r="B186" s="25"/>
      <c r="C186" s="25"/>
      <c r="D186" s="63"/>
      <c r="E186" s="25"/>
      <c r="F186" s="25"/>
      <c r="G186" s="63"/>
      <c r="H186" s="25"/>
      <c r="I186" s="25"/>
      <c r="J186" s="26"/>
      <c r="K186" s="26"/>
      <c r="L186" s="26"/>
      <c r="M186" s="26"/>
      <c r="N186" s="26"/>
      <c r="O186" s="26"/>
      <c r="P186" s="26"/>
      <c r="Q186" s="26"/>
    </row>
    <row r="187" spans="2:17" x14ac:dyDescent="0.3">
      <c r="B187" s="25"/>
      <c r="C187" s="25"/>
      <c r="D187" s="63"/>
      <c r="E187" s="25"/>
      <c r="F187" s="25"/>
      <c r="G187" s="63"/>
      <c r="H187" s="25"/>
      <c r="I187" s="25"/>
      <c r="J187" s="26"/>
      <c r="K187" s="26"/>
      <c r="L187" s="26"/>
      <c r="M187" s="26"/>
      <c r="N187" s="26"/>
      <c r="O187" s="26"/>
      <c r="P187" s="26"/>
      <c r="Q187" s="26"/>
    </row>
    <row r="188" spans="2:17" x14ac:dyDescent="0.3">
      <c r="B188" s="25"/>
      <c r="C188" s="25"/>
      <c r="D188" s="63"/>
      <c r="E188" s="25"/>
      <c r="F188" s="25"/>
      <c r="G188" s="63"/>
      <c r="H188" s="25"/>
      <c r="I188" s="25"/>
      <c r="J188" s="26"/>
      <c r="K188" s="26"/>
      <c r="L188" s="26"/>
      <c r="M188" s="26"/>
      <c r="N188" s="26"/>
      <c r="O188" s="26"/>
      <c r="P188" s="26"/>
      <c r="Q188" s="26"/>
    </row>
    <row r="189" spans="2:17" x14ac:dyDescent="0.3">
      <c r="B189" s="25"/>
      <c r="C189" s="25"/>
      <c r="D189" s="63"/>
      <c r="E189" s="25"/>
      <c r="F189" s="25"/>
      <c r="G189" s="63"/>
      <c r="H189" s="25"/>
      <c r="I189" s="25"/>
      <c r="J189" s="26"/>
      <c r="K189" s="26"/>
      <c r="L189" s="26"/>
      <c r="M189" s="26"/>
      <c r="N189" s="26"/>
      <c r="O189" s="26"/>
      <c r="P189" s="26"/>
      <c r="Q189" s="26"/>
    </row>
    <row r="190" spans="2:17" x14ac:dyDescent="0.3">
      <c r="B190" s="25"/>
      <c r="C190" s="25"/>
      <c r="D190" s="63"/>
      <c r="E190" s="25"/>
      <c r="F190" s="25"/>
      <c r="G190" s="63"/>
      <c r="H190" s="25"/>
      <c r="I190" s="25"/>
      <c r="J190" s="26"/>
      <c r="K190" s="26"/>
      <c r="L190" s="26"/>
      <c r="M190" s="26"/>
      <c r="N190" s="26"/>
      <c r="O190" s="26"/>
      <c r="P190" s="26"/>
      <c r="Q190" s="26"/>
    </row>
    <row r="191" spans="2:17" x14ac:dyDescent="0.3">
      <c r="B191" s="25"/>
      <c r="C191" s="25"/>
      <c r="D191" s="63"/>
      <c r="E191" s="25"/>
      <c r="F191" s="25"/>
      <c r="G191" s="63"/>
      <c r="H191" s="25"/>
      <c r="I191" s="25"/>
      <c r="J191" s="26"/>
      <c r="K191" s="26"/>
      <c r="L191" s="26"/>
      <c r="M191" s="26"/>
      <c r="N191" s="26"/>
      <c r="O191" s="26"/>
      <c r="P191" s="26"/>
      <c r="Q191" s="26"/>
    </row>
    <row r="192" spans="2:17" x14ac:dyDescent="0.3">
      <c r="B192" s="25"/>
      <c r="C192" s="25"/>
      <c r="D192" s="63"/>
      <c r="E192" s="25"/>
      <c r="F192" s="25"/>
      <c r="G192" s="63"/>
      <c r="H192" s="25"/>
      <c r="I192" s="25"/>
      <c r="J192" s="26"/>
      <c r="K192" s="26"/>
      <c r="L192" s="26"/>
      <c r="M192" s="26"/>
      <c r="N192" s="26"/>
      <c r="O192" s="26"/>
      <c r="P192" s="26"/>
      <c r="Q192" s="26"/>
    </row>
    <row r="193" spans="2:17" x14ac:dyDescent="0.3">
      <c r="B193" s="25"/>
      <c r="C193" s="25"/>
      <c r="D193" s="63"/>
      <c r="E193" s="25"/>
      <c r="F193" s="25"/>
      <c r="G193" s="63"/>
      <c r="H193" s="25"/>
      <c r="I193" s="25"/>
      <c r="J193" s="26"/>
      <c r="K193" s="26"/>
      <c r="L193" s="26"/>
      <c r="M193" s="26"/>
      <c r="N193" s="26"/>
      <c r="O193" s="26"/>
      <c r="P193" s="26"/>
      <c r="Q193" s="26"/>
    </row>
    <row r="194" spans="2:17" x14ac:dyDescent="0.3">
      <c r="B194" s="25"/>
      <c r="C194" s="25"/>
      <c r="D194" s="63"/>
      <c r="E194" s="25"/>
      <c r="F194" s="25"/>
      <c r="G194" s="63"/>
      <c r="H194" s="25"/>
      <c r="I194" s="25"/>
      <c r="J194" s="26"/>
      <c r="K194" s="26"/>
      <c r="L194" s="26"/>
      <c r="M194" s="26"/>
      <c r="N194" s="26"/>
      <c r="O194" s="26"/>
      <c r="P194" s="26"/>
      <c r="Q194" s="26"/>
    </row>
    <row r="195" spans="2:17" x14ac:dyDescent="0.3">
      <c r="B195" s="25"/>
      <c r="C195" s="25"/>
      <c r="D195" s="63"/>
      <c r="E195" s="25"/>
      <c r="F195" s="25"/>
      <c r="G195" s="63"/>
      <c r="H195" s="25"/>
      <c r="I195" s="25"/>
      <c r="J195" s="26"/>
      <c r="K195" s="26"/>
      <c r="L195" s="26"/>
      <c r="M195" s="26"/>
      <c r="N195" s="26"/>
      <c r="O195" s="26"/>
      <c r="P195" s="26"/>
      <c r="Q195" s="26"/>
    </row>
    <row r="196" spans="2:17" x14ac:dyDescent="0.3">
      <c r="B196" s="25"/>
      <c r="C196" s="25"/>
      <c r="D196" s="63"/>
      <c r="E196" s="25"/>
      <c r="F196" s="25"/>
      <c r="G196" s="63"/>
      <c r="H196" s="25"/>
      <c r="I196" s="25"/>
      <c r="J196" s="26"/>
      <c r="K196" s="26"/>
      <c r="L196" s="26"/>
      <c r="M196" s="26"/>
      <c r="N196" s="26"/>
      <c r="O196" s="26"/>
      <c r="P196" s="26"/>
      <c r="Q196" s="26"/>
    </row>
    <row r="197" spans="2:17" x14ac:dyDescent="0.3">
      <c r="B197" s="25"/>
      <c r="C197" s="25"/>
      <c r="D197" s="63"/>
      <c r="E197" s="25"/>
      <c r="F197" s="25"/>
      <c r="G197" s="63"/>
      <c r="H197" s="25"/>
      <c r="I197" s="25"/>
      <c r="J197" s="26"/>
      <c r="K197" s="26"/>
      <c r="L197" s="26"/>
      <c r="M197" s="26"/>
      <c r="N197" s="26"/>
      <c r="O197" s="26"/>
      <c r="P197" s="26"/>
      <c r="Q197" s="26"/>
    </row>
    <row r="198" spans="2:17" x14ac:dyDescent="0.3">
      <c r="B198" s="25"/>
      <c r="C198" s="25"/>
      <c r="D198" s="63"/>
      <c r="E198" s="25"/>
      <c r="F198" s="25"/>
      <c r="G198" s="63"/>
      <c r="H198" s="25"/>
      <c r="I198" s="25"/>
      <c r="J198" s="26"/>
      <c r="K198" s="26"/>
      <c r="L198" s="26"/>
      <c r="M198" s="26"/>
      <c r="N198" s="26"/>
      <c r="O198" s="26"/>
      <c r="P198" s="26"/>
      <c r="Q198" s="26"/>
    </row>
    <row r="199" spans="2:17" x14ac:dyDescent="0.3">
      <c r="B199" s="25"/>
      <c r="C199" s="25"/>
      <c r="D199" s="63"/>
      <c r="E199" s="25"/>
      <c r="F199" s="25"/>
      <c r="G199" s="63"/>
      <c r="H199" s="25"/>
      <c r="I199" s="25"/>
      <c r="J199" s="26"/>
      <c r="K199" s="26"/>
      <c r="L199" s="26"/>
      <c r="M199" s="26"/>
      <c r="N199" s="26"/>
      <c r="O199" s="26"/>
      <c r="P199" s="26"/>
      <c r="Q199" s="26"/>
    </row>
    <row r="200" spans="2:17" x14ac:dyDescent="0.3">
      <c r="B200" s="25"/>
      <c r="C200" s="25"/>
      <c r="D200" s="63"/>
      <c r="E200" s="25"/>
      <c r="F200" s="25"/>
      <c r="G200" s="63"/>
      <c r="H200" s="25"/>
      <c r="I200" s="25"/>
      <c r="J200" s="26"/>
      <c r="K200" s="26"/>
      <c r="L200" s="26"/>
      <c r="M200" s="26"/>
      <c r="N200" s="26"/>
      <c r="O200" s="26"/>
      <c r="P200" s="26"/>
      <c r="Q200" s="26"/>
    </row>
    <row r="201" spans="2:17" x14ac:dyDescent="0.3">
      <c r="B201" s="25"/>
      <c r="C201" s="25"/>
      <c r="D201" s="63"/>
      <c r="E201" s="25"/>
      <c r="F201" s="25"/>
      <c r="G201" s="63"/>
      <c r="H201" s="25"/>
      <c r="I201" s="25"/>
      <c r="J201" s="26"/>
      <c r="K201" s="26"/>
      <c r="L201" s="26"/>
      <c r="M201" s="26"/>
      <c r="N201" s="26"/>
      <c r="O201" s="26"/>
      <c r="P201" s="26"/>
      <c r="Q201" s="26"/>
    </row>
    <row r="202" spans="2:17" x14ac:dyDescent="0.3">
      <c r="B202" s="25"/>
      <c r="C202" s="25"/>
      <c r="D202" s="63"/>
      <c r="E202" s="25"/>
      <c r="F202" s="25"/>
      <c r="G202" s="63"/>
      <c r="H202" s="25"/>
      <c r="I202" s="25"/>
      <c r="J202" s="26"/>
      <c r="K202" s="26"/>
      <c r="L202" s="26"/>
      <c r="M202" s="26"/>
      <c r="N202" s="26"/>
      <c r="O202" s="26"/>
      <c r="P202" s="26"/>
      <c r="Q202" s="26"/>
    </row>
    <row r="203" spans="2:17" x14ac:dyDescent="0.3">
      <c r="B203" s="25"/>
      <c r="C203" s="25"/>
      <c r="D203" s="63"/>
      <c r="E203" s="25"/>
      <c r="F203" s="25"/>
      <c r="G203" s="63"/>
      <c r="H203" s="25"/>
      <c r="I203" s="25"/>
      <c r="J203" s="26"/>
      <c r="K203" s="26"/>
      <c r="L203" s="26"/>
      <c r="M203" s="26"/>
      <c r="N203" s="26"/>
      <c r="O203" s="26"/>
      <c r="P203" s="26"/>
      <c r="Q203" s="26"/>
    </row>
    <row r="204" spans="2:17" x14ac:dyDescent="0.3">
      <c r="B204" s="25"/>
      <c r="C204" s="25"/>
      <c r="D204" s="63"/>
      <c r="E204" s="25"/>
      <c r="F204" s="25"/>
      <c r="G204" s="63"/>
      <c r="H204" s="25"/>
      <c r="I204" s="25"/>
      <c r="J204" s="26"/>
      <c r="K204" s="26"/>
      <c r="L204" s="26"/>
      <c r="M204" s="26"/>
      <c r="N204" s="26"/>
      <c r="O204" s="26"/>
      <c r="P204" s="26"/>
      <c r="Q204" s="26"/>
    </row>
    <row r="205" spans="2:17" x14ac:dyDescent="0.3">
      <c r="B205" s="25"/>
      <c r="C205" s="25"/>
      <c r="D205" s="63"/>
      <c r="E205" s="25"/>
      <c r="F205" s="25"/>
      <c r="G205" s="63"/>
      <c r="H205" s="25"/>
      <c r="I205" s="25"/>
      <c r="J205" s="26"/>
      <c r="K205" s="26"/>
      <c r="L205" s="26"/>
      <c r="M205" s="26"/>
      <c r="N205" s="26"/>
      <c r="O205" s="26"/>
      <c r="P205" s="26"/>
      <c r="Q205" s="26"/>
    </row>
    <row r="206" spans="2:17" x14ac:dyDescent="0.3">
      <c r="B206" s="25"/>
      <c r="C206" s="25"/>
      <c r="D206" s="63"/>
      <c r="E206" s="25"/>
      <c r="F206" s="25"/>
      <c r="G206" s="63"/>
      <c r="H206" s="25"/>
      <c r="I206" s="25"/>
      <c r="J206" s="26"/>
      <c r="K206" s="26"/>
      <c r="L206" s="26"/>
      <c r="M206" s="26"/>
      <c r="N206" s="26"/>
      <c r="O206" s="26"/>
      <c r="P206" s="26"/>
      <c r="Q206" s="26"/>
    </row>
    <row r="207" spans="2:17" x14ac:dyDescent="0.3">
      <c r="B207" s="25"/>
      <c r="C207" s="25"/>
      <c r="D207" s="63"/>
      <c r="E207" s="25"/>
      <c r="F207" s="25"/>
      <c r="G207" s="63"/>
      <c r="H207" s="25"/>
      <c r="I207" s="25"/>
      <c r="J207" s="26"/>
      <c r="K207" s="26"/>
      <c r="L207" s="26"/>
      <c r="M207" s="26"/>
      <c r="N207" s="26"/>
      <c r="O207" s="26"/>
      <c r="P207" s="26"/>
      <c r="Q207" s="26"/>
    </row>
    <row r="208" spans="2:17" x14ac:dyDescent="0.3">
      <c r="B208" s="25"/>
      <c r="C208" s="25"/>
      <c r="D208" s="63"/>
      <c r="E208" s="25"/>
      <c r="F208" s="25"/>
      <c r="G208" s="63"/>
      <c r="H208" s="25"/>
      <c r="I208" s="25"/>
      <c r="J208" s="26"/>
      <c r="K208" s="26"/>
      <c r="L208" s="26"/>
      <c r="M208" s="26"/>
      <c r="N208" s="26"/>
      <c r="O208" s="26"/>
      <c r="P208" s="26"/>
      <c r="Q208" s="26"/>
    </row>
    <row r="209" spans="2:17" x14ac:dyDescent="0.3">
      <c r="B209" s="25"/>
      <c r="C209" s="25"/>
      <c r="D209" s="63"/>
      <c r="E209" s="25"/>
      <c r="F209" s="25"/>
      <c r="G209" s="63"/>
      <c r="H209" s="25"/>
      <c r="I209" s="25"/>
      <c r="J209" s="26"/>
      <c r="K209" s="26"/>
      <c r="L209" s="26"/>
      <c r="M209" s="26"/>
      <c r="N209" s="26"/>
      <c r="O209" s="26"/>
      <c r="P209" s="26"/>
      <c r="Q209" s="26"/>
    </row>
    <row r="210" spans="2:17" x14ac:dyDescent="0.3">
      <c r="B210" s="25"/>
      <c r="C210" s="25"/>
      <c r="D210" s="63"/>
      <c r="E210" s="25"/>
      <c r="F210" s="25"/>
      <c r="G210" s="63"/>
      <c r="H210" s="25"/>
      <c r="I210" s="25"/>
      <c r="J210" s="26"/>
      <c r="K210" s="26"/>
      <c r="L210" s="26"/>
      <c r="M210" s="26"/>
      <c r="N210" s="26"/>
      <c r="O210" s="26"/>
      <c r="P210" s="26"/>
      <c r="Q210" s="26"/>
    </row>
    <row r="211" spans="2:17" x14ac:dyDescent="0.3">
      <c r="B211" s="25"/>
      <c r="C211" s="25"/>
      <c r="D211" s="63"/>
      <c r="E211" s="25"/>
      <c r="F211" s="25"/>
      <c r="G211" s="63"/>
      <c r="H211" s="25"/>
      <c r="I211" s="25"/>
      <c r="J211" s="26"/>
      <c r="K211" s="26"/>
      <c r="L211" s="26"/>
      <c r="M211" s="26"/>
      <c r="N211" s="26"/>
      <c r="O211" s="26"/>
      <c r="P211" s="26"/>
      <c r="Q211" s="26"/>
    </row>
    <row r="212" spans="2:17" x14ac:dyDescent="0.3">
      <c r="B212" s="25"/>
      <c r="C212" s="25"/>
      <c r="D212" s="63"/>
      <c r="E212" s="25"/>
      <c r="F212" s="25"/>
      <c r="G212" s="63"/>
      <c r="H212" s="25"/>
      <c r="I212" s="25"/>
      <c r="J212" s="26"/>
      <c r="K212" s="26"/>
      <c r="L212" s="26"/>
      <c r="M212" s="26"/>
      <c r="N212" s="26"/>
      <c r="O212" s="26"/>
      <c r="P212" s="26"/>
      <c r="Q212" s="26"/>
    </row>
    <row r="213" spans="2:17" x14ac:dyDescent="0.3">
      <c r="B213" s="25"/>
      <c r="C213" s="25"/>
      <c r="D213" s="63"/>
      <c r="E213" s="25"/>
      <c r="F213" s="25"/>
      <c r="G213" s="63"/>
      <c r="H213" s="25"/>
      <c r="I213" s="25"/>
      <c r="J213" s="26"/>
      <c r="K213" s="26"/>
      <c r="L213" s="26"/>
      <c r="M213" s="26"/>
      <c r="N213" s="26"/>
      <c r="O213" s="26"/>
      <c r="P213" s="26"/>
      <c r="Q213" s="26"/>
    </row>
    <row r="214" spans="2:17" x14ac:dyDescent="0.3">
      <c r="B214" s="25"/>
      <c r="C214" s="25"/>
      <c r="D214" s="63"/>
      <c r="E214" s="25"/>
      <c r="F214" s="25"/>
      <c r="G214" s="63"/>
      <c r="H214" s="25"/>
      <c r="I214" s="25"/>
      <c r="J214" s="26"/>
      <c r="K214" s="26"/>
      <c r="L214" s="26"/>
      <c r="M214" s="26"/>
      <c r="N214" s="26"/>
      <c r="O214" s="26"/>
      <c r="P214" s="26"/>
      <c r="Q214" s="26"/>
    </row>
    <row r="215" spans="2:17" x14ac:dyDescent="0.3">
      <c r="B215" s="25"/>
      <c r="C215" s="25"/>
      <c r="D215" s="63"/>
      <c r="E215" s="25"/>
      <c r="F215" s="25"/>
      <c r="G215" s="63"/>
      <c r="H215" s="25"/>
      <c r="I215" s="25"/>
      <c r="J215" s="26"/>
      <c r="K215" s="26"/>
      <c r="L215" s="26"/>
      <c r="M215" s="26"/>
      <c r="N215" s="26"/>
      <c r="O215" s="26"/>
      <c r="P215" s="26"/>
      <c r="Q215" s="26"/>
    </row>
    <row r="216" spans="2:17" x14ac:dyDescent="0.3">
      <c r="B216" s="25"/>
      <c r="C216" s="25"/>
      <c r="D216" s="63"/>
      <c r="E216" s="25"/>
      <c r="F216" s="25"/>
      <c r="G216" s="63"/>
      <c r="H216" s="25"/>
      <c r="I216" s="25"/>
      <c r="J216" s="26"/>
      <c r="K216" s="26"/>
      <c r="L216" s="26"/>
      <c r="M216" s="26"/>
      <c r="N216" s="26"/>
      <c r="O216" s="26"/>
      <c r="P216" s="26"/>
      <c r="Q216" s="26"/>
    </row>
    <row r="217" spans="2:17" x14ac:dyDescent="0.3">
      <c r="B217" s="25"/>
      <c r="C217" s="25"/>
      <c r="D217" s="63"/>
      <c r="E217" s="25"/>
      <c r="F217" s="25"/>
      <c r="G217" s="63"/>
      <c r="H217" s="25"/>
      <c r="I217" s="25"/>
      <c r="J217" s="26"/>
      <c r="K217" s="26"/>
      <c r="L217" s="26"/>
      <c r="M217" s="26"/>
      <c r="N217" s="26"/>
      <c r="O217" s="26"/>
      <c r="P217" s="26"/>
      <c r="Q217" s="26"/>
    </row>
    <row r="218" spans="2:17" x14ac:dyDescent="0.3">
      <c r="B218" s="25"/>
      <c r="C218" s="25"/>
      <c r="D218" s="63"/>
      <c r="E218" s="25"/>
      <c r="F218" s="25"/>
      <c r="G218" s="63"/>
      <c r="H218" s="25"/>
      <c r="I218" s="25"/>
      <c r="J218" s="26"/>
      <c r="K218" s="26"/>
      <c r="L218" s="26"/>
      <c r="M218" s="26"/>
      <c r="N218" s="26"/>
      <c r="O218" s="26"/>
      <c r="P218" s="26"/>
      <c r="Q218" s="26"/>
    </row>
    <row r="219" spans="2:17" x14ac:dyDescent="0.3">
      <c r="B219" s="25"/>
      <c r="C219" s="25"/>
      <c r="D219" s="63"/>
      <c r="E219" s="25"/>
      <c r="F219" s="25"/>
      <c r="G219" s="63"/>
      <c r="H219" s="25"/>
      <c r="I219" s="25"/>
      <c r="J219" s="26"/>
      <c r="K219" s="26"/>
      <c r="L219" s="26"/>
      <c r="M219" s="26"/>
      <c r="N219" s="26"/>
      <c r="O219" s="26"/>
      <c r="P219" s="26"/>
      <c r="Q219" s="26"/>
    </row>
    <row r="220" spans="2:17" x14ac:dyDescent="0.3">
      <c r="B220" s="25"/>
      <c r="C220" s="25"/>
      <c r="D220" s="63"/>
      <c r="E220" s="25"/>
      <c r="F220" s="25"/>
      <c r="G220" s="63"/>
      <c r="H220" s="25"/>
      <c r="I220" s="25"/>
      <c r="J220" s="26"/>
      <c r="K220" s="26"/>
      <c r="L220" s="26"/>
      <c r="M220" s="26"/>
      <c r="N220" s="26"/>
      <c r="O220" s="26"/>
      <c r="P220" s="26"/>
      <c r="Q220" s="26"/>
    </row>
    <row r="221" spans="2:17" x14ac:dyDescent="0.3">
      <c r="B221" s="25"/>
      <c r="C221" s="25"/>
      <c r="D221" s="63"/>
      <c r="E221" s="25"/>
      <c r="F221" s="25"/>
      <c r="G221" s="63"/>
      <c r="H221" s="25"/>
      <c r="I221" s="25"/>
      <c r="J221" s="26"/>
      <c r="K221" s="26"/>
      <c r="L221" s="26"/>
      <c r="M221" s="26"/>
      <c r="N221" s="26"/>
      <c r="O221" s="26"/>
      <c r="P221" s="26"/>
      <c r="Q221" s="26"/>
    </row>
    <row r="222" spans="2:17" x14ac:dyDescent="0.3">
      <c r="B222" s="25"/>
      <c r="C222" s="25"/>
      <c r="D222" s="63"/>
      <c r="E222" s="25"/>
      <c r="F222" s="25"/>
      <c r="G222" s="63"/>
      <c r="H222" s="25"/>
      <c r="I222" s="25"/>
      <c r="J222" s="26"/>
      <c r="K222" s="26"/>
      <c r="L222" s="26"/>
      <c r="M222" s="26"/>
      <c r="N222" s="26"/>
      <c r="O222" s="26"/>
      <c r="P222" s="26"/>
      <c r="Q222" s="26"/>
    </row>
    <row r="223" spans="2:17" x14ac:dyDescent="0.3">
      <c r="B223" s="25"/>
      <c r="C223" s="25"/>
      <c r="D223" s="63"/>
      <c r="E223" s="25"/>
      <c r="F223" s="25"/>
      <c r="G223" s="63"/>
      <c r="H223" s="25"/>
      <c r="I223" s="25"/>
      <c r="J223" s="26"/>
      <c r="K223" s="26"/>
      <c r="L223" s="26"/>
      <c r="M223" s="26"/>
      <c r="N223" s="26"/>
      <c r="O223" s="26"/>
      <c r="P223" s="26"/>
      <c r="Q223" s="26"/>
    </row>
    <row r="224" spans="2:17" x14ac:dyDescent="0.3">
      <c r="B224" s="25"/>
      <c r="C224" s="25"/>
      <c r="D224" s="63"/>
      <c r="E224" s="25"/>
      <c r="F224" s="25"/>
      <c r="G224" s="63"/>
      <c r="H224" s="25"/>
      <c r="I224" s="25"/>
      <c r="J224" s="26"/>
      <c r="K224" s="26"/>
      <c r="L224" s="26"/>
      <c r="M224" s="26"/>
      <c r="N224" s="26"/>
      <c r="O224" s="26"/>
      <c r="P224" s="26"/>
      <c r="Q224" s="26"/>
    </row>
    <row r="225" spans="2:17" x14ac:dyDescent="0.3">
      <c r="B225" s="25"/>
      <c r="C225" s="25"/>
      <c r="D225" s="63"/>
      <c r="E225" s="25"/>
      <c r="F225" s="25"/>
      <c r="G225" s="63"/>
      <c r="H225" s="25"/>
      <c r="I225" s="25"/>
      <c r="J225" s="26"/>
      <c r="K225" s="26"/>
      <c r="L225" s="26"/>
      <c r="M225" s="26"/>
      <c r="N225" s="26"/>
      <c r="O225" s="26"/>
      <c r="P225" s="26"/>
      <c r="Q225" s="26"/>
    </row>
    <row r="226" spans="2:17" x14ac:dyDescent="0.3">
      <c r="B226" s="25"/>
      <c r="C226" s="25"/>
      <c r="D226" s="63"/>
      <c r="E226" s="25"/>
      <c r="F226" s="25"/>
      <c r="G226" s="63"/>
      <c r="H226" s="25"/>
      <c r="I226" s="25"/>
      <c r="J226" s="26"/>
      <c r="K226" s="26"/>
      <c r="L226" s="26"/>
      <c r="M226" s="26"/>
      <c r="N226" s="26"/>
      <c r="O226" s="26"/>
      <c r="P226" s="26"/>
      <c r="Q226" s="26"/>
    </row>
    <row r="227" spans="2:17" x14ac:dyDescent="0.3">
      <c r="B227" s="25"/>
      <c r="C227" s="25"/>
      <c r="D227" s="63"/>
      <c r="E227" s="25"/>
      <c r="F227" s="25"/>
      <c r="G227" s="63"/>
      <c r="H227" s="25"/>
      <c r="I227" s="25"/>
      <c r="J227" s="26"/>
      <c r="K227" s="26"/>
      <c r="L227" s="26"/>
      <c r="M227" s="26"/>
      <c r="N227" s="26"/>
      <c r="O227" s="26"/>
      <c r="P227" s="26"/>
      <c r="Q227" s="26"/>
    </row>
    <row r="228" spans="2:17" x14ac:dyDescent="0.3">
      <c r="B228" s="25"/>
      <c r="C228" s="25"/>
      <c r="D228" s="63"/>
      <c r="E228" s="25"/>
      <c r="F228" s="25"/>
      <c r="G228" s="63"/>
      <c r="H228" s="25"/>
      <c r="I228" s="25"/>
      <c r="J228" s="26"/>
      <c r="K228" s="26"/>
      <c r="L228" s="26"/>
      <c r="M228" s="26"/>
      <c r="N228" s="26"/>
      <c r="O228" s="26"/>
      <c r="P228" s="26"/>
      <c r="Q228" s="26"/>
    </row>
    <row r="229" spans="2:17" x14ac:dyDescent="0.3">
      <c r="B229" s="25"/>
      <c r="C229" s="25"/>
      <c r="D229" s="63"/>
      <c r="E229" s="25"/>
      <c r="F229" s="25"/>
      <c r="G229" s="63"/>
      <c r="H229" s="25"/>
      <c r="I229" s="25"/>
      <c r="J229" s="26"/>
      <c r="K229" s="26"/>
      <c r="L229" s="26"/>
      <c r="M229" s="26"/>
      <c r="N229" s="26"/>
      <c r="O229" s="26"/>
      <c r="P229" s="26"/>
      <c r="Q229" s="26"/>
    </row>
    <row r="230" spans="2:17" x14ac:dyDescent="0.3">
      <c r="B230" s="25"/>
      <c r="C230" s="25"/>
      <c r="D230" s="63"/>
      <c r="E230" s="25"/>
      <c r="F230" s="25"/>
      <c r="G230" s="63"/>
      <c r="H230" s="25"/>
      <c r="I230" s="25"/>
      <c r="J230" s="26"/>
      <c r="K230" s="26"/>
      <c r="L230" s="26"/>
      <c r="M230" s="26"/>
      <c r="N230" s="26"/>
      <c r="O230" s="26"/>
      <c r="P230" s="26"/>
      <c r="Q230" s="26"/>
    </row>
    <row r="231" spans="2:17" x14ac:dyDescent="0.3">
      <c r="B231" s="25"/>
      <c r="C231" s="25"/>
      <c r="D231" s="63"/>
      <c r="E231" s="25"/>
      <c r="F231" s="25"/>
      <c r="G231" s="63"/>
      <c r="H231" s="25"/>
      <c r="I231" s="25"/>
      <c r="J231" s="26"/>
      <c r="K231" s="26"/>
      <c r="L231" s="26"/>
      <c r="M231" s="26"/>
      <c r="N231" s="26"/>
      <c r="O231" s="26"/>
      <c r="P231" s="26"/>
      <c r="Q231" s="26"/>
    </row>
    <row r="232" spans="2:17" x14ac:dyDescent="0.3">
      <c r="B232" s="25"/>
      <c r="C232" s="25"/>
      <c r="D232" s="63"/>
      <c r="E232" s="25"/>
      <c r="F232" s="25"/>
      <c r="G232" s="63"/>
      <c r="H232" s="25"/>
      <c r="I232" s="25"/>
      <c r="J232" s="26"/>
      <c r="K232" s="26"/>
      <c r="L232" s="26"/>
      <c r="M232" s="26"/>
      <c r="N232" s="26"/>
      <c r="O232" s="26"/>
      <c r="P232" s="26"/>
      <c r="Q232" s="26"/>
    </row>
    <row r="233" spans="2:17" x14ac:dyDescent="0.3">
      <c r="B233" s="25"/>
      <c r="C233" s="25"/>
      <c r="D233" s="63"/>
      <c r="E233" s="25"/>
      <c r="F233" s="25"/>
      <c r="G233" s="63"/>
      <c r="H233" s="25"/>
      <c r="I233" s="25"/>
      <c r="J233" s="26"/>
      <c r="K233" s="26"/>
      <c r="L233" s="26"/>
      <c r="M233" s="26"/>
      <c r="N233" s="26"/>
      <c r="O233" s="26"/>
      <c r="P233" s="26"/>
      <c r="Q233" s="26"/>
    </row>
    <row r="234" spans="2:17" x14ac:dyDescent="0.3">
      <c r="B234" s="25"/>
      <c r="C234" s="25"/>
      <c r="D234" s="63"/>
      <c r="E234" s="25"/>
      <c r="F234" s="25"/>
      <c r="G234" s="63"/>
      <c r="H234" s="25"/>
      <c r="I234" s="25"/>
      <c r="J234" s="26"/>
      <c r="K234" s="26"/>
      <c r="L234" s="26"/>
      <c r="M234" s="26"/>
      <c r="N234" s="26"/>
      <c r="O234" s="26"/>
      <c r="P234" s="26"/>
      <c r="Q234" s="26"/>
    </row>
    <row r="235" spans="2:17" x14ac:dyDescent="0.3">
      <c r="B235" s="25"/>
      <c r="C235" s="25"/>
      <c r="D235" s="63"/>
      <c r="E235" s="25"/>
      <c r="F235" s="25"/>
      <c r="G235" s="63"/>
      <c r="H235" s="25"/>
      <c r="I235" s="25"/>
      <c r="J235" s="26"/>
      <c r="K235" s="26"/>
      <c r="L235" s="26"/>
      <c r="M235" s="26"/>
      <c r="N235" s="26"/>
      <c r="O235" s="26"/>
      <c r="P235" s="26"/>
      <c r="Q235" s="26"/>
    </row>
    <row r="236" spans="2:17" x14ac:dyDescent="0.3">
      <c r="B236" s="25"/>
      <c r="C236" s="25"/>
      <c r="D236" s="63"/>
      <c r="E236" s="25"/>
      <c r="F236" s="25"/>
      <c r="G236" s="63"/>
      <c r="H236" s="25"/>
      <c r="I236" s="25"/>
      <c r="J236" s="26"/>
      <c r="K236" s="26"/>
      <c r="L236" s="26"/>
      <c r="M236" s="26"/>
      <c r="N236" s="26"/>
      <c r="O236" s="26"/>
      <c r="P236" s="26"/>
      <c r="Q236" s="26"/>
    </row>
    <row r="237" spans="2:17" x14ac:dyDescent="0.3">
      <c r="B237" s="25"/>
      <c r="C237" s="25"/>
      <c r="D237" s="63"/>
      <c r="E237" s="25"/>
      <c r="F237" s="25"/>
      <c r="G237" s="63"/>
      <c r="H237" s="25"/>
      <c r="I237" s="25"/>
      <c r="J237" s="26"/>
      <c r="K237" s="26"/>
      <c r="L237" s="26"/>
      <c r="M237" s="26"/>
      <c r="N237" s="26"/>
      <c r="O237" s="26"/>
      <c r="P237" s="26"/>
      <c r="Q237" s="26"/>
    </row>
    <row r="238" spans="2:17" x14ac:dyDescent="0.3">
      <c r="B238" s="25"/>
      <c r="C238" s="25"/>
      <c r="D238" s="63"/>
      <c r="E238" s="25"/>
      <c r="F238" s="25"/>
      <c r="G238" s="63"/>
      <c r="H238" s="25"/>
      <c r="I238" s="25"/>
      <c r="J238" s="26"/>
      <c r="K238" s="26"/>
      <c r="L238" s="26"/>
      <c r="M238" s="26"/>
      <c r="N238" s="26"/>
      <c r="O238" s="26"/>
      <c r="P238" s="26"/>
      <c r="Q238" s="26"/>
    </row>
    <row r="239" spans="2:17" x14ac:dyDescent="0.3">
      <c r="B239" s="25"/>
      <c r="C239" s="25"/>
      <c r="D239" s="63"/>
      <c r="E239" s="25"/>
      <c r="F239" s="25"/>
      <c r="G239" s="63"/>
      <c r="H239" s="25"/>
      <c r="I239" s="25"/>
      <c r="J239" s="26"/>
      <c r="K239" s="26"/>
      <c r="L239" s="26"/>
      <c r="M239" s="26"/>
      <c r="N239" s="26"/>
      <c r="O239" s="26"/>
      <c r="P239" s="26"/>
      <c r="Q239" s="26"/>
    </row>
    <row r="240" spans="2:17" x14ac:dyDescent="0.3">
      <c r="B240" s="25"/>
      <c r="C240" s="25"/>
      <c r="D240" s="63"/>
      <c r="E240" s="25"/>
      <c r="F240" s="25"/>
      <c r="G240" s="63"/>
      <c r="H240" s="25"/>
      <c r="I240" s="25"/>
      <c r="J240" s="26"/>
      <c r="K240" s="26"/>
      <c r="L240" s="26"/>
      <c r="M240" s="26"/>
      <c r="N240" s="26"/>
      <c r="O240" s="26"/>
      <c r="P240" s="26"/>
      <c r="Q240" s="26"/>
    </row>
    <row r="241" spans="2:17" x14ac:dyDescent="0.3">
      <c r="B241" s="25"/>
      <c r="C241" s="25"/>
      <c r="D241" s="63"/>
      <c r="E241" s="25"/>
      <c r="F241" s="25"/>
      <c r="G241" s="63"/>
      <c r="H241" s="25"/>
      <c r="I241" s="25"/>
      <c r="J241" s="26"/>
      <c r="K241" s="26"/>
      <c r="L241" s="26"/>
      <c r="M241" s="26"/>
      <c r="N241" s="26"/>
      <c r="O241" s="26"/>
      <c r="P241" s="26"/>
      <c r="Q241" s="26"/>
    </row>
    <row r="242" spans="2:17" x14ac:dyDescent="0.3">
      <c r="B242" s="25"/>
      <c r="C242" s="25"/>
      <c r="D242" s="63"/>
      <c r="E242" s="25"/>
      <c r="F242" s="25"/>
      <c r="G242" s="63"/>
      <c r="H242" s="25"/>
      <c r="I242" s="25"/>
      <c r="J242" s="26"/>
      <c r="K242" s="26"/>
      <c r="L242" s="26"/>
      <c r="M242" s="26"/>
      <c r="N242" s="26"/>
      <c r="O242" s="26"/>
      <c r="P242" s="26"/>
      <c r="Q242" s="26"/>
    </row>
    <row r="243" spans="2:17" x14ac:dyDescent="0.3">
      <c r="B243" s="25"/>
      <c r="C243" s="25"/>
      <c r="D243" s="63"/>
      <c r="E243" s="25"/>
      <c r="F243" s="25"/>
      <c r="G243" s="63"/>
      <c r="H243" s="25"/>
      <c r="I243" s="25"/>
      <c r="J243" s="26"/>
      <c r="K243" s="26"/>
      <c r="L243" s="26"/>
      <c r="M243" s="26"/>
      <c r="N243" s="26"/>
      <c r="O243" s="26"/>
      <c r="P243" s="26"/>
      <c r="Q243" s="26"/>
    </row>
    <row r="244" spans="2:17" x14ac:dyDescent="0.3">
      <c r="B244" s="25"/>
      <c r="C244" s="25"/>
      <c r="D244" s="63"/>
      <c r="E244" s="25"/>
      <c r="F244" s="25"/>
      <c r="G244" s="63"/>
      <c r="H244" s="25"/>
      <c r="I244" s="25"/>
      <c r="J244" s="26"/>
      <c r="K244" s="26"/>
      <c r="L244" s="26"/>
      <c r="M244" s="26"/>
      <c r="N244" s="26"/>
      <c r="O244" s="26"/>
      <c r="P244" s="26"/>
      <c r="Q244" s="26"/>
    </row>
    <row r="245" spans="2:17" x14ac:dyDescent="0.3">
      <c r="B245" s="25"/>
      <c r="C245" s="25"/>
      <c r="D245" s="63"/>
      <c r="E245" s="25"/>
      <c r="F245" s="25"/>
      <c r="G245" s="63"/>
      <c r="H245" s="25"/>
      <c r="I245" s="25"/>
      <c r="J245" s="26"/>
      <c r="K245" s="26"/>
      <c r="L245" s="26"/>
      <c r="M245" s="26"/>
      <c r="N245" s="26"/>
      <c r="O245" s="26"/>
      <c r="P245" s="26"/>
      <c r="Q245" s="26"/>
    </row>
    <row r="246" spans="2:17" x14ac:dyDescent="0.3">
      <c r="B246" s="25"/>
      <c r="C246" s="25"/>
      <c r="D246" s="63"/>
      <c r="E246" s="25"/>
      <c r="F246" s="25"/>
      <c r="G246" s="63"/>
      <c r="H246" s="25"/>
      <c r="I246" s="25"/>
      <c r="J246" s="26"/>
      <c r="K246" s="26"/>
      <c r="L246" s="26"/>
      <c r="M246" s="26"/>
      <c r="N246" s="26"/>
      <c r="O246" s="26"/>
      <c r="P246" s="26"/>
      <c r="Q246" s="26"/>
    </row>
    <row r="247" spans="2:17" x14ac:dyDescent="0.3">
      <c r="B247" s="25"/>
      <c r="C247" s="25"/>
      <c r="D247" s="63"/>
      <c r="E247" s="25"/>
      <c r="F247" s="25"/>
      <c r="G247" s="63"/>
      <c r="H247" s="25"/>
      <c r="I247" s="25"/>
      <c r="J247" s="26"/>
      <c r="K247" s="26"/>
      <c r="L247" s="26"/>
      <c r="M247" s="26"/>
      <c r="N247" s="26"/>
      <c r="O247" s="26"/>
      <c r="P247" s="26"/>
      <c r="Q247" s="26"/>
    </row>
  </sheetData>
  <mergeCells count="3">
    <mergeCell ref="B5:D5"/>
    <mergeCell ref="E5:G5"/>
    <mergeCell ref="A2:I2"/>
  </mergeCells>
  <phoneticPr fontId="3" type="noConversion"/>
  <printOptions horizontalCentered="1" verticalCentered="1"/>
  <pageMargins left="0.78740157480314998" right="0.78740157480314998" top="0.98425196850393704" bottom="0.98425196850393704" header="0.511811023622047" footer="0.511811023622047"/>
  <pageSetup paperSize="9" scale="91"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18">
    <tabColor indexed="57"/>
    <outlinePr applyStyles="1" summaryBelow="0"/>
    <pageSetUpPr fitToPage="1"/>
  </sheetPr>
  <dimension ref="A1:J180"/>
  <sheetViews>
    <sheetView workbookViewId="0">
      <selection activeCell="A6" sqref="A6"/>
    </sheetView>
  </sheetViews>
  <sheetFormatPr defaultColWidth="9.109375" defaultRowHeight="10.199999999999999" outlineLevelRow="4" x14ac:dyDescent="0.2"/>
  <cols>
    <col min="1" max="1" width="52" style="8" customWidth="1"/>
    <col min="2" max="5" width="16.33203125" style="9" customWidth="1"/>
    <col min="6" max="6" width="9.109375" style="8" customWidth="1"/>
    <col min="7" max="16384" width="9.109375" style="8"/>
  </cols>
  <sheetData>
    <row r="1" spans="1:10" s="22" customFormat="1" ht="18" x14ac:dyDescent="0.3">
      <c r="A1" s="1"/>
      <c r="B1" s="1"/>
      <c r="C1" s="1"/>
      <c r="D1" s="1"/>
      <c r="E1" s="1"/>
    </row>
    <row r="2" spans="1:10" s="22" customFormat="1" ht="18" x14ac:dyDescent="0.3">
      <c r="A2" s="1" t="str">
        <f>IF(REPORT_LANG="UKR","Державний та гарантований державою борг України за поточний рік","State debt and State guaranteed debt of  Ukraine for the current year")</f>
        <v>Державний та гарантований державою борг України за поточний рік</v>
      </c>
      <c r="B2" s="1"/>
      <c r="C2" s="1"/>
      <c r="D2" s="1"/>
      <c r="E2" s="1"/>
      <c r="F2" s="7"/>
      <c r="G2" s="7"/>
      <c r="H2" s="7"/>
      <c r="I2" s="7"/>
      <c r="J2" s="7"/>
    </row>
    <row r="3" spans="1:10" s="22" customFormat="1" ht="13.8" x14ac:dyDescent="0.3">
      <c r="A3" s="24"/>
      <c r="B3" s="23"/>
      <c r="C3" s="23"/>
      <c r="D3" s="23"/>
      <c r="E3" s="23"/>
    </row>
    <row r="4" spans="1:10" s="27" customFormat="1" ht="13.8" x14ac:dyDescent="0.3">
      <c r="B4" s="28"/>
      <c r="C4" s="28"/>
      <c r="D4" s="28"/>
      <c r="E4" s="28" t="str">
        <f>VALUAH</f>
        <v>млрд. грн</v>
      </c>
    </row>
    <row r="5" spans="1:10" s="14" customFormat="1" ht="13.8" x14ac:dyDescent="0.25">
      <c r="A5" s="12"/>
      <c r="B5" s="13">
        <v>46022</v>
      </c>
      <c r="C5" s="13">
        <v>46053</v>
      </c>
      <c r="D5" s="13">
        <v>46081</v>
      </c>
      <c r="E5" s="13">
        <v>46112</v>
      </c>
    </row>
    <row r="6" spans="1:10" s="15" customFormat="1" ht="31.2" x14ac:dyDescent="0.25">
      <c r="A6" s="141"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6" s="21">
        <f t="shared" ref="B6:E6" si="0">B$80+B$7</f>
        <v>9042.6770279453922</v>
      </c>
      <c r="C6" s="21">
        <f t="shared" si="0"/>
        <v>9212.5998245738901</v>
      </c>
      <c r="D6" s="21">
        <f t="shared" si="0"/>
        <v>9211.1933697349305</v>
      </c>
      <c r="E6" s="21">
        <f t="shared" si="0"/>
        <v>9233.0278668776482</v>
      </c>
    </row>
    <row r="7" spans="1:10" s="127" customFormat="1" ht="14.4" outlineLevel="1" x14ac:dyDescent="0.25">
      <c r="A7" s="168" t="s">
        <v>1</v>
      </c>
      <c r="B7" s="169">
        <f t="shared" ref="B7:E7" si="1">B$8+B$42</f>
        <v>8765.9940256002719</v>
      </c>
      <c r="C7" s="169">
        <f t="shared" si="1"/>
        <v>8933.75862935849</v>
      </c>
      <c r="D7" s="169">
        <f t="shared" si="1"/>
        <v>8940.6425883804604</v>
      </c>
      <c r="E7" s="169">
        <f t="shared" si="1"/>
        <v>8973.0663618125782</v>
      </c>
    </row>
    <row r="8" spans="1:10" s="17" customFormat="1" ht="14.4" outlineLevel="2" x14ac:dyDescent="0.25">
      <c r="A8" s="170" t="s">
        <v>59</v>
      </c>
      <c r="B8" s="171">
        <f t="shared" ref="B8:E8" si="2">B$9+B$40</f>
        <v>1967.2075927832996</v>
      </c>
      <c r="C8" s="171">
        <f t="shared" si="2"/>
        <v>1992.6491649657994</v>
      </c>
      <c r="D8" s="171">
        <f t="shared" si="2"/>
        <v>2009.6169171505996</v>
      </c>
      <c r="E8" s="171">
        <f t="shared" si="2"/>
        <v>2013.8889646902796</v>
      </c>
    </row>
    <row r="9" spans="1:10" s="18" customFormat="1" ht="13.8" outlineLevel="3" x14ac:dyDescent="0.25">
      <c r="A9" s="172" t="s">
        <v>60</v>
      </c>
      <c r="B9" s="173">
        <f t="shared" ref="B9:E9" si="3">SUM(B$10:B$39)</f>
        <v>1965.8850675579995</v>
      </c>
      <c r="C9" s="173">
        <f t="shared" si="3"/>
        <v>1991.3266397404993</v>
      </c>
      <c r="D9" s="173">
        <f t="shared" si="3"/>
        <v>2008.2943919252996</v>
      </c>
      <c r="E9" s="173">
        <f t="shared" si="3"/>
        <v>2012.5995025955997</v>
      </c>
    </row>
    <row r="10" spans="1:10" s="20" customFormat="1" ht="13.8" outlineLevel="4" x14ac:dyDescent="0.25">
      <c r="A10" s="174" t="s">
        <v>61</v>
      </c>
      <c r="B10" s="166">
        <v>176.06807957500001</v>
      </c>
      <c r="C10" s="166">
        <v>188.40172416499999</v>
      </c>
      <c r="D10" s="166">
        <v>166.7095819468</v>
      </c>
      <c r="E10" s="166">
        <v>172.69992202809999</v>
      </c>
    </row>
    <row r="11" spans="1:10" ht="13.8" outlineLevel="4" x14ac:dyDescent="0.3">
      <c r="A11" s="175" t="s">
        <v>62</v>
      </c>
      <c r="B11" s="176">
        <v>37.370921000000003</v>
      </c>
      <c r="C11" s="176">
        <v>34.051921</v>
      </c>
      <c r="D11" s="176">
        <v>34.051921</v>
      </c>
      <c r="E11" s="176">
        <v>34.051921</v>
      </c>
      <c r="F11" s="11"/>
      <c r="G11" s="11"/>
      <c r="H11" s="11"/>
    </row>
    <row r="12" spans="1:10" ht="13.8" outlineLevel="4" x14ac:dyDescent="0.3">
      <c r="A12" s="175" t="s">
        <v>63</v>
      </c>
      <c r="B12" s="176">
        <v>16.899999999999999</v>
      </c>
      <c r="C12" s="176">
        <v>16.899999999999999</v>
      </c>
      <c r="D12" s="176">
        <v>16.899999999999999</v>
      </c>
      <c r="E12" s="176">
        <v>14.4</v>
      </c>
      <c r="F12" s="11"/>
      <c r="G12" s="11"/>
      <c r="H12" s="11"/>
    </row>
    <row r="13" spans="1:10" ht="13.8" outlineLevel="4" x14ac:dyDescent="0.3">
      <c r="A13" s="175" t="s">
        <v>64</v>
      </c>
      <c r="B13" s="176">
        <v>8.4775600000000004</v>
      </c>
      <c r="C13" s="176">
        <v>8.5696600000000007</v>
      </c>
      <c r="D13" s="176">
        <v>8.6416199999999996</v>
      </c>
      <c r="E13" s="176">
        <v>8.7591000000000001</v>
      </c>
      <c r="F13" s="11"/>
      <c r="G13" s="11"/>
      <c r="H13" s="11"/>
    </row>
    <row r="14" spans="1:10" ht="13.8" outlineLevel="4" x14ac:dyDescent="0.3">
      <c r="A14" s="175" t="s">
        <v>65</v>
      </c>
      <c r="B14" s="176">
        <v>50</v>
      </c>
      <c r="C14" s="176">
        <v>50</v>
      </c>
      <c r="D14" s="176">
        <v>50</v>
      </c>
      <c r="E14" s="176">
        <v>50</v>
      </c>
      <c r="F14" s="11"/>
      <c r="G14" s="11"/>
      <c r="H14" s="11"/>
    </row>
    <row r="15" spans="1:10" ht="13.8" outlineLevel="4" x14ac:dyDescent="0.3">
      <c r="A15" s="175" t="s">
        <v>66</v>
      </c>
      <c r="B15" s="176">
        <v>33.700001</v>
      </c>
      <c r="C15" s="176">
        <v>33.700001</v>
      </c>
      <c r="D15" s="176">
        <v>33.700001</v>
      </c>
      <c r="E15" s="176">
        <v>33.700001</v>
      </c>
      <c r="F15" s="11"/>
      <c r="G15" s="11"/>
      <c r="H15" s="11"/>
    </row>
    <row r="16" spans="1:10" ht="13.8" outlineLevel="4" x14ac:dyDescent="0.3">
      <c r="A16" s="175" t="s">
        <v>67</v>
      </c>
      <c r="B16" s="176">
        <v>46.9</v>
      </c>
      <c r="C16" s="176">
        <v>46.9</v>
      </c>
      <c r="D16" s="176">
        <v>46.9</v>
      </c>
      <c r="E16" s="176">
        <v>46.9</v>
      </c>
      <c r="F16" s="11"/>
      <c r="G16" s="11"/>
      <c r="H16" s="11"/>
    </row>
    <row r="17" spans="1:8" ht="13.8" outlineLevel="4" x14ac:dyDescent="0.3">
      <c r="A17" s="175" t="s">
        <v>68</v>
      </c>
      <c r="B17" s="176">
        <v>225.503117</v>
      </c>
      <c r="C17" s="176">
        <v>225.503117</v>
      </c>
      <c r="D17" s="176">
        <v>225.503117</v>
      </c>
      <c r="E17" s="176">
        <v>225.503117</v>
      </c>
      <c r="F17" s="11"/>
      <c r="G17" s="11"/>
      <c r="H17" s="11"/>
    </row>
    <row r="18" spans="1:8" ht="13.8" outlineLevel="4" x14ac:dyDescent="0.3">
      <c r="A18" s="175" t="s">
        <v>69</v>
      </c>
      <c r="B18" s="176">
        <v>12.097744</v>
      </c>
      <c r="C18" s="176">
        <v>12.097744</v>
      </c>
      <c r="D18" s="176">
        <v>12.097744</v>
      </c>
      <c r="E18" s="176">
        <v>12.097744</v>
      </c>
      <c r="F18" s="11"/>
      <c r="G18" s="11"/>
      <c r="H18" s="11"/>
    </row>
    <row r="19" spans="1:8" ht="13.8" outlineLevel="4" x14ac:dyDescent="0.3">
      <c r="A19" s="175" t="s">
        <v>70</v>
      </c>
      <c r="B19" s="176">
        <v>27.097743999999999</v>
      </c>
      <c r="C19" s="176">
        <v>27.097743999999999</v>
      </c>
      <c r="D19" s="176">
        <v>27.097743999999999</v>
      </c>
      <c r="E19" s="176">
        <v>27.097743999999999</v>
      </c>
      <c r="F19" s="11"/>
      <c r="G19" s="11"/>
      <c r="H19" s="11"/>
    </row>
    <row r="20" spans="1:8" ht="13.8" outlineLevel="4" x14ac:dyDescent="0.3">
      <c r="A20" s="175" t="s">
        <v>71</v>
      </c>
      <c r="B20" s="176">
        <v>171.11051998299999</v>
      </c>
      <c r="C20" s="176">
        <v>185.50718357549999</v>
      </c>
      <c r="D20" s="176">
        <v>194.78600397849999</v>
      </c>
      <c r="E20" s="176">
        <v>189.7506755675</v>
      </c>
      <c r="F20" s="11"/>
      <c r="G20" s="11"/>
      <c r="H20" s="11"/>
    </row>
    <row r="21" spans="1:8" ht="13.8" outlineLevel="4" x14ac:dyDescent="0.3">
      <c r="A21" s="175" t="s">
        <v>72</v>
      </c>
      <c r="B21" s="176">
        <v>12.097744</v>
      </c>
      <c r="C21" s="176">
        <v>12.097744</v>
      </c>
      <c r="D21" s="176">
        <v>12.097744</v>
      </c>
      <c r="E21" s="176">
        <v>12.097744</v>
      </c>
      <c r="F21" s="11"/>
      <c r="G21" s="11"/>
      <c r="H21" s="11"/>
    </row>
    <row r="22" spans="1:8" ht="13.8" outlineLevel="4" x14ac:dyDescent="0.3">
      <c r="A22" s="175" t="s">
        <v>73</v>
      </c>
      <c r="B22" s="176">
        <v>12.097744</v>
      </c>
      <c r="C22" s="176">
        <v>12.097744</v>
      </c>
      <c r="D22" s="176">
        <v>12.097744</v>
      </c>
      <c r="E22" s="176">
        <v>12.097744</v>
      </c>
      <c r="F22" s="11"/>
      <c r="G22" s="11"/>
      <c r="H22" s="11"/>
    </row>
    <row r="23" spans="1:8" ht="13.8" outlineLevel="4" x14ac:dyDescent="0.3">
      <c r="A23" s="175" t="s">
        <v>74</v>
      </c>
      <c r="B23" s="176">
        <v>184.67359099999999</v>
      </c>
      <c r="C23" s="176">
        <v>166.21270899999999</v>
      </c>
      <c r="D23" s="176">
        <v>156.042486</v>
      </c>
      <c r="E23" s="176">
        <v>149.40954600000001</v>
      </c>
      <c r="F23" s="11"/>
      <c r="G23" s="11"/>
      <c r="H23" s="11"/>
    </row>
    <row r="24" spans="1:8" ht="13.8" outlineLevel="4" x14ac:dyDescent="0.3">
      <c r="A24" s="175" t="s">
        <v>75</v>
      </c>
      <c r="B24" s="176">
        <v>12.097744</v>
      </c>
      <c r="C24" s="176">
        <v>12.097744</v>
      </c>
      <c r="D24" s="176">
        <v>12.097744</v>
      </c>
      <c r="E24" s="176">
        <v>12.097744</v>
      </c>
      <c r="F24" s="11"/>
      <c r="G24" s="11"/>
      <c r="H24" s="11"/>
    </row>
    <row r="25" spans="1:8" ht="13.8" outlineLevel="4" x14ac:dyDescent="0.3">
      <c r="A25" s="175" t="s">
        <v>76</v>
      </c>
      <c r="B25" s="176">
        <v>12.097744</v>
      </c>
      <c r="C25" s="176">
        <v>12.097744</v>
      </c>
      <c r="D25" s="176">
        <v>12.097744</v>
      </c>
      <c r="E25" s="176">
        <v>12.097744</v>
      </c>
      <c r="F25" s="11"/>
      <c r="G25" s="11"/>
      <c r="H25" s="11"/>
    </row>
    <row r="26" spans="1:8" ht="13.8" outlineLevel="4" x14ac:dyDescent="0.3">
      <c r="A26" s="175" t="s">
        <v>77</v>
      </c>
      <c r="B26" s="176">
        <v>12.097744</v>
      </c>
      <c r="C26" s="176">
        <v>12.097744</v>
      </c>
      <c r="D26" s="176">
        <v>12.097744</v>
      </c>
      <c r="E26" s="176">
        <v>12.097744</v>
      </c>
      <c r="F26" s="11"/>
      <c r="G26" s="11"/>
      <c r="H26" s="11"/>
    </row>
    <row r="27" spans="1:8" ht="13.8" outlineLevel="4" x14ac:dyDescent="0.3">
      <c r="A27" s="175" t="s">
        <v>78</v>
      </c>
      <c r="B27" s="176">
        <v>12.097744</v>
      </c>
      <c r="C27" s="176">
        <v>12.097744</v>
      </c>
      <c r="D27" s="176">
        <v>12.097744</v>
      </c>
      <c r="E27" s="176">
        <v>12.097744</v>
      </c>
      <c r="F27" s="11"/>
      <c r="G27" s="11"/>
      <c r="H27" s="11"/>
    </row>
    <row r="28" spans="1:8" ht="13.8" outlineLevel="4" x14ac:dyDescent="0.3">
      <c r="A28" s="175" t="s">
        <v>79</v>
      </c>
      <c r="B28" s="176">
        <v>12.097744</v>
      </c>
      <c r="C28" s="176">
        <v>12.097744</v>
      </c>
      <c r="D28" s="176">
        <v>12.097744</v>
      </c>
      <c r="E28" s="176">
        <v>12.097744</v>
      </c>
      <c r="F28" s="11"/>
      <c r="G28" s="11"/>
      <c r="H28" s="11"/>
    </row>
    <row r="29" spans="1:8" ht="13.8" outlineLevel="4" x14ac:dyDescent="0.3">
      <c r="A29" s="175" t="s">
        <v>80</v>
      </c>
      <c r="B29" s="176">
        <v>12.097744</v>
      </c>
      <c r="C29" s="176">
        <v>12.097744</v>
      </c>
      <c r="D29" s="176">
        <v>12.097744</v>
      </c>
      <c r="E29" s="176">
        <v>12.097744</v>
      </c>
      <c r="F29" s="11"/>
      <c r="G29" s="11"/>
      <c r="H29" s="11"/>
    </row>
    <row r="30" spans="1:8" ht="13.8" outlineLevel="4" x14ac:dyDescent="0.3">
      <c r="A30" s="175" t="s">
        <v>81</v>
      </c>
      <c r="B30" s="176">
        <v>12.097744</v>
      </c>
      <c r="C30" s="176">
        <v>12.097744</v>
      </c>
      <c r="D30" s="176">
        <v>12.097744</v>
      </c>
      <c r="E30" s="176">
        <v>12.097744</v>
      </c>
      <c r="F30" s="11"/>
      <c r="G30" s="11"/>
      <c r="H30" s="11"/>
    </row>
    <row r="31" spans="1:8" ht="13.8" outlineLevel="4" x14ac:dyDescent="0.3">
      <c r="A31" s="175" t="s">
        <v>82</v>
      </c>
      <c r="B31" s="176">
        <v>12.097744</v>
      </c>
      <c r="C31" s="176">
        <v>12.097744</v>
      </c>
      <c r="D31" s="176">
        <v>12.097744</v>
      </c>
      <c r="E31" s="176">
        <v>12.097744</v>
      </c>
      <c r="F31" s="11"/>
      <c r="G31" s="11"/>
      <c r="H31" s="11"/>
    </row>
    <row r="32" spans="1:8" ht="13.8" outlineLevel="4" x14ac:dyDescent="0.3">
      <c r="A32" s="175" t="s">
        <v>83</v>
      </c>
      <c r="B32" s="176">
        <v>12.097744</v>
      </c>
      <c r="C32" s="176">
        <v>12.097744</v>
      </c>
      <c r="D32" s="176">
        <v>12.097744</v>
      </c>
      <c r="E32" s="176">
        <v>12.097744</v>
      </c>
      <c r="F32" s="11"/>
      <c r="G32" s="11"/>
      <c r="H32" s="11"/>
    </row>
    <row r="33" spans="1:8" ht="13.8" outlineLevel="4" x14ac:dyDescent="0.3">
      <c r="A33" s="175" t="s">
        <v>84</v>
      </c>
      <c r="B33" s="176">
        <v>12.097744</v>
      </c>
      <c r="C33" s="176">
        <v>12.097744</v>
      </c>
      <c r="D33" s="176">
        <v>12.097744</v>
      </c>
      <c r="E33" s="176">
        <v>12.097744</v>
      </c>
      <c r="F33" s="11"/>
      <c r="G33" s="11"/>
      <c r="H33" s="11"/>
    </row>
    <row r="34" spans="1:8" ht="13.8" outlineLevel="4" x14ac:dyDescent="0.3">
      <c r="A34" s="175" t="s">
        <v>86</v>
      </c>
      <c r="B34" s="176">
        <v>393.61047300000001</v>
      </c>
      <c r="C34" s="176">
        <v>414.00951900000001</v>
      </c>
      <c r="D34" s="176">
        <v>453.488856</v>
      </c>
      <c r="E34" s="176">
        <v>465.85441500000002</v>
      </c>
      <c r="F34" s="11"/>
      <c r="G34" s="11"/>
      <c r="H34" s="11"/>
    </row>
    <row r="35" spans="1:8" ht="13.8" outlineLevel="4" x14ac:dyDescent="0.3">
      <c r="A35" s="175" t="s">
        <v>87</v>
      </c>
      <c r="B35" s="176">
        <v>257.09775100000002</v>
      </c>
      <c r="C35" s="176">
        <v>257.09775100000002</v>
      </c>
      <c r="D35" s="176">
        <v>257.09775100000002</v>
      </c>
      <c r="E35" s="176">
        <v>257.09775100000002</v>
      </c>
      <c r="F35" s="11"/>
      <c r="G35" s="11"/>
      <c r="H35" s="11"/>
    </row>
    <row r="36" spans="1:8" ht="13.8" outlineLevel="4" x14ac:dyDescent="0.3">
      <c r="A36" s="175" t="s">
        <v>88</v>
      </c>
      <c r="B36" s="176">
        <v>83.253710999999996</v>
      </c>
      <c r="C36" s="176">
        <v>83.253710999999996</v>
      </c>
      <c r="D36" s="176">
        <v>83.253710999999996</v>
      </c>
      <c r="E36" s="176">
        <v>83.253710999999996</v>
      </c>
      <c r="F36" s="11"/>
      <c r="G36" s="11"/>
      <c r="H36" s="11"/>
    </row>
    <row r="37" spans="1:8" ht="13.8" outlineLevel="4" x14ac:dyDescent="0.3">
      <c r="A37" s="175" t="s">
        <v>89</v>
      </c>
      <c r="B37" s="176">
        <v>63.069235999999997</v>
      </c>
      <c r="C37" s="176">
        <v>63.069235999999997</v>
      </c>
      <c r="D37" s="176">
        <v>63.069235999999997</v>
      </c>
      <c r="E37" s="176">
        <v>63.069235999999997</v>
      </c>
      <c r="F37" s="11"/>
      <c r="G37" s="11"/>
      <c r="H37" s="11"/>
    </row>
    <row r="38" spans="1:8" ht="13.8" outlineLevel="4" x14ac:dyDescent="0.3">
      <c r="A38" s="175" t="s">
        <v>92</v>
      </c>
      <c r="B38" s="176">
        <v>28.281690999999999</v>
      </c>
      <c r="C38" s="176">
        <v>28.281690999999999</v>
      </c>
      <c r="D38" s="176">
        <v>28.281690999999999</v>
      </c>
      <c r="E38" s="176">
        <v>28.281690999999999</v>
      </c>
      <c r="F38" s="11"/>
      <c r="G38" s="11"/>
      <c r="H38" s="11"/>
    </row>
    <row r="39" spans="1:8" ht="13.8" outlineLevel="4" x14ac:dyDescent="0.3">
      <c r="A39" s="175" t="s">
        <v>95</v>
      </c>
      <c r="B39" s="176">
        <v>5.5</v>
      </c>
      <c r="C39" s="176">
        <v>5.5</v>
      </c>
      <c r="D39" s="176">
        <v>5.5</v>
      </c>
      <c r="E39" s="176">
        <v>5.5</v>
      </c>
      <c r="F39" s="11"/>
      <c r="G39" s="11"/>
      <c r="H39" s="11"/>
    </row>
    <row r="40" spans="1:8" ht="13.8" outlineLevel="3" x14ac:dyDescent="0.3">
      <c r="A40" s="177" t="s">
        <v>96</v>
      </c>
      <c r="B40" s="176">
        <f t="shared" ref="B40:E40" si="4">SUM(B$41:B$41)</f>
        <v>1.3225252252999999</v>
      </c>
      <c r="C40" s="176">
        <f t="shared" si="4"/>
        <v>1.3225252252999999</v>
      </c>
      <c r="D40" s="176">
        <f t="shared" si="4"/>
        <v>1.3225252252999999</v>
      </c>
      <c r="E40" s="176">
        <f t="shared" si="4"/>
        <v>1.2894620946799999</v>
      </c>
      <c r="F40" s="11"/>
      <c r="G40" s="11"/>
      <c r="H40" s="11"/>
    </row>
    <row r="41" spans="1:8" ht="13.8" outlineLevel="4" x14ac:dyDescent="0.3">
      <c r="A41" s="175" t="s">
        <v>97</v>
      </c>
      <c r="B41" s="176">
        <v>1.3225252252999999</v>
      </c>
      <c r="C41" s="176">
        <v>1.3225252252999999</v>
      </c>
      <c r="D41" s="176">
        <v>1.3225252252999999</v>
      </c>
      <c r="E41" s="176">
        <v>1.2894620946799999</v>
      </c>
      <c r="F41" s="11"/>
      <c r="G41" s="11"/>
      <c r="H41" s="11"/>
    </row>
    <row r="42" spans="1:8" ht="14.4" outlineLevel="2" x14ac:dyDescent="0.3">
      <c r="A42" s="178" t="s">
        <v>98</v>
      </c>
      <c r="B42" s="179">
        <f t="shared" ref="B42:E42" si="5">B$43+B$53+B$64+B$66+B$73+B$76+B$78</f>
        <v>6798.7864328169717</v>
      </c>
      <c r="C42" s="179">
        <f t="shared" si="5"/>
        <v>6941.1094643926899</v>
      </c>
      <c r="D42" s="179">
        <f t="shared" si="5"/>
        <v>6931.0256712298606</v>
      </c>
      <c r="E42" s="179">
        <f t="shared" si="5"/>
        <v>6959.1773971222992</v>
      </c>
      <c r="F42" s="11"/>
      <c r="G42" s="11"/>
      <c r="H42" s="11"/>
    </row>
    <row r="43" spans="1:8" ht="13.8" outlineLevel="3" x14ac:dyDescent="0.3">
      <c r="A43" s="177" t="s">
        <v>99</v>
      </c>
      <c r="B43" s="176">
        <f t="shared" ref="B43:E43" si="6">SUM(B$44:B$52)</f>
        <v>5234.2600089153411</v>
      </c>
      <c r="C43" s="176">
        <f t="shared" si="6"/>
        <v>5351.3957927535303</v>
      </c>
      <c r="D43" s="176">
        <f t="shared" si="6"/>
        <v>5335.6329492285204</v>
      </c>
      <c r="E43" s="176">
        <f t="shared" si="6"/>
        <v>5351.7872623984504</v>
      </c>
      <c r="F43" s="11"/>
      <c r="G43" s="11"/>
      <c r="H43" s="11"/>
    </row>
    <row r="44" spans="1:8" ht="13.8" outlineLevel="4" x14ac:dyDescent="0.3">
      <c r="A44" s="175" t="s">
        <v>100</v>
      </c>
      <c r="B44" s="176">
        <v>0.48614260887999999</v>
      </c>
      <c r="C44" s="176">
        <v>0.49965531889999998</v>
      </c>
      <c r="D44" s="176">
        <v>0.4975306115</v>
      </c>
      <c r="E44" s="176">
        <v>0.45992535026999998</v>
      </c>
      <c r="F44" s="11"/>
      <c r="G44" s="11"/>
      <c r="H44" s="11"/>
    </row>
    <row r="45" spans="1:8" ht="13.8" outlineLevel="4" x14ac:dyDescent="0.3">
      <c r="A45" s="175" t="s">
        <v>101</v>
      </c>
      <c r="B45" s="176">
        <v>22.867781216129998</v>
      </c>
      <c r="C45" s="176">
        <v>23.503408891749999</v>
      </c>
      <c r="D45" s="176">
        <v>23.40346426012</v>
      </c>
      <c r="E45" s="176">
        <v>23.07684391966</v>
      </c>
      <c r="F45" s="11"/>
      <c r="G45" s="11"/>
      <c r="H45" s="11"/>
    </row>
    <row r="46" spans="1:8" ht="13.8" outlineLevel="4" x14ac:dyDescent="0.3">
      <c r="A46" s="175" t="s">
        <v>102</v>
      </c>
      <c r="B46" s="176">
        <v>2.67230830477</v>
      </c>
      <c r="C46" s="176">
        <v>2.75950297242</v>
      </c>
      <c r="D46" s="176">
        <v>2.76113340754</v>
      </c>
      <c r="E46" s="176">
        <v>2.7598691078400002</v>
      </c>
      <c r="F46" s="11"/>
      <c r="G46" s="11"/>
      <c r="H46" s="11"/>
    </row>
    <row r="47" spans="1:8" ht="13.8" outlineLevel="4" x14ac:dyDescent="0.3">
      <c r="A47" s="175" t="s">
        <v>103</v>
      </c>
      <c r="B47" s="176">
        <v>142.48457794754</v>
      </c>
      <c r="C47" s="176">
        <v>146.44504705627</v>
      </c>
      <c r="D47" s="176">
        <v>145.23636503838</v>
      </c>
      <c r="E47" s="176">
        <v>143.09707230363</v>
      </c>
      <c r="F47" s="11"/>
      <c r="G47" s="11"/>
      <c r="H47" s="11"/>
    </row>
    <row r="48" spans="1:8" ht="13.8" outlineLevel="4" x14ac:dyDescent="0.3">
      <c r="A48" s="175" t="s">
        <v>104</v>
      </c>
      <c r="B48" s="176">
        <v>3504.3683845729602</v>
      </c>
      <c r="C48" s="176">
        <v>3601.7750157512601</v>
      </c>
      <c r="D48" s="176">
        <v>3586.45902142758</v>
      </c>
      <c r="E48" s="176">
        <v>3536.4061551683299</v>
      </c>
      <c r="F48" s="11"/>
      <c r="G48" s="11"/>
      <c r="H48" s="11"/>
    </row>
    <row r="49" spans="1:8" ht="13.8" outlineLevel="4" x14ac:dyDescent="0.3">
      <c r="A49" s="175" t="s">
        <v>105</v>
      </c>
      <c r="B49" s="176">
        <v>283.18043197063002</v>
      </c>
      <c r="C49" s="176">
        <v>287.05993478110997</v>
      </c>
      <c r="D49" s="176">
        <v>288.85730718880001</v>
      </c>
      <c r="E49" s="176">
        <v>291.81545283548002</v>
      </c>
      <c r="F49" s="11"/>
      <c r="G49" s="11"/>
      <c r="H49" s="11"/>
    </row>
    <row r="50" spans="1:8" ht="13.8" outlineLevel="4" x14ac:dyDescent="0.3">
      <c r="A50" s="175" t="s">
        <v>106</v>
      </c>
      <c r="B50" s="176">
        <v>698.98622995717005</v>
      </c>
      <c r="C50" s="176">
        <v>706.14146045373002</v>
      </c>
      <c r="D50" s="176">
        <v>707.00848642594997</v>
      </c>
      <c r="E50" s="176">
        <v>714.41402424093997</v>
      </c>
      <c r="F50" s="11"/>
      <c r="G50" s="11"/>
      <c r="H50" s="11"/>
    </row>
    <row r="51" spans="1:8" ht="13.8" outlineLevel="4" x14ac:dyDescent="0.3">
      <c r="A51" s="175" t="s">
        <v>107</v>
      </c>
      <c r="B51" s="176">
        <v>574.79562913317</v>
      </c>
      <c r="C51" s="176">
        <v>578.84227550457001</v>
      </c>
      <c r="D51" s="176">
        <v>576.98911118501996</v>
      </c>
      <c r="E51" s="176">
        <v>635.27729413216002</v>
      </c>
      <c r="F51" s="11"/>
      <c r="G51" s="11"/>
      <c r="H51" s="11"/>
    </row>
    <row r="52" spans="1:8" ht="13.8" outlineLevel="4" x14ac:dyDescent="0.3">
      <c r="A52" s="175" t="s">
        <v>108</v>
      </c>
      <c r="B52" s="176">
        <v>4.4185232040900004</v>
      </c>
      <c r="C52" s="176">
        <v>4.3694920235200003</v>
      </c>
      <c r="D52" s="176">
        <v>4.4205296836299999</v>
      </c>
      <c r="E52" s="176">
        <v>4.4806253401399996</v>
      </c>
      <c r="F52" s="11"/>
      <c r="G52" s="11"/>
      <c r="H52" s="11"/>
    </row>
    <row r="53" spans="1:8" ht="13.8" outlineLevel="3" x14ac:dyDescent="0.3">
      <c r="A53" s="177" t="s">
        <v>109</v>
      </c>
      <c r="B53" s="176">
        <f t="shared" ref="B53:E53" si="7">SUM(B$54:B$63)</f>
        <v>342.93997620361</v>
      </c>
      <c r="C53" s="176">
        <f t="shared" si="7"/>
        <v>351.42368175006999</v>
      </c>
      <c r="D53" s="176">
        <f t="shared" si="7"/>
        <v>350.39060889588001</v>
      </c>
      <c r="E53" s="176">
        <f t="shared" si="7"/>
        <v>348.65248924481006</v>
      </c>
      <c r="F53" s="11"/>
      <c r="G53" s="11"/>
      <c r="H53" s="11"/>
    </row>
    <row r="54" spans="1:8" ht="13.8" outlineLevel="4" x14ac:dyDescent="0.3">
      <c r="A54" s="175" t="s">
        <v>110</v>
      </c>
      <c r="B54" s="176">
        <v>1.0879674421800001</v>
      </c>
      <c r="C54" s="176">
        <v>1.12520998098</v>
      </c>
      <c r="D54" s="176">
        <v>1.11321226972</v>
      </c>
      <c r="E54" s="176">
        <v>1.1021121523299999</v>
      </c>
      <c r="F54" s="11"/>
      <c r="G54" s="11"/>
      <c r="H54" s="11"/>
    </row>
    <row r="55" spans="1:8" ht="13.8" outlineLevel="4" x14ac:dyDescent="0.3">
      <c r="A55" s="175" t="s">
        <v>111</v>
      </c>
      <c r="B55" s="176">
        <v>9.9712999999999994</v>
      </c>
      <c r="C55" s="176">
        <v>10.24846</v>
      </c>
      <c r="D55" s="176">
        <v>10.204879999999999</v>
      </c>
      <c r="E55" s="176">
        <v>10.06246</v>
      </c>
      <c r="F55" s="11"/>
      <c r="G55" s="11"/>
      <c r="H55" s="11"/>
    </row>
    <row r="56" spans="1:8" ht="13.8" outlineLevel="4" x14ac:dyDescent="0.3">
      <c r="A56" s="175" t="s">
        <v>112</v>
      </c>
      <c r="B56" s="176">
        <v>225.41873603241999</v>
      </c>
      <c r="C56" s="176">
        <v>230.67629633621999</v>
      </c>
      <c r="D56" s="176">
        <v>230.20135148238001</v>
      </c>
      <c r="E56" s="176">
        <v>229.55795835524</v>
      </c>
      <c r="F56" s="11"/>
      <c r="G56" s="11"/>
      <c r="H56" s="11"/>
    </row>
    <row r="57" spans="1:8" ht="13.8" outlineLevel="4" x14ac:dyDescent="0.3">
      <c r="A57" s="175" t="s">
        <v>113</v>
      </c>
      <c r="B57" s="176">
        <v>9.9712999999999994</v>
      </c>
      <c r="C57" s="176">
        <v>10.24846</v>
      </c>
      <c r="D57" s="176">
        <v>10.204879999999999</v>
      </c>
      <c r="E57" s="176">
        <v>10.06246</v>
      </c>
      <c r="F57" s="11"/>
      <c r="G57" s="11"/>
      <c r="H57" s="11"/>
    </row>
    <row r="58" spans="1:8" ht="13.8" outlineLevel="4" x14ac:dyDescent="0.3">
      <c r="A58" s="175" t="s">
        <v>114</v>
      </c>
      <c r="B58" s="176">
        <v>28.228915603210002</v>
      </c>
      <c r="C58" s="176">
        <v>29.013560157939999</v>
      </c>
      <c r="D58" s="176">
        <v>28.942408796799999</v>
      </c>
      <c r="E58" s="176">
        <v>28.53848656932</v>
      </c>
      <c r="F58" s="11"/>
      <c r="G58" s="11"/>
      <c r="H58" s="11"/>
    </row>
    <row r="59" spans="1:8" ht="13.8" outlineLevel="4" x14ac:dyDescent="0.3">
      <c r="A59" s="175" t="s">
        <v>115</v>
      </c>
      <c r="B59" s="176">
        <v>5.5870749771800003</v>
      </c>
      <c r="C59" s="176">
        <v>5.7423720498500002</v>
      </c>
      <c r="D59" s="176">
        <v>5.7179534958499998</v>
      </c>
      <c r="E59" s="176">
        <v>5.6259962034099997</v>
      </c>
      <c r="F59" s="11"/>
      <c r="G59" s="11"/>
      <c r="H59" s="11"/>
    </row>
    <row r="60" spans="1:8" ht="13.8" outlineLevel="4" x14ac:dyDescent="0.3">
      <c r="A60" s="175" t="s">
        <v>116</v>
      </c>
      <c r="B60" s="176">
        <v>4.2387800000000002</v>
      </c>
      <c r="C60" s="176">
        <v>4.2848300000000004</v>
      </c>
      <c r="D60" s="176">
        <v>4.3208099999999998</v>
      </c>
      <c r="E60" s="176">
        <v>4.3795500000000001</v>
      </c>
      <c r="F60" s="11"/>
      <c r="G60" s="11"/>
      <c r="H60" s="11"/>
    </row>
    <row r="61" spans="1:8" ht="13.8" outlineLevel="4" x14ac:dyDescent="0.3">
      <c r="A61" s="175" t="s">
        <v>117</v>
      </c>
      <c r="B61" s="176">
        <v>2.1724394340000001E-2</v>
      </c>
      <c r="C61" s="176">
        <v>2.196040761E-2</v>
      </c>
      <c r="D61" s="176">
        <v>2.2144810609999999E-2</v>
      </c>
      <c r="E61" s="176">
        <v>2.2445862069999999E-2</v>
      </c>
      <c r="F61" s="11"/>
      <c r="G61" s="11"/>
      <c r="H61" s="11"/>
    </row>
    <row r="62" spans="1:8" ht="13.8" outlineLevel="4" x14ac:dyDescent="0.3">
      <c r="A62" s="175" t="s">
        <v>118</v>
      </c>
      <c r="B62" s="176">
        <v>22.164438994840001</v>
      </c>
      <c r="C62" s="176">
        <v>22.780516729119999</v>
      </c>
      <c r="D62" s="176">
        <v>22.7437160781</v>
      </c>
      <c r="E62" s="176">
        <v>22.68318245052</v>
      </c>
      <c r="F62" s="11"/>
      <c r="G62" s="11"/>
      <c r="H62" s="11"/>
    </row>
    <row r="63" spans="1:8" ht="13.8" outlineLevel="4" x14ac:dyDescent="0.3">
      <c r="A63" s="175" t="s">
        <v>119</v>
      </c>
      <c r="B63" s="176">
        <v>36.24973875944</v>
      </c>
      <c r="C63" s="176">
        <v>37.282016088349998</v>
      </c>
      <c r="D63" s="176">
        <v>36.919251962419999</v>
      </c>
      <c r="E63" s="176">
        <v>36.617837651919999</v>
      </c>
      <c r="F63" s="11"/>
      <c r="G63" s="11"/>
      <c r="H63" s="11"/>
    </row>
    <row r="64" spans="1:8" ht="13.8" outlineLevel="3" x14ac:dyDescent="0.3">
      <c r="A64" s="177" t="s">
        <v>120</v>
      </c>
      <c r="B64" s="176">
        <f t="shared" ref="B64:E64" si="8">SUM(B$65:B$65)</f>
        <v>25.680897022509999</v>
      </c>
      <c r="C64" s="176">
        <f t="shared" si="8"/>
        <v>25.959893646040001</v>
      </c>
      <c r="D64" s="176">
        <f t="shared" si="8"/>
        <v>26.17788058447</v>
      </c>
      <c r="E64" s="176">
        <f t="shared" si="8"/>
        <v>26.533760316630001</v>
      </c>
      <c r="F64" s="11"/>
      <c r="G64" s="11"/>
      <c r="H64" s="11"/>
    </row>
    <row r="65" spans="1:8" ht="13.8" outlineLevel="4" x14ac:dyDescent="0.3">
      <c r="A65" s="175" t="s">
        <v>121</v>
      </c>
      <c r="B65" s="176">
        <v>25.680897022509999</v>
      </c>
      <c r="C65" s="176">
        <v>25.959893646040001</v>
      </c>
      <c r="D65" s="176">
        <v>26.17788058447</v>
      </c>
      <c r="E65" s="176">
        <v>26.533760316630001</v>
      </c>
      <c r="F65" s="11"/>
      <c r="G65" s="11"/>
      <c r="H65" s="11"/>
    </row>
    <row r="66" spans="1:8" ht="13.8" outlineLevel="3" x14ac:dyDescent="0.3">
      <c r="A66" s="177" t="s">
        <v>122</v>
      </c>
      <c r="B66" s="176">
        <f t="shared" ref="B66:E66" si="9">SUM(B$67:B$72)</f>
        <v>90.724545800569999</v>
      </c>
      <c r="C66" s="176">
        <f t="shared" si="9"/>
        <v>93.469891828670001</v>
      </c>
      <c r="D66" s="176">
        <f t="shared" si="9"/>
        <v>91.53783166720001</v>
      </c>
      <c r="E66" s="176">
        <f t="shared" si="9"/>
        <v>92.132327267200012</v>
      </c>
      <c r="F66" s="11"/>
      <c r="G66" s="11"/>
      <c r="H66" s="11"/>
    </row>
    <row r="67" spans="1:8" ht="13.8" outlineLevel="4" x14ac:dyDescent="0.3">
      <c r="A67" s="175" t="s">
        <v>123</v>
      </c>
      <c r="B67" s="176">
        <v>32.406725000000002</v>
      </c>
      <c r="C67" s="176">
        <v>33.307495000000003</v>
      </c>
      <c r="D67" s="176">
        <v>33.165860000000002</v>
      </c>
      <c r="E67" s="176">
        <v>32.702995000000001</v>
      </c>
      <c r="F67" s="11"/>
      <c r="G67" s="11"/>
      <c r="H67" s="11"/>
    </row>
    <row r="68" spans="1:8" ht="13.8" outlineLevel="4" x14ac:dyDescent="0.3">
      <c r="A68" s="175" t="s">
        <v>124</v>
      </c>
      <c r="B68" s="176">
        <v>2.5491229600000001E-3</v>
      </c>
      <c r="C68" s="176">
        <v>2.6199778100000001E-3</v>
      </c>
      <c r="D68" s="176">
        <v>2.6088367499999998E-3</v>
      </c>
      <c r="E68" s="176">
        <v>2.57242765E-3</v>
      </c>
      <c r="F68" s="11"/>
      <c r="G68" s="11"/>
      <c r="H68" s="11"/>
    </row>
    <row r="69" spans="1:8" ht="13.8" outlineLevel="4" x14ac:dyDescent="0.3">
      <c r="A69" s="175" t="s">
        <v>125</v>
      </c>
      <c r="B69" s="176">
        <v>27.161416202040002</v>
      </c>
      <c r="C69" s="176">
        <v>28.087962550419999</v>
      </c>
      <c r="D69" s="176">
        <v>27.791771498500001</v>
      </c>
      <c r="E69" s="176">
        <v>29.73688290538</v>
      </c>
      <c r="F69" s="11"/>
      <c r="G69" s="11"/>
      <c r="H69" s="11"/>
    </row>
    <row r="70" spans="1:8" ht="13.8" outlineLevel="4" x14ac:dyDescent="0.3">
      <c r="A70" s="175" t="s">
        <v>126</v>
      </c>
      <c r="B70" s="176">
        <v>7.2839387001600002</v>
      </c>
      <c r="C70" s="176">
        <v>7.4864014131700003</v>
      </c>
      <c r="D70" s="176">
        <v>7.37933507319</v>
      </c>
      <c r="E70" s="176">
        <v>6.7824236551699997</v>
      </c>
      <c r="F70" s="11"/>
      <c r="G70" s="11"/>
      <c r="H70" s="11"/>
    </row>
    <row r="71" spans="1:8" ht="13.8" outlineLevel="4" x14ac:dyDescent="0.3">
      <c r="A71" s="175" t="s">
        <v>127</v>
      </c>
      <c r="B71" s="176">
        <v>15.787700961240001</v>
      </c>
      <c r="C71" s="176">
        <v>16.226532327099999</v>
      </c>
      <c r="D71" s="176">
        <v>14.928503449939999</v>
      </c>
      <c r="E71" s="176">
        <v>14.7201602395</v>
      </c>
      <c r="F71" s="11"/>
      <c r="G71" s="11"/>
      <c r="H71" s="11"/>
    </row>
    <row r="72" spans="1:8" ht="13.8" outlineLevel="4" x14ac:dyDescent="0.3">
      <c r="A72" s="175" t="s">
        <v>128</v>
      </c>
      <c r="B72" s="176">
        <v>8.0822158141700005</v>
      </c>
      <c r="C72" s="176">
        <v>8.3588805601700003</v>
      </c>
      <c r="D72" s="176">
        <v>8.2697528088199999</v>
      </c>
      <c r="E72" s="176">
        <v>8.1872930395000001</v>
      </c>
      <c r="F72" s="11"/>
      <c r="G72" s="11"/>
      <c r="H72" s="11"/>
    </row>
    <row r="73" spans="1:8" ht="13.8" outlineLevel="3" x14ac:dyDescent="0.3">
      <c r="A73" s="177" t="s">
        <v>129</v>
      </c>
      <c r="B73" s="176">
        <f t="shared" ref="B73:E73" si="10">SUM(B$74:B$75)</f>
        <v>794.79837836156003</v>
      </c>
      <c r="C73" s="176">
        <f t="shared" si="10"/>
        <v>803.43304808340008</v>
      </c>
      <c r="D73" s="176">
        <f t="shared" si="10"/>
        <v>810.17952835682991</v>
      </c>
      <c r="E73" s="176">
        <f t="shared" si="10"/>
        <v>821.19365429518996</v>
      </c>
      <c r="F73" s="11"/>
      <c r="G73" s="11"/>
      <c r="H73" s="11"/>
    </row>
    <row r="74" spans="1:8" ht="13.8" outlineLevel="4" x14ac:dyDescent="0.3">
      <c r="A74" s="175" t="s">
        <v>136</v>
      </c>
      <c r="B74" s="176">
        <v>646.54004031045997</v>
      </c>
      <c r="C74" s="176">
        <v>653.56403515244006</v>
      </c>
      <c r="D74" s="176">
        <v>659.05205544373996</v>
      </c>
      <c r="E74" s="176">
        <v>668.01165277312998</v>
      </c>
      <c r="F74" s="11"/>
      <c r="G74" s="11"/>
      <c r="H74" s="11"/>
    </row>
    <row r="75" spans="1:8" ht="13.8" outlineLevel="4" x14ac:dyDescent="0.3">
      <c r="A75" s="175" t="s">
        <v>137</v>
      </c>
      <c r="B75" s="176">
        <v>148.2583380511</v>
      </c>
      <c r="C75" s="176">
        <v>149.86901293096</v>
      </c>
      <c r="D75" s="176">
        <v>151.12747291309</v>
      </c>
      <c r="E75" s="176">
        <v>153.18200152206001</v>
      </c>
      <c r="F75" s="11"/>
      <c r="G75" s="11"/>
      <c r="H75" s="11"/>
    </row>
    <row r="76" spans="1:8" ht="13.8" outlineLevel="3" x14ac:dyDescent="0.3">
      <c r="A76" s="177" t="s">
        <v>138</v>
      </c>
      <c r="B76" s="176">
        <f t="shared" ref="B76:E76" si="11">SUM(B$77:B$77)</f>
        <v>127.1634</v>
      </c>
      <c r="C76" s="176">
        <f t="shared" si="11"/>
        <v>128.54490000000001</v>
      </c>
      <c r="D76" s="176">
        <f t="shared" si="11"/>
        <v>129.62430000000001</v>
      </c>
      <c r="E76" s="176">
        <f t="shared" si="11"/>
        <v>131.38650000000001</v>
      </c>
      <c r="F76" s="11"/>
      <c r="G76" s="11"/>
      <c r="H76" s="11"/>
    </row>
    <row r="77" spans="1:8" ht="13.8" outlineLevel="4" x14ac:dyDescent="0.3">
      <c r="A77" s="175" t="s">
        <v>139</v>
      </c>
      <c r="B77" s="176">
        <v>127.1634</v>
      </c>
      <c r="C77" s="176">
        <v>128.54490000000001</v>
      </c>
      <c r="D77" s="176">
        <v>129.62430000000001</v>
      </c>
      <c r="E77" s="176">
        <v>131.38650000000001</v>
      </c>
      <c r="F77" s="11"/>
      <c r="G77" s="11"/>
      <c r="H77" s="11"/>
    </row>
    <row r="78" spans="1:8" ht="13.8" outlineLevel="3" x14ac:dyDescent="0.3">
      <c r="A78" s="177" t="s">
        <v>140</v>
      </c>
      <c r="B78" s="176">
        <f t="shared" ref="B78:E78" si="12">SUM(B$79:B$79)</f>
        <v>183.21922651337999</v>
      </c>
      <c r="C78" s="176">
        <f t="shared" si="12"/>
        <v>186.88225633098</v>
      </c>
      <c r="D78" s="176">
        <f t="shared" si="12"/>
        <v>187.48257249695999</v>
      </c>
      <c r="E78" s="176">
        <f t="shared" si="12"/>
        <v>187.49140360001999</v>
      </c>
      <c r="F78" s="11"/>
      <c r="G78" s="11"/>
      <c r="H78" s="11"/>
    </row>
    <row r="79" spans="1:8" ht="13.8" outlineLevel="4" x14ac:dyDescent="0.3">
      <c r="A79" s="175" t="s">
        <v>107</v>
      </c>
      <c r="B79" s="176">
        <v>183.21922651337999</v>
      </c>
      <c r="C79" s="176">
        <v>186.88225633098</v>
      </c>
      <c r="D79" s="176">
        <v>187.48257249695999</v>
      </c>
      <c r="E79" s="176">
        <v>187.49140360001999</v>
      </c>
      <c r="F79" s="11"/>
      <c r="G79" s="11"/>
      <c r="H79" s="11"/>
    </row>
    <row r="80" spans="1:8" ht="14.4" outlineLevel="1" x14ac:dyDescent="0.3">
      <c r="A80" s="180" t="s">
        <v>2</v>
      </c>
      <c r="B80" s="181">
        <f t="shared" ref="B80:E80" si="13">B$81+B$95</f>
        <v>276.68300234511992</v>
      </c>
      <c r="C80" s="181">
        <f t="shared" si="13"/>
        <v>278.84119521539998</v>
      </c>
      <c r="D80" s="181">
        <f t="shared" si="13"/>
        <v>270.55078135447002</v>
      </c>
      <c r="E80" s="181">
        <f t="shared" si="13"/>
        <v>259.96150506507001</v>
      </c>
      <c r="F80" s="11"/>
      <c r="G80" s="11"/>
      <c r="H80" s="11"/>
    </row>
    <row r="81" spans="1:8" ht="14.4" outlineLevel="2" x14ac:dyDescent="0.3">
      <c r="A81" s="178" t="s">
        <v>59</v>
      </c>
      <c r="B81" s="179">
        <f t="shared" ref="B81:E81" si="14">B$82+B$85+B$93</f>
        <v>64.294409157979999</v>
      </c>
      <c r="C81" s="179">
        <f t="shared" si="14"/>
        <v>62.72434008207</v>
      </c>
      <c r="D81" s="179">
        <f t="shared" si="14"/>
        <v>62.684864492689996</v>
      </c>
      <c r="E81" s="179">
        <f t="shared" si="14"/>
        <v>63.170744999589999</v>
      </c>
      <c r="F81" s="11"/>
      <c r="G81" s="11"/>
      <c r="H81" s="11"/>
    </row>
    <row r="82" spans="1:8" ht="13.8" outlineLevel="3" x14ac:dyDescent="0.3">
      <c r="A82" s="177" t="s">
        <v>60</v>
      </c>
      <c r="B82" s="176">
        <f t="shared" ref="B82:E82" si="15">SUM(B$83:B$84)</f>
        <v>2.4750116000000002</v>
      </c>
      <c r="C82" s="176">
        <f t="shared" si="15"/>
        <v>2.4750116000000002</v>
      </c>
      <c r="D82" s="176">
        <f t="shared" si="15"/>
        <v>2.4750116000000002</v>
      </c>
      <c r="E82" s="176">
        <f t="shared" si="15"/>
        <v>2.4750116000000002</v>
      </c>
      <c r="F82" s="11"/>
      <c r="G82" s="11"/>
      <c r="H82" s="11"/>
    </row>
    <row r="83" spans="1:8" ht="13.8" outlineLevel="4" x14ac:dyDescent="0.3">
      <c r="A83" s="175" t="s">
        <v>141</v>
      </c>
      <c r="B83" s="176">
        <v>1.1600000000000001E-5</v>
      </c>
      <c r="C83" s="176">
        <v>1.1600000000000001E-5</v>
      </c>
      <c r="D83" s="176">
        <v>1.1600000000000001E-5</v>
      </c>
      <c r="E83" s="176">
        <v>1.1600000000000001E-5</v>
      </c>
      <c r="F83" s="11"/>
      <c r="G83" s="11"/>
      <c r="H83" s="11"/>
    </row>
    <row r="84" spans="1:8" ht="13.8" outlineLevel="4" x14ac:dyDescent="0.3">
      <c r="A84" s="175" t="s">
        <v>142</v>
      </c>
      <c r="B84" s="176">
        <v>2.4750000000000001</v>
      </c>
      <c r="C84" s="176">
        <v>2.4750000000000001</v>
      </c>
      <c r="D84" s="176">
        <v>2.4750000000000001</v>
      </c>
      <c r="E84" s="176">
        <v>2.4750000000000001</v>
      </c>
      <c r="F84" s="11"/>
      <c r="G84" s="11"/>
      <c r="H84" s="11"/>
    </row>
    <row r="85" spans="1:8" ht="13.8" outlineLevel="3" x14ac:dyDescent="0.3">
      <c r="A85" s="177" t="s">
        <v>96</v>
      </c>
      <c r="B85" s="176">
        <f t="shared" ref="B85:E85" si="16">SUM(B$86:B$92)</f>
        <v>61.81844290798</v>
      </c>
      <c r="C85" s="176">
        <f t="shared" si="16"/>
        <v>60.248373832070001</v>
      </c>
      <c r="D85" s="176">
        <f t="shared" si="16"/>
        <v>60.208898242689997</v>
      </c>
      <c r="E85" s="176">
        <f t="shared" si="16"/>
        <v>60.69477874959</v>
      </c>
      <c r="F85" s="11"/>
      <c r="G85" s="11"/>
      <c r="H85" s="11"/>
    </row>
    <row r="86" spans="1:8" ht="13.8" outlineLevel="4" x14ac:dyDescent="0.3">
      <c r="A86" s="175" t="s">
        <v>147</v>
      </c>
      <c r="B86" s="176">
        <v>1.5222507644000001</v>
      </c>
      <c r="C86" s="176">
        <v>1.4493169236400001</v>
      </c>
      <c r="D86" s="176">
        <v>1.3964207206100001</v>
      </c>
      <c r="E86" s="176">
        <v>1.4561805356799999</v>
      </c>
      <c r="F86" s="11"/>
      <c r="G86" s="11"/>
      <c r="H86" s="11"/>
    </row>
    <row r="87" spans="1:8" ht="13.8" outlineLevel="4" x14ac:dyDescent="0.3">
      <c r="A87" s="175" t="s">
        <v>148</v>
      </c>
      <c r="B87" s="176">
        <v>0.12245364575999999</v>
      </c>
      <c r="C87" s="176">
        <v>0.10831098194</v>
      </c>
      <c r="D87" s="176">
        <v>9.3617551440000002E-2</v>
      </c>
      <c r="E87" s="176">
        <v>7.9075209839999994E-2</v>
      </c>
      <c r="F87" s="11"/>
      <c r="G87" s="11"/>
      <c r="H87" s="11"/>
    </row>
    <row r="88" spans="1:8" ht="13.8" outlineLevel="4" x14ac:dyDescent="0.3">
      <c r="A88" s="175" t="s">
        <v>149</v>
      </c>
      <c r="B88" s="176">
        <v>10.22976537528</v>
      </c>
      <c r="C88" s="176">
        <v>10.10324263927</v>
      </c>
      <c r="D88" s="176">
        <v>10.18445169752</v>
      </c>
      <c r="E88" s="176">
        <v>9.9761538618600003</v>
      </c>
      <c r="F88" s="11"/>
      <c r="G88" s="11"/>
      <c r="H88" s="11"/>
    </row>
    <row r="89" spans="1:8" ht="13.8" outlineLevel="4" x14ac:dyDescent="0.3">
      <c r="A89" s="175" t="s">
        <v>150</v>
      </c>
      <c r="B89" s="176">
        <v>14.832616250719999</v>
      </c>
      <c r="C89" s="176">
        <v>14.360995068639999</v>
      </c>
      <c r="D89" s="176">
        <v>14.12000316798</v>
      </c>
      <c r="E89" s="176">
        <v>14.06139472279</v>
      </c>
      <c r="F89" s="11"/>
      <c r="G89" s="11"/>
      <c r="H89" s="11"/>
    </row>
    <row r="90" spans="1:8" ht="13.8" outlineLevel="4" x14ac:dyDescent="0.3">
      <c r="A90" s="175" t="s">
        <v>151</v>
      </c>
      <c r="B90" s="176">
        <v>9.4195108469999997E-2</v>
      </c>
      <c r="C90" s="176">
        <v>8.3316136129999996E-2</v>
      </c>
      <c r="D90" s="176">
        <v>7.2013497120000006E-2</v>
      </c>
      <c r="E90" s="176">
        <v>6.0827080319999997E-2</v>
      </c>
      <c r="F90" s="11"/>
      <c r="G90" s="11"/>
      <c r="H90" s="11"/>
    </row>
    <row r="91" spans="1:8" ht="13.8" outlineLevel="4" x14ac:dyDescent="0.3">
      <c r="A91" s="175" t="s">
        <v>152</v>
      </c>
      <c r="B91" s="176">
        <v>0.13187315424000001</v>
      </c>
      <c r="C91" s="176">
        <v>0.11664259305999999</v>
      </c>
      <c r="D91" s="176">
        <v>0.10081889855999999</v>
      </c>
      <c r="E91" s="176">
        <v>8.515791516E-2</v>
      </c>
      <c r="F91" s="11"/>
      <c r="G91" s="11"/>
      <c r="H91" s="11"/>
    </row>
    <row r="92" spans="1:8" ht="13.8" outlineLevel="4" x14ac:dyDescent="0.3">
      <c r="A92" s="175" t="s">
        <v>153</v>
      </c>
      <c r="B92" s="176">
        <v>34.885288609109999</v>
      </c>
      <c r="C92" s="176">
        <v>34.02654948939</v>
      </c>
      <c r="D92" s="176">
        <v>34.241572709460002</v>
      </c>
      <c r="E92" s="176">
        <v>34.97598942394</v>
      </c>
      <c r="F92" s="11"/>
      <c r="G92" s="11"/>
      <c r="H92" s="11"/>
    </row>
    <row r="93" spans="1:8" ht="13.8" outlineLevel="3" x14ac:dyDescent="0.3">
      <c r="A93" s="177" t="s">
        <v>154</v>
      </c>
      <c r="B93" s="176">
        <f t="shared" ref="B93:E93" si="17">SUM(B$94:B$94)</f>
        <v>9.5465000000000003E-4</v>
      </c>
      <c r="C93" s="176">
        <f t="shared" si="17"/>
        <v>9.5465000000000003E-4</v>
      </c>
      <c r="D93" s="176">
        <f t="shared" si="17"/>
        <v>9.5465000000000003E-4</v>
      </c>
      <c r="E93" s="176">
        <f t="shared" si="17"/>
        <v>9.5465000000000003E-4</v>
      </c>
      <c r="F93" s="11"/>
      <c r="G93" s="11"/>
      <c r="H93" s="11"/>
    </row>
    <row r="94" spans="1:8" ht="13.8" outlineLevel="4" x14ac:dyDescent="0.3">
      <c r="A94" s="175" t="s">
        <v>155</v>
      </c>
      <c r="B94" s="176">
        <v>9.5465000000000003E-4</v>
      </c>
      <c r="C94" s="176">
        <v>9.5465000000000003E-4</v>
      </c>
      <c r="D94" s="176">
        <v>9.5465000000000003E-4</v>
      </c>
      <c r="E94" s="176">
        <v>9.5465000000000003E-4</v>
      </c>
      <c r="F94" s="11"/>
      <c r="G94" s="11"/>
      <c r="H94" s="11"/>
    </row>
    <row r="95" spans="1:8" ht="14.4" outlineLevel="2" x14ac:dyDescent="0.3">
      <c r="A95" s="178" t="s">
        <v>98</v>
      </c>
      <c r="B95" s="179">
        <f t="shared" ref="B95:E95" si="18">B$96+B$103+B$106+B$108+B$110</f>
        <v>212.38859318713995</v>
      </c>
      <c r="C95" s="179">
        <f t="shared" si="18"/>
        <v>216.11685513332998</v>
      </c>
      <c r="D95" s="179">
        <f t="shared" si="18"/>
        <v>207.86591686177999</v>
      </c>
      <c r="E95" s="179">
        <f t="shared" si="18"/>
        <v>196.79076006548001</v>
      </c>
      <c r="F95" s="11"/>
      <c r="G95" s="11"/>
      <c r="H95" s="11"/>
    </row>
    <row r="96" spans="1:8" ht="13.8" outlineLevel="3" x14ac:dyDescent="0.3">
      <c r="A96" s="177" t="s">
        <v>99</v>
      </c>
      <c r="B96" s="176">
        <f t="shared" ref="B96:E96" si="19">SUM(B$97:B$102)</f>
        <v>129.05537836067998</v>
      </c>
      <c r="C96" s="176">
        <f t="shared" si="19"/>
        <v>131.96632005264999</v>
      </c>
      <c r="D96" s="176">
        <f t="shared" si="19"/>
        <v>123.0541253616</v>
      </c>
      <c r="E96" s="176">
        <f t="shared" si="19"/>
        <v>110.93567318021</v>
      </c>
      <c r="F96" s="11"/>
      <c r="G96" s="11"/>
      <c r="H96" s="11"/>
    </row>
    <row r="97" spans="1:8" ht="13.8" outlineLevel="4" x14ac:dyDescent="0.3">
      <c r="A97" s="175" t="s">
        <v>156</v>
      </c>
      <c r="B97" s="176">
        <v>14.956950000000001</v>
      </c>
      <c r="C97" s="176">
        <v>15.37269</v>
      </c>
      <c r="D97" s="176">
        <v>15.307320000000001</v>
      </c>
      <c r="E97" s="176">
        <v>15.09369</v>
      </c>
      <c r="F97" s="11"/>
      <c r="G97" s="11"/>
      <c r="H97" s="11"/>
    </row>
    <row r="98" spans="1:8" ht="13.8" outlineLevel="4" x14ac:dyDescent="0.3">
      <c r="A98" s="175" t="s">
        <v>102</v>
      </c>
      <c r="B98" s="176">
        <v>66.783923133800002</v>
      </c>
      <c r="C98" s="176">
        <v>68.513499836690002</v>
      </c>
      <c r="D98" s="176">
        <v>59.600715008389997</v>
      </c>
      <c r="E98" s="176">
        <v>50.802112032769998</v>
      </c>
      <c r="F98" s="11"/>
      <c r="G98" s="11"/>
      <c r="H98" s="11"/>
    </row>
    <row r="99" spans="1:8" ht="13.8" outlineLevel="4" x14ac:dyDescent="0.3">
      <c r="A99" s="175" t="s">
        <v>103</v>
      </c>
      <c r="B99" s="176">
        <v>9.0394754543799998</v>
      </c>
      <c r="C99" s="176">
        <v>9.2201888560299992</v>
      </c>
      <c r="D99" s="176">
        <v>9.1809814209299994</v>
      </c>
      <c r="E99" s="176">
        <v>8.9434764541699998</v>
      </c>
      <c r="F99" s="11"/>
      <c r="G99" s="11"/>
      <c r="H99" s="11"/>
    </row>
    <row r="100" spans="1:8" ht="13.8" outlineLevel="4" x14ac:dyDescent="0.3">
      <c r="A100" s="175" t="s">
        <v>106</v>
      </c>
      <c r="B100" s="176">
        <v>20.65386147676</v>
      </c>
      <c r="C100" s="176">
        <v>20.886843665090002</v>
      </c>
      <c r="D100" s="176">
        <v>20.93152045299</v>
      </c>
      <c r="E100" s="176">
        <v>21.606342438750001</v>
      </c>
      <c r="F100" s="11"/>
      <c r="G100" s="11"/>
      <c r="H100" s="11"/>
    </row>
    <row r="101" spans="1:8" ht="13.8" outlineLevel="4" x14ac:dyDescent="0.3">
      <c r="A101" s="175" t="s">
        <v>107</v>
      </c>
      <c r="B101" s="176">
        <v>17.581329146990001</v>
      </c>
      <c r="C101" s="176">
        <v>17.932825734569999</v>
      </c>
      <c r="D101" s="176">
        <v>17.990430803140001</v>
      </c>
      <c r="E101" s="176">
        <v>14.44630786387</v>
      </c>
      <c r="F101" s="11"/>
      <c r="G101" s="11"/>
      <c r="H101" s="11"/>
    </row>
    <row r="102" spans="1:8" ht="13.8" outlineLevel="4" x14ac:dyDescent="0.3">
      <c r="A102" s="175" t="s">
        <v>108</v>
      </c>
      <c r="B102" s="176">
        <v>3.9839148749999997E-2</v>
      </c>
      <c r="C102" s="176">
        <v>4.0271960269999997E-2</v>
      </c>
      <c r="D102" s="176">
        <v>4.3157676149999998E-2</v>
      </c>
      <c r="E102" s="176">
        <v>4.3744390649999999E-2</v>
      </c>
      <c r="F102" s="11"/>
      <c r="G102" s="11"/>
      <c r="H102" s="11"/>
    </row>
    <row r="103" spans="1:8" ht="13.8" outlineLevel="3" x14ac:dyDescent="0.3">
      <c r="A103" s="177" t="s">
        <v>157</v>
      </c>
      <c r="B103" s="176">
        <f t="shared" ref="B103:E103" si="20">SUM(B$104:B$105)</f>
        <v>36.535842410389996</v>
      </c>
      <c r="C103" s="176">
        <f t="shared" si="20"/>
        <v>36.959280518670006</v>
      </c>
      <c r="D103" s="176">
        <f t="shared" si="20"/>
        <v>37.249271652279994</v>
      </c>
      <c r="E103" s="176">
        <f t="shared" si="20"/>
        <v>37.711510808969997</v>
      </c>
      <c r="F103" s="11"/>
      <c r="G103" s="11"/>
      <c r="H103" s="11"/>
    </row>
    <row r="104" spans="1:8" ht="13.8" outlineLevel="4" x14ac:dyDescent="0.3">
      <c r="A104" s="175" t="s">
        <v>158</v>
      </c>
      <c r="B104" s="176">
        <v>34.969935</v>
      </c>
      <c r="C104" s="176">
        <v>35.349847500000003</v>
      </c>
      <c r="D104" s="176">
        <v>35.646682499999997</v>
      </c>
      <c r="E104" s="176">
        <v>36.131287499999999</v>
      </c>
      <c r="F104" s="11"/>
      <c r="G104" s="11"/>
      <c r="H104" s="11"/>
    </row>
    <row r="105" spans="1:8" ht="13.8" outlineLevel="4" x14ac:dyDescent="0.3">
      <c r="A105" s="175" t="s">
        <v>114</v>
      </c>
      <c r="B105" s="176">
        <v>1.5659074103899999</v>
      </c>
      <c r="C105" s="176">
        <v>1.6094330186700001</v>
      </c>
      <c r="D105" s="176">
        <v>1.60258915228</v>
      </c>
      <c r="E105" s="176">
        <v>1.58022330897</v>
      </c>
      <c r="F105" s="11"/>
      <c r="G105" s="11"/>
      <c r="H105" s="11"/>
    </row>
    <row r="106" spans="1:8" ht="13.8" outlineLevel="3" x14ac:dyDescent="0.3">
      <c r="A106" s="177" t="s">
        <v>122</v>
      </c>
      <c r="B106" s="176">
        <f t="shared" ref="B106:E106" si="21">SUM(B$107:B$107)</f>
        <v>7.0996304551599998</v>
      </c>
      <c r="C106" s="176">
        <f t="shared" si="21"/>
        <v>7.01907891902</v>
      </c>
      <c r="D106" s="176">
        <f t="shared" si="21"/>
        <v>7.0780185874599999</v>
      </c>
      <c r="E106" s="176">
        <f t="shared" si="21"/>
        <v>7.1742419371999997</v>
      </c>
      <c r="F106" s="11"/>
      <c r="G106" s="11"/>
      <c r="H106" s="11"/>
    </row>
    <row r="107" spans="1:8" ht="13.8" outlineLevel="4" x14ac:dyDescent="0.3">
      <c r="A107" s="175" t="s">
        <v>159</v>
      </c>
      <c r="B107" s="176">
        <v>7.0996304551599998</v>
      </c>
      <c r="C107" s="176">
        <v>7.01907891902</v>
      </c>
      <c r="D107" s="176">
        <v>7.0780185874599999</v>
      </c>
      <c r="E107" s="176">
        <v>7.1742419371999997</v>
      </c>
      <c r="F107" s="11"/>
      <c r="G107" s="11"/>
      <c r="H107" s="11"/>
    </row>
    <row r="108" spans="1:8" ht="13.8" outlineLevel="3" x14ac:dyDescent="0.3">
      <c r="A108" s="177" t="s">
        <v>160</v>
      </c>
      <c r="B108" s="176">
        <f t="shared" ref="B108:E108" si="22">SUM(B$109:B$109)</f>
        <v>34.969935</v>
      </c>
      <c r="C108" s="176">
        <f t="shared" si="22"/>
        <v>35.349847500000003</v>
      </c>
      <c r="D108" s="176">
        <f t="shared" si="22"/>
        <v>35.646682499999997</v>
      </c>
      <c r="E108" s="176">
        <f t="shared" si="22"/>
        <v>36.131287499999999</v>
      </c>
      <c r="F108" s="11"/>
      <c r="G108" s="11"/>
      <c r="H108" s="11"/>
    </row>
    <row r="109" spans="1:8" ht="13.8" outlineLevel="4" x14ac:dyDescent="0.3">
      <c r="A109" s="175" t="s">
        <v>162</v>
      </c>
      <c r="B109" s="176">
        <v>34.969935</v>
      </c>
      <c r="C109" s="176">
        <v>35.349847500000003</v>
      </c>
      <c r="D109" s="176">
        <v>35.646682499999997</v>
      </c>
      <c r="E109" s="176">
        <v>36.131287499999999</v>
      </c>
      <c r="F109" s="11"/>
      <c r="G109" s="11"/>
      <c r="H109" s="11"/>
    </row>
    <row r="110" spans="1:8" ht="13.8" outlineLevel="3" x14ac:dyDescent="0.3">
      <c r="A110" s="177" t="s">
        <v>140</v>
      </c>
      <c r="B110" s="176">
        <f t="shared" ref="B110:E110" si="23">SUM(B$111:B$111)</f>
        <v>4.7278069609099997</v>
      </c>
      <c r="C110" s="176">
        <f t="shared" si="23"/>
        <v>4.82232814299</v>
      </c>
      <c r="D110" s="176">
        <f t="shared" si="23"/>
        <v>4.8378187604400003</v>
      </c>
      <c r="E110" s="176">
        <f t="shared" si="23"/>
        <v>4.8380466390999999</v>
      </c>
      <c r="F110" s="11"/>
      <c r="G110" s="11"/>
      <c r="H110" s="11"/>
    </row>
    <row r="111" spans="1:8" ht="13.8" outlineLevel="4" x14ac:dyDescent="0.3">
      <c r="A111" s="175" t="s">
        <v>107</v>
      </c>
      <c r="B111" s="176">
        <v>4.7278069609099997</v>
      </c>
      <c r="C111" s="176">
        <v>4.82232814299</v>
      </c>
      <c r="D111" s="176">
        <v>4.8378187604400003</v>
      </c>
      <c r="E111" s="176">
        <v>4.8380466390999999</v>
      </c>
      <c r="F111" s="11"/>
      <c r="G111" s="11"/>
      <c r="H111" s="11"/>
    </row>
    <row r="112" spans="1:8" x14ac:dyDescent="0.2">
      <c r="B112" s="10"/>
      <c r="C112" s="10"/>
      <c r="D112" s="10"/>
      <c r="E112" s="10"/>
      <c r="F112" s="11"/>
      <c r="G112" s="11"/>
      <c r="H112" s="11"/>
    </row>
    <row r="113" spans="2:8" x14ac:dyDescent="0.2">
      <c r="B113" s="10"/>
      <c r="C113" s="10"/>
      <c r="D113" s="10"/>
      <c r="E113" s="10"/>
      <c r="F113" s="11"/>
      <c r="G113" s="11"/>
      <c r="H113" s="11"/>
    </row>
    <row r="114" spans="2:8" x14ac:dyDescent="0.2">
      <c r="B114" s="10"/>
      <c r="C114" s="10"/>
      <c r="D114" s="10"/>
      <c r="E114" s="10"/>
      <c r="F114" s="11"/>
      <c r="G114" s="11"/>
      <c r="H114" s="11"/>
    </row>
    <row r="115" spans="2:8" x14ac:dyDescent="0.2">
      <c r="B115" s="10"/>
      <c r="C115" s="10"/>
      <c r="D115" s="10"/>
      <c r="E115" s="10"/>
      <c r="F115" s="11"/>
      <c r="G115" s="11"/>
      <c r="H115" s="11"/>
    </row>
    <row r="116" spans="2:8" x14ac:dyDescent="0.2">
      <c r="B116" s="10"/>
      <c r="C116" s="10"/>
      <c r="D116" s="10"/>
      <c r="E116" s="10"/>
      <c r="F116" s="11"/>
      <c r="G116" s="11"/>
      <c r="H116" s="11"/>
    </row>
    <row r="117" spans="2:8" x14ac:dyDescent="0.2">
      <c r="B117" s="10"/>
      <c r="C117" s="10"/>
      <c r="D117" s="10"/>
      <c r="E117" s="10"/>
      <c r="F117" s="11"/>
      <c r="G117" s="11"/>
      <c r="H117" s="11"/>
    </row>
    <row r="118" spans="2:8" x14ac:dyDescent="0.2">
      <c r="B118" s="10"/>
      <c r="C118" s="10"/>
      <c r="D118" s="10"/>
      <c r="E118" s="10"/>
      <c r="F118" s="11"/>
      <c r="G118" s="11"/>
      <c r="H118" s="11"/>
    </row>
    <row r="119" spans="2:8" x14ac:dyDescent="0.2">
      <c r="B119" s="10"/>
      <c r="C119" s="10"/>
      <c r="D119" s="10"/>
      <c r="E119" s="10"/>
      <c r="F119" s="11"/>
      <c r="G119" s="11"/>
      <c r="H119" s="11"/>
    </row>
    <row r="120" spans="2:8" x14ac:dyDescent="0.2">
      <c r="B120" s="10"/>
      <c r="C120" s="10"/>
      <c r="D120" s="10"/>
      <c r="E120" s="10"/>
      <c r="F120" s="11"/>
      <c r="G120" s="11"/>
      <c r="H120" s="11"/>
    </row>
    <row r="121" spans="2:8" x14ac:dyDescent="0.2">
      <c r="B121" s="10"/>
      <c r="C121" s="10"/>
      <c r="D121" s="10"/>
      <c r="E121" s="10"/>
      <c r="F121" s="11"/>
      <c r="G121" s="11"/>
      <c r="H121" s="11"/>
    </row>
    <row r="122" spans="2:8" x14ac:dyDescent="0.2">
      <c r="B122" s="10"/>
      <c r="C122" s="10"/>
      <c r="D122" s="10"/>
      <c r="E122" s="10"/>
      <c r="F122" s="11"/>
      <c r="G122" s="11"/>
      <c r="H122" s="11"/>
    </row>
    <row r="123" spans="2:8" x14ac:dyDescent="0.2">
      <c r="B123" s="10"/>
      <c r="C123" s="10"/>
      <c r="D123" s="10"/>
      <c r="E123" s="10"/>
      <c r="F123" s="11"/>
      <c r="G123" s="11"/>
      <c r="H123" s="11"/>
    </row>
    <row r="124" spans="2:8" x14ac:dyDescent="0.2">
      <c r="B124" s="10"/>
      <c r="C124" s="10"/>
      <c r="D124" s="10"/>
      <c r="E124" s="10"/>
      <c r="F124" s="11"/>
      <c r="G124" s="11"/>
      <c r="H124" s="11"/>
    </row>
    <row r="125" spans="2:8" x14ac:dyDescent="0.2">
      <c r="B125" s="10"/>
      <c r="C125" s="10"/>
      <c r="D125" s="10"/>
      <c r="E125" s="10"/>
      <c r="F125" s="11"/>
      <c r="G125" s="11"/>
      <c r="H125" s="11"/>
    </row>
    <row r="126" spans="2:8" x14ac:dyDescent="0.2">
      <c r="B126" s="10"/>
      <c r="C126" s="10"/>
      <c r="D126" s="10"/>
      <c r="E126" s="10"/>
      <c r="F126" s="11"/>
      <c r="G126" s="11"/>
      <c r="H126" s="11"/>
    </row>
    <row r="127" spans="2:8" x14ac:dyDescent="0.2">
      <c r="B127" s="10"/>
      <c r="C127" s="10"/>
      <c r="D127" s="10"/>
      <c r="E127" s="10"/>
      <c r="F127" s="11"/>
      <c r="G127" s="11"/>
      <c r="H127" s="11"/>
    </row>
    <row r="128" spans="2:8" x14ac:dyDescent="0.2">
      <c r="B128" s="10"/>
      <c r="C128" s="10"/>
      <c r="D128" s="10"/>
      <c r="E128" s="10"/>
      <c r="F128" s="11"/>
      <c r="G128" s="11"/>
      <c r="H128" s="11"/>
    </row>
    <row r="129" spans="2:8" x14ac:dyDescent="0.2">
      <c r="B129" s="10"/>
      <c r="C129" s="10"/>
      <c r="D129" s="10"/>
      <c r="E129" s="10"/>
      <c r="F129" s="11"/>
      <c r="G129" s="11"/>
      <c r="H129" s="11"/>
    </row>
    <row r="130" spans="2:8" x14ac:dyDescent="0.2">
      <c r="B130" s="10"/>
      <c r="C130" s="10"/>
      <c r="D130" s="10"/>
      <c r="E130" s="10"/>
      <c r="F130" s="11"/>
      <c r="G130" s="11"/>
      <c r="H130" s="11"/>
    </row>
    <row r="131" spans="2:8" x14ac:dyDescent="0.2">
      <c r="B131" s="10"/>
      <c r="C131" s="10"/>
      <c r="D131" s="10"/>
      <c r="E131" s="10"/>
      <c r="F131" s="11"/>
      <c r="G131" s="11"/>
      <c r="H131" s="11"/>
    </row>
    <row r="132" spans="2:8" x14ac:dyDescent="0.2">
      <c r="B132" s="10"/>
      <c r="C132" s="10"/>
      <c r="D132" s="10"/>
      <c r="E132" s="10"/>
      <c r="F132" s="11"/>
      <c r="G132" s="11"/>
      <c r="H132" s="11"/>
    </row>
    <row r="133" spans="2:8" x14ac:dyDescent="0.2">
      <c r="B133" s="10"/>
      <c r="C133" s="10"/>
      <c r="D133" s="10"/>
      <c r="E133" s="10"/>
      <c r="F133" s="11"/>
      <c r="G133" s="11"/>
      <c r="H133" s="11"/>
    </row>
    <row r="134" spans="2:8" x14ac:dyDescent="0.2">
      <c r="B134" s="10"/>
      <c r="C134" s="10"/>
      <c r="D134" s="10"/>
      <c r="E134" s="10"/>
      <c r="F134" s="11"/>
      <c r="G134" s="11"/>
      <c r="H134" s="11"/>
    </row>
    <row r="135" spans="2:8" x14ac:dyDescent="0.2">
      <c r="B135" s="10"/>
      <c r="C135" s="10"/>
      <c r="D135" s="10"/>
      <c r="E135" s="10"/>
      <c r="F135" s="11"/>
      <c r="G135" s="11"/>
      <c r="H135" s="11"/>
    </row>
    <row r="136" spans="2:8" x14ac:dyDescent="0.2">
      <c r="B136" s="10"/>
      <c r="C136" s="10"/>
      <c r="D136" s="10"/>
      <c r="E136" s="10"/>
      <c r="F136" s="11"/>
      <c r="G136" s="11"/>
      <c r="H136" s="11"/>
    </row>
    <row r="137" spans="2:8" x14ac:dyDescent="0.2">
      <c r="B137" s="10"/>
      <c r="C137" s="10"/>
      <c r="D137" s="10"/>
      <c r="E137" s="10"/>
      <c r="F137" s="11"/>
      <c r="G137" s="11"/>
      <c r="H137" s="11"/>
    </row>
    <row r="138" spans="2:8" x14ac:dyDescent="0.2">
      <c r="B138" s="10"/>
      <c r="C138" s="10"/>
      <c r="D138" s="10"/>
      <c r="E138" s="10"/>
      <c r="F138" s="11"/>
      <c r="G138" s="11"/>
      <c r="H138" s="11"/>
    </row>
    <row r="139" spans="2:8" x14ac:dyDescent="0.2">
      <c r="B139" s="10"/>
      <c r="C139" s="10"/>
      <c r="D139" s="10"/>
      <c r="E139" s="10"/>
      <c r="F139" s="11"/>
      <c r="G139" s="11"/>
      <c r="H139" s="11"/>
    </row>
    <row r="140" spans="2:8" x14ac:dyDescent="0.2">
      <c r="B140" s="10"/>
      <c r="C140" s="10"/>
      <c r="D140" s="10"/>
      <c r="E140" s="10"/>
      <c r="F140" s="11"/>
      <c r="G140" s="11"/>
      <c r="H140" s="11"/>
    </row>
    <row r="141" spans="2:8" x14ac:dyDescent="0.2">
      <c r="B141" s="10"/>
      <c r="C141" s="10"/>
      <c r="D141" s="10"/>
      <c r="E141" s="10"/>
      <c r="F141" s="11"/>
      <c r="G141" s="11"/>
      <c r="H141" s="11"/>
    </row>
    <row r="142" spans="2:8" x14ac:dyDescent="0.2">
      <c r="B142" s="10"/>
      <c r="C142" s="10"/>
      <c r="D142" s="10"/>
      <c r="E142" s="10"/>
      <c r="F142" s="11"/>
      <c r="G142" s="11"/>
      <c r="H142" s="11"/>
    </row>
    <row r="143" spans="2:8" x14ac:dyDescent="0.2">
      <c r="B143" s="10"/>
      <c r="C143" s="10"/>
      <c r="D143" s="10"/>
      <c r="E143" s="10"/>
      <c r="F143" s="11"/>
      <c r="G143" s="11"/>
      <c r="H143" s="11"/>
    </row>
    <row r="144" spans="2:8" x14ac:dyDescent="0.2">
      <c r="B144" s="10"/>
      <c r="C144" s="10"/>
      <c r="D144" s="10"/>
      <c r="E144" s="10"/>
      <c r="F144" s="11"/>
      <c r="G144" s="11"/>
      <c r="H144" s="11"/>
    </row>
    <row r="145" spans="2:8" x14ac:dyDescent="0.2">
      <c r="B145" s="10"/>
      <c r="C145" s="10"/>
      <c r="D145" s="10"/>
      <c r="E145" s="10"/>
      <c r="F145" s="11"/>
      <c r="G145" s="11"/>
      <c r="H145" s="11"/>
    </row>
    <row r="146" spans="2:8" x14ac:dyDescent="0.2">
      <c r="B146" s="10"/>
      <c r="C146" s="10"/>
      <c r="D146" s="10"/>
      <c r="E146" s="10"/>
      <c r="F146" s="11"/>
      <c r="G146" s="11"/>
      <c r="H146" s="11"/>
    </row>
    <row r="147" spans="2:8" x14ac:dyDescent="0.2">
      <c r="B147" s="10"/>
      <c r="C147" s="10"/>
      <c r="D147" s="10"/>
      <c r="E147" s="10"/>
      <c r="F147" s="11"/>
      <c r="G147" s="11"/>
      <c r="H147" s="11"/>
    </row>
    <row r="148" spans="2:8" x14ac:dyDescent="0.2">
      <c r="B148" s="10"/>
      <c r="C148" s="10"/>
      <c r="D148" s="10"/>
      <c r="E148" s="10"/>
      <c r="F148" s="11"/>
      <c r="G148" s="11"/>
      <c r="H148" s="11"/>
    </row>
    <row r="149" spans="2:8" x14ac:dyDescent="0.2">
      <c r="B149" s="10"/>
      <c r="C149" s="10"/>
      <c r="D149" s="10"/>
      <c r="E149" s="10"/>
      <c r="F149" s="11"/>
      <c r="G149" s="11"/>
      <c r="H149" s="11"/>
    </row>
    <row r="150" spans="2:8" x14ac:dyDescent="0.2">
      <c r="B150" s="10"/>
      <c r="C150" s="10"/>
      <c r="D150" s="10"/>
      <c r="E150" s="10"/>
      <c r="F150" s="11"/>
      <c r="G150" s="11"/>
      <c r="H150" s="11"/>
    </row>
    <row r="151" spans="2:8" x14ac:dyDescent="0.2">
      <c r="B151" s="10"/>
      <c r="C151" s="10"/>
      <c r="D151" s="10"/>
      <c r="E151" s="10"/>
      <c r="F151" s="11"/>
      <c r="G151" s="11"/>
      <c r="H151" s="11"/>
    </row>
    <row r="152" spans="2:8" x14ac:dyDescent="0.2">
      <c r="B152" s="10"/>
      <c r="C152" s="10"/>
      <c r="D152" s="10"/>
      <c r="E152" s="10"/>
      <c r="F152" s="11"/>
      <c r="G152" s="11"/>
      <c r="H152" s="11"/>
    </row>
    <row r="153" spans="2:8" x14ac:dyDescent="0.2">
      <c r="B153" s="10"/>
      <c r="C153" s="10"/>
      <c r="D153" s="10"/>
      <c r="E153" s="10"/>
      <c r="F153" s="11"/>
      <c r="G153" s="11"/>
      <c r="H153" s="11"/>
    </row>
    <row r="154" spans="2:8" x14ac:dyDescent="0.2">
      <c r="B154" s="10"/>
      <c r="C154" s="10"/>
      <c r="D154" s="10"/>
      <c r="E154" s="10"/>
      <c r="F154" s="11"/>
      <c r="G154" s="11"/>
      <c r="H154" s="11"/>
    </row>
    <row r="155" spans="2:8" x14ac:dyDescent="0.2">
      <c r="B155" s="10"/>
      <c r="C155" s="10"/>
      <c r="D155" s="10"/>
      <c r="E155" s="10"/>
      <c r="F155" s="11"/>
      <c r="G155" s="11"/>
      <c r="H155" s="11"/>
    </row>
    <row r="156" spans="2:8" x14ac:dyDescent="0.2">
      <c r="B156" s="10"/>
      <c r="C156" s="10"/>
      <c r="D156" s="10"/>
      <c r="E156" s="10"/>
      <c r="F156" s="11"/>
      <c r="G156" s="11"/>
      <c r="H156" s="11"/>
    </row>
    <row r="157" spans="2:8" x14ac:dyDescent="0.2">
      <c r="B157" s="10"/>
      <c r="C157" s="10"/>
      <c r="D157" s="10"/>
      <c r="E157" s="10"/>
      <c r="F157" s="11"/>
      <c r="G157" s="11"/>
      <c r="H157" s="11"/>
    </row>
    <row r="158" spans="2:8" x14ac:dyDescent="0.2">
      <c r="B158" s="10"/>
      <c r="C158" s="10"/>
      <c r="D158" s="10"/>
      <c r="E158" s="10"/>
      <c r="F158" s="11"/>
      <c r="G158" s="11"/>
      <c r="H158" s="11"/>
    </row>
    <row r="159" spans="2:8" x14ac:dyDescent="0.2">
      <c r="B159" s="10"/>
      <c r="C159" s="10"/>
      <c r="D159" s="10"/>
      <c r="E159" s="10"/>
      <c r="F159" s="11"/>
      <c r="G159" s="11"/>
      <c r="H159" s="11"/>
    </row>
    <row r="160" spans="2:8" x14ac:dyDescent="0.2">
      <c r="B160" s="10"/>
      <c r="C160" s="10"/>
      <c r="D160" s="10"/>
      <c r="E160" s="10"/>
      <c r="F160" s="11"/>
      <c r="G160" s="11"/>
      <c r="H160" s="11"/>
    </row>
    <row r="161" spans="2:8" x14ac:dyDescent="0.2">
      <c r="B161" s="10"/>
      <c r="C161" s="10"/>
      <c r="D161" s="10"/>
      <c r="E161" s="10"/>
      <c r="F161" s="11"/>
      <c r="G161" s="11"/>
      <c r="H161" s="11"/>
    </row>
    <row r="162" spans="2:8" x14ac:dyDescent="0.2">
      <c r="B162" s="10"/>
      <c r="C162" s="10"/>
      <c r="D162" s="10"/>
      <c r="E162" s="10"/>
      <c r="F162" s="11"/>
      <c r="G162" s="11"/>
      <c r="H162" s="11"/>
    </row>
    <row r="163" spans="2:8" x14ac:dyDescent="0.2">
      <c r="B163" s="10"/>
      <c r="C163" s="10"/>
      <c r="D163" s="10"/>
      <c r="E163" s="10"/>
      <c r="F163" s="11"/>
      <c r="G163" s="11"/>
      <c r="H163" s="11"/>
    </row>
    <row r="164" spans="2:8" x14ac:dyDescent="0.2">
      <c r="B164" s="10"/>
      <c r="C164" s="10"/>
      <c r="D164" s="10"/>
      <c r="E164" s="10"/>
      <c r="F164" s="11"/>
      <c r="G164" s="11"/>
      <c r="H164" s="11"/>
    </row>
    <row r="165" spans="2:8" x14ac:dyDescent="0.2">
      <c r="B165" s="10"/>
      <c r="C165" s="10"/>
      <c r="D165" s="10"/>
      <c r="E165" s="10"/>
      <c r="F165" s="11"/>
      <c r="G165" s="11"/>
      <c r="H165" s="11"/>
    </row>
    <row r="166" spans="2:8" x14ac:dyDescent="0.2">
      <c r="B166" s="10"/>
      <c r="C166" s="10"/>
      <c r="D166" s="10"/>
      <c r="E166" s="10"/>
      <c r="F166" s="11"/>
      <c r="G166" s="11"/>
      <c r="H166" s="11"/>
    </row>
    <row r="167" spans="2:8" x14ac:dyDescent="0.2">
      <c r="B167" s="10"/>
      <c r="C167" s="10"/>
      <c r="D167" s="10"/>
      <c r="E167" s="10"/>
      <c r="F167" s="11"/>
      <c r="G167" s="11"/>
      <c r="H167" s="11"/>
    </row>
    <row r="168" spans="2:8" x14ac:dyDescent="0.2">
      <c r="B168" s="10"/>
      <c r="C168" s="10"/>
      <c r="D168" s="10"/>
      <c r="E168" s="10"/>
      <c r="F168" s="11"/>
      <c r="G168" s="11"/>
      <c r="H168" s="11"/>
    </row>
    <row r="169" spans="2:8" x14ac:dyDescent="0.2">
      <c r="B169" s="10"/>
      <c r="C169" s="10"/>
      <c r="D169" s="10"/>
      <c r="E169" s="10"/>
      <c r="F169" s="11"/>
      <c r="G169" s="11"/>
      <c r="H169" s="11"/>
    </row>
    <row r="170" spans="2:8" x14ac:dyDescent="0.2">
      <c r="B170" s="10"/>
      <c r="C170" s="10"/>
      <c r="D170" s="10"/>
      <c r="E170" s="10"/>
      <c r="F170" s="11"/>
      <c r="G170" s="11"/>
      <c r="H170" s="11"/>
    </row>
    <row r="171" spans="2:8" x14ac:dyDescent="0.2">
      <c r="B171" s="10"/>
      <c r="C171" s="10"/>
      <c r="D171" s="10"/>
      <c r="E171" s="10"/>
      <c r="F171" s="11"/>
      <c r="G171" s="11"/>
      <c r="H171" s="11"/>
    </row>
    <row r="172" spans="2:8" x14ac:dyDescent="0.2">
      <c r="B172" s="10"/>
      <c r="C172" s="10"/>
      <c r="D172" s="10"/>
      <c r="E172" s="10"/>
      <c r="F172" s="11"/>
      <c r="G172" s="11"/>
      <c r="H172" s="11"/>
    </row>
    <row r="173" spans="2:8" x14ac:dyDescent="0.2">
      <c r="B173" s="10"/>
      <c r="C173" s="10"/>
      <c r="D173" s="10"/>
      <c r="E173" s="10"/>
      <c r="F173" s="11"/>
      <c r="G173" s="11"/>
      <c r="H173" s="11"/>
    </row>
    <row r="174" spans="2:8" x14ac:dyDescent="0.2">
      <c r="B174" s="10"/>
      <c r="C174" s="10"/>
      <c r="D174" s="10"/>
      <c r="E174" s="10"/>
      <c r="F174" s="11"/>
      <c r="G174" s="11"/>
      <c r="H174" s="11"/>
    </row>
    <row r="175" spans="2:8" x14ac:dyDescent="0.2">
      <c r="B175" s="10"/>
      <c r="C175" s="10"/>
      <c r="D175" s="10"/>
      <c r="E175" s="10"/>
      <c r="F175" s="11"/>
      <c r="G175" s="11"/>
      <c r="H175" s="11"/>
    </row>
    <row r="176" spans="2:8" x14ac:dyDescent="0.2">
      <c r="B176" s="10"/>
      <c r="C176" s="10"/>
      <c r="D176" s="10"/>
      <c r="E176" s="10"/>
      <c r="F176" s="11"/>
      <c r="G176" s="11"/>
      <c r="H176" s="11"/>
    </row>
    <row r="177" spans="2:8" x14ac:dyDescent="0.2">
      <c r="B177" s="10"/>
      <c r="C177" s="10"/>
      <c r="D177" s="10"/>
      <c r="E177" s="10"/>
      <c r="F177" s="11"/>
      <c r="G177" s="11"/>
      <c r="H177" s="11"/>
    </row>
    <row r="178" spans="2:8" x14ac:dyDescent="0.2">
      <c r="B178" s="10"/>
      <c r="C178" s="10"/>
      <c r="D178" s="10"/>
      <c r="E178" s="10"/>
      <c r="F178" s="11"/>
      <c r="G178" s="11"/>
      <c r="H178" s="11"/>
    </row>
    <row r="179" spans="2:8" x14ac:dyDescent="0.2">
      <c r="B179" s="10"/>
      <c r="C179" s="10"/>
      <c r="D179" s="10"/>
      <c r="E179" s="10"/>
      <c r="F179" s="11"/>
      <c r="G179" s="11"/>
      <c r="H179" s="11"/>
    </row>
    <row r="180" spans="2:8" x14ac:dyDescent="0.2">
      <c r="B180" s="10"/>
      <c r="C180" s="10"/>
      <c r="D180" s="10"/>
      <c r="E180" s="10"/>
      <c r="F180" s="11"/>
      <c r="G180" s="11"/>
      <c r="H180" s="11"/>
    </row>
  </sheetData>
  <mergeCells count="2">
    <mergeCell ref="A2:E2"/>
    <mergeCell ref="A1:E1"/>
  </mergeCells>
  <phoneticPr fontId="3" type="noConversion"/>
  <printOptions horizontalCentered="1" verticalCentered="1"/>
  <pageMargins left="0.39370078740157483" right="0.39370078740157483" top="0.39370078740157483" bottom="0.39370078740157483" header="0.39370078740157483" footer="0.39370078740157483"/>
  <pageSetup paperSize="9" scale="53"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Лист22">
    <tabColor indexed="55"/>
    <outlinePr applyStyles="1" summaryBelow="0"/>
    <pageSetUpPr fitToPage="1"/>
  </sheetPr>
  <dimension ref="A2:T247"/>
  <sheetViews>
    <sheetView workbookViewId="0">
      <selection activeCell="B5" sqref="B5"/>
    </sheetView>
  </sheetViews>
  <sheetFormatPr defaultColWidth="9.109375" defaultRowHeight="13.8" outlineLevelRow="1" x14ac:dyDescent="0.3"/>
  <cols>
    <col min="1" max="1" width="63.33203125" style="22" bestFit="1" customWidth="1"/>
    <col min="2" max="2" width="14.33203125" style="23" customWidth="1"/>
    <col min="3" max="3" width="15.109375" style="23" customWidth="1"/>
    <col min="4" max="4" width="10.33203125" style="72" customWidth="1"/>
    <col min="5" max="5" width="8.88671875" style="22" hidden="1" customWidth="1"/>
    <col min="6" max="6" width="9.109375" style="22" customWidth="1"/>
    <col min="7" max="16384" width="9.109375" style="22"/>
  </cols>
  <sheetData>
    <row r="2" spans="1:20" ht="39" customHeight="1" x14ac:dyDescent="0.35">
      <c r="A2" s="292" t="str">
        <f>DEBT_BY_REPAYMENT</f>
        <v>Структура державного та гарантованого державою боргу
в розрізі термінів погашення</v>
      </c>
      <c r="B2" s="283"/>
      <c r="C2" s="283"/>
      <c r="D2" s="283"/>
      <c r="E2" s="283"/>
      <c r="F2" s="26"/>
      <c r="G2" s="26"/>
      <c r="H2" s="26"/>
      <c r="I2" s="26"/>
      <c r="J2" s="26"/>
      <c r="K2" s="26"/>
      <c r="L2" s="26"/>
      <c r="M2" s="26"/>
      <c r="N2" s="26"/>
      <c r="O2" s="26"/>
      <c r="P2" s="26"/>
      <c r="Q2" s="26"/>
      <c r="R2" s="26"/>
      <c r="S2" s="26"/>
      <c r="T2" s="26"/>
    </row>
    <row r="3" spans="1:20" x14ac:dyDescent="0.3">
      <c r="A3" s="24"/>
    </row>
    <row r="4" spans="1:20" s="27" customFormat="1" x14ac:dyDescent="0.3">
      <c r="B4" s="28"/>
      <c r="C4" s="28"/>
      <c r="D4" s="67" t="str">
        <f>VALVAL</f>
        <v>млрд. одиниць</v>
      </c>
    </row>
    <row r="5" spans="1:20" s="14" customFormat="1" x14ac:dyDescent="0.25">
      <c r="A5" s="12"/>
      <c r="B5" s="68" t="str">
        <f>USD</f>
        <v>дол. США</v>
      </c>
      <c r="C5" s="68" t="str">
        <f>UAH</f>
        <v>грн.</v>
      </c>
      <c r="D5" s="69" t="s">
        <v>0</v>
      </c>
      <c r="E5" s="57" t="s">
        <v>6</v>
      </c>
    </row>
    <row r="6" spans="1:20" s="15" customFormat="1" ht="14.4" x14ac:dyDescent="0.25">
      <c r="A6" s="152" t="str">
        <f>DEBT_TOTAL</f>
        <v>Загальна сума державного та гарантованого державою боргу</v>
      </c>
      <c r="B6" s="43">
        <f>SUM(B$7+ B$8+ B$9)</f>
        <v>41.457113748840001</v>
      </c>
      <c r="C6" s="43">
        <f>SUM(C$7+ C$8+ C$9)</f>
        <v>1815.63502517285</v>
      </c>
      <c r="D6" s="98">
        <f>SUM(D$7+ D$8+ D$9)</f>
        <v>0.19664599999999999</v>
      </c>
      <c r="E6" s="32" t="s">
        <v>52</v>
      </c>
    </row>
    <row r="7" spans="1:20" s="38" customFormat="1" outlineLevel="1" x14ac:dyDescent="0.25">
      <c r="A7" s="160" t="s">
        <v>53</v>
      </c>
      <c r="B7" s="166">
        <v>5.7128016640000001E-2</v>
      </c>
      <c r="C7" s="166">
        <v>2.5019500528999998</v>
      </c>
      <c r="D7" s="230">
        <v>2.7099999999999997E-4</v>
      </c>
      <c r="E7" s="103" t="s">
        <v>54</v>
      </c>
    </row>
    <row r="8" spans="1:20" s="38" customFormat="1" outlineLevel="1" x14ac:dyDescent="0.25">
      <c r="A8" s="160" t="s">
        <v>55</v>
      </c>
      <c r="B8" s="166">
        <v>8.3739339034599993</v>
      </c>
      <c r="C8" s="166">
        <v>366.74062226477002</v>
      </c>
      <c r="D8" s="230">
        <v>3.9720999999999999E-2</v>
      </c>
      <c r="E8" s="103" t="s">
        <v>54</v>
      </c>
    </row>
    <row r="9" spans="1:20" s="38" customFormat="1" outlineLevel="1" x14ac:dyDescent="0.25">
      <c r="A9" s="160" t="s">
        <v>56</v>
      </c>
      <c r="B9" s="166">
        <v>33.026051828740002</v>
      </c>
      <c r="C9" s="166">
        <v>1446.39245285518</v>
      </c>
      <c r="D9" s="230">
        <v>0.15665399999999999</v>
      </c>
      <c r="E9" s="103" t="s">
        <v>54</v>
      </c>
    </row>
    <row r="10" spans="1:20" outlineLevel="1" x14ac:dyDescent="0.3">
      <c r="A10" s="231" t="s">
        <v>57</v>
      </c>
      <c r="B10" s="176">
        <v>169.36426897071999</v>
      </c>
      <c r="C10" s="176">
        <v>7417.3928417048</v>
      </c>
      <c r="D10" s="198">
        <v>0.80335400000000001</v>
      </c>
      <c r="E10" s="26"/>
      <c r="F10" s="26"/>
      <c r="G10" s="26"/>
      <c r="H10" s="26"/>
      <c r="I10" s="26"/>
      <c r="J10" s="26"/>
      <c r="K10" s="26"/>
      <c r="L10" s="26"/>
      <c r="M10" s="26"/>
      <c r="N10" s="26"/>
      <c r="O10" s="26"/>
      <c r="P10" s="26"/>
      <c r="Q10" s="26"/>
      <c r="R10" s="26"/>
    </row>
    <row r="11" spans="1:20" x14ac:dyDescent="0.3">
      <c r="B11" s="25"/>
      <c r="C11" s="25"/>
      <c r="D11" s="63"/>
      <c r="E11" s="26"/>
      <c r="F11" s="26"/>
      <c r="G11" s="26"/>
      <c r="H11" s="26"/>
      <c r="I11" s="26"/>
      <c r="J11" s="26"/>
      <c r="K11" s="26"/>
      <c r="L11" s="26"/>
      <c r="M11" s="26"/>
      <c r="N11" s="26"/>
      <c r="O11" s="26"/>
      <c r="P11" s="26"/>
      <c r="Q11" s="26"/>
      <c r="R11" s="26"/>
    </row>
    <row r="12" spans="1:20" x14ac:dyDescent="0.3">
      <c r="B12" s="25"/>
      <c r="C12" s="25"/>
      <c r="D12" s="63"/>
      <c r="E12" s="26"/>
      <c r="F12" s="26"/>
      <c r="G12" s="26"/>
      <c r="H12" s="26"/>
      <c r="I12" s="26"/>
      <c r="J12" s="26"/>
      <c r="K12" s="26"/>
      <c r="L12" s="26"/>
      <c r="M12" s="26"/>
      <c r="N12" s="26"/>
      <c r="O12" s="26"/>
      <c r="P12" s="26"/>
      <c r="Q12" s="26"/>
      <c r="R12" s="26"/>
    </row>
    <row r="13" spans="1:20" x14ac:dyDescent="0.3">
      <c r="B13" s="25"/>
      <c r="C13" s="25"/>
      <c r="D13" s="63"/>
      <c r="E13" s="26"/>
      <c r="F13" s="26"/>
      <c r="G13" s="26"/>
      <c r="H13" s="26"/>
      <c r="I13" s="26"/>
      <c r="J13" s="26"/>
      <c r="K13" s="26"/>
      <c r="L13" s="26"/>
      <c r="M13" s="26"/>
      <c r="N13" s="26"/>
      <c r="O13" s="26"/>
      <c r="P13" s="26"/>
      <c r="Q13" s="26"/>
      <c r="R13" s="26"/>
    </row>
    <row r="14" spans="1:20" x14ac:dyDescent="0.3">
      <c r="B14" s="25"/>
      <c r="C14" s="25"/>
      <c r="D14" s="63"/>
      <c r="E14" s="26"/>
      <c r="F14" s="26"/>
      <c r="G14" s="26"/>
      <c r="H14" s="26"/>
      <c r="I14" s="26"/>
      <c r="J14" s="26"/>
      <c r="K14" s="26"/>
      <c r="L14" s="26"/>
      <c r="M14" s="26"/>
      <c r="N14" s="26"/>
      <c r="O14" s="26"/>
      <c r="P14" s="26"/>
      <c r="Q14" s="26"/>
      <c r="R14" s="26"/>
    </row>
    <row r="15" spans="1:20" x14ac:dyDescent="0.3">
      <c r="B15" s="25"/>
      <c r="C15" s="25"/>
      <c r="D15" s="63"/>
      <c r="E15" s="26"/>
      <c r="F15" s="26"/>
      <c r="G15" s="26"/>
      <c r="H15" s="26"/>
      <c r="I15" s="26"/>
      <c r="J15" s="26"/>
      <c r="K15" s="26"/>
      <c r="L15" s="26"/>
      <c r="M15" s="26"/>
      <c r="N15" s="26"/>
      <c r="O15" s="26"/>
      <c r="P15" s="26"/>
      <c r="Q15" s="26"/>
      <c r="R15" s="26"/>
    </row>
    <row r="16" spans="1:20" x14ac:dyDescent="0.3">
      <c r="B16" s="25"/>
      <c r="C16" s="25"/>
      <c r="D16" s="63"/>
      <c r="E16" s="26"/>
      <c r="F16" s="26"/>
      <c r="G16" s="26"/>
      <c r="H16" s="26"/>
      <c r="I16" s="26"/>
      <c r="J16" s="26"/>
      <c r="K16" s="26"/>
      <c r="L16" s="26"/>
      <c r="M16" s="26"/>
      <c r="N16" s="26"/>
      <c r="O16" s="26"/>
      <c r="P16" s="26"/>
      <c r="Q16" s="26"/>
      <c r="R16" s="26"/>
    </row>
    <row r="17" spans="2:18" x14ac:dyDescent="0.3">
      <c r="B17" s="25"/>
      <c r="C17" s="25"/>
      <c r="D17" s="63"/>
      <c r="E17" s="26"/>
      <c r="F17" s="26"/>
      <c r="G17" s="26"/>
      <c r="H17" s="26"/>
      <c r="I17" s="26"/>
      <c r="J17" s="26"/>
      <c r="K17" s="26"/>
      <c r="L17" s="26"/>
      <c r="M17" s="26"/>
      <c r="N17" s="26"/>
      <c r="O17" s="26"/>
      <c r="P17" s="26"/>
      <c r="Q17" s="26"/>
      <c r="R17" s="26"/>
    </row>
    <row r="18" spans="2:18" x14ac:dyDescent="0.3">
      <c r="B18" s="25"/>
      <c r="C18" s="25"/>
      <c r="D18" s="63"/>
      <c r="E18" s="26"/>
      <c r="F18" s="26"/>
      <c r="G18" s="26"/>
      <c r="H18" s="26"/>
      <c r="I18" s="26"/>
      <c r="J18" s="26"/>
      <c r="K18" s="26"/>
      <c r="L18" s="26"/>
      <c r="M18" s="26"/>
      <c r="N18" s="26"/>
      <c r="O18" s="26"/>
      <c r="P18" s="26"/>
      <c r="Q18" s="26"/>
      <c r="R18" s="26"/>
    </row>
    <row r="19" spans="2:18" x14ac:dyDescent="0.3">
      <c r="B19" s="25"/>
      <c r="C19" s="25"/>
      <c r="D19" s="63"/>
      <c r="E19" s="26"/>
      <c r="F19" s="26"/>
      <c r="G19" s="26"/>
      <c r="H19" s="26"/>
      <c r="I19" s="26"/>
      <c r="J19" s="26"/>
      <c r="K19" s="26"/>
      <c r="L19" s="26"/>
      <c r="M19" s="26"/>
      <c r="N19" s="26"/>
      <c r="O19" s="26"/>
      <c r="P19" s="26"/>
      <c r="Q19" s="26"/>
      <c r="R19" s="26"/>
    </row>
    <row r="20" spans="2:18" x14ac:dyDescent="0.3">
      <c r="B20" s="25"/>
      <c r="C20" s="25"/>
      <c r="D20" s="63"/>
      <c r="E20" s="26"/>
      <c r="F20" s="26"/>
      <c r="G20" s="26"/>
      <c r="H20" s="26"/>
      <c r="I20" s="26"/>
      <c r="J20" s="26"/>
      <c r="K20" s="26"/>
      <c r="L20" s="26"/>
      <c r="M20" s="26"/>
      <c r="N20" s="26"/>
      <c r="O20" s="26"/>
      <c r="P20" s="26"/>
      <c r="Q20" s="26"/>
      <c r="R20" s="26"/>
    </row>
    <row r="21" spans="2:18" x14ac:dyDescent="0.3">
      <c r="B21" s="25"/>
      <c r="C21" s="25"/>
      <c r="D21" s="63"/>
      <c r="E21" s="26"/>
      <c r="F21" s="26"/>
      <c r="G21" s="26"/>
      <c r="H21" s="26"/>
      <c r="I21" s="26"/>
      <c r="J21" s="26"/>
      <c r="K21" s="26"/>
      <c r="L21" s="26"/>
      <c r="M21" s="26"/>
      <c r="N21" s="26"/>
      <c r="O21" s="26"/>
      <c r="P21" s="26"/>
      <c r="Q21" s="26"/>
      <c r="R21" s="26"/>
    </row>
    <row r="22" spans="2:18" x14ac:dyDescent="0.3">
      <c r="B22" s="25"/>
      <c r="C22" s="25"/>
      <c r="D22" s="63"/>
      <c r="E22" s="26"/>
      <c r="F22" s="26"/>
      <c r="G22" s="26"/>
      <c r="H22" s="26"/>
      <c r="I22" s="26"/>
      <c r="J22" s="26"/>
      <c r="K22" s="26"/>
      <c r="L22" s="26"/>
      <c r="M22" s="26"/>
      <c r="N22" s="26"/>
      <c r="O22" s="26"/>
      <c r="P22" s="26"/>
      <c r="Q22" s="26"/>
      <c r="R22" s="26"/>
    </row>
    <row r="23" spans="2:18" x14ac:dyDescent="0.3">
      <c r="B23" s="25"/>
      <c r="C23" s="25"/>
      <c r="D23" s="63"/>
      <c r="E23" s="26"/>
      <c r="F23" s="26"/>
      <c r="G23" s="26"/>
      <c r="H23" s="26"/>
      <c r="I23" s="26"/>
      <c r="J23" s="26"/>
      <c r="K23" s="26"/>
      <c r="L23" s="26"/>
      <c r="M23" s="26"/>
      <c r="N23" s="26"/>
      <c r="O23" s="26"/>
      <c r="P23" s="26"/>
      <c r="Q23" s="26"/>
      <c r="R23" s="26"/>
    </row>
    <row r="24" spans="2:18" x14ac:dyDescent="0.3">
      <c r="B24" s="25"/>
      <c r="C24" s="25"/>
      <c r="D24" s="63"/>
      <c r="E24" s="26"/>
      <c r="F24" s="26"/>
      <c r="G24" s="26"/>
      <c r="H24" s="26"/>
      <c r="I24" s="26"/>
      <c r="J24" s="26"/>
      <c r="K24" s="26"/>
      <c r="L24" s="26"/>
      <c r="M24" s="26"/>
      <c r="N24" s="26"/>
      <c r="O24" s="26"/>
      <c r="P24" s="26"/>
      <c r="Q24" s="26"/>
      <c r="R24" s="26"/>
    </row>
    <row r="25" spans="2:18" x14ac:dyDescent="0.3">
      <c r="B25" s="25"/>
      <c r="C25" s="25"/>
      <c r="D25" s="63"/>
      <c r="E25" s="26"/>
      <c r="F25" s="26"/>
      <c r="G25" s="26"/>
      <c r="H25" s="26"/>
      <c r="I25" s="26"/>
      <c r="J25" s="26"/>
      <c r="K25" s="26"/>
      <c r="L25" s="26"/>
      <c r="M25" s="26"/>
      <c r="N25" s="26"/>
      <c r="O25" s="26"/>
      <c r="P25" s="26"/>
      <c r="Q25" s="26"/>
      <c r="R25" s="26"/>
    </row>
    <row r="26" spans="2:18" x14ac:dyDescent="0.3">
      <c r="B26" s="25"/>
      <c r="C26" s="25"/>
      <c r="D26" s="63"/>
      <c r="E26" s="26"/>
      <c r="F26" s="26"/>
      <c r="G26" s="26"/>
      <c r="H26" s="26"/>
      <c r="I26" s="26"/>
      <c r="J26" s="26"/>
      <c r="K26" s="26"/>
      <c r="L26" s="26"/>
      <c r="M26" s="26"/>
      <c r="N26" s="26"/>
      <c r="O26" s="26"/>
      <c r="P26" s="26"/>
      <c r="Q26" s="26"/>
      <c r="R26" s="26"/>
    </row>
    <row r="27" spans="2:18" x14ac:dyDescent="0.3">
      <c r="B27" s="25"/>
      <c r="C27" s="25"/>
      <c r="D27" s="63"/>
      <c r="E27" s="26"/>
      <c r="F27" s="26"/>
      <c r="G27" s="26"/>
      <c r="H27" s="26"/>
      <c r="I27" s="26"/>
      <c r="J27" s="26"/>
      <c r="K27" s="26"/>
      <c r="L27" s="26"/>
      <c r="M27" s="26"/>
      <c r="N27" s="26"/>
      <c r="O27" s="26"/>
      <c r="P27" s="26"/>
      <c r="Q27" s="26"/>
      <c r="R27" s="26"/>
    </row>
    <row r="28" spans="2:18" x14ac:dyDescent="0.3">
      <c r="B28" s="25"/>
      <c r="C28" s="25"/>
      <c r="D28" s="63"/>
      <c r="E28" s="26"/>
      <c r="F28" s="26"/>
      <c r="G28" s="26"/>
      <c r="H28" s="26"/>
      <c r="I28" s="26"/>
      <c r="J28" s="26"/>
      <c r="K28" s="26"/>
      <c r="L28" s="26"/>
      <c r="M28" s="26"/>
      <c r="N28" s="26"/>
      <c r="O28" s="26"/>
      <c r="P28" s="26"/>
      <c r="Q28" s="26"/>
      <c r="R28" s="26"/>
    </row>
    <row r="29" spans="2:18" x14ac:dyDescent="0.3">
      <c r="B29" s="25"/>
      <c r="C29" s="25"/>
      <c r="D29" s="63"/>
      <c r="E29" s="26"/>
      <c r="F29" s="26"/>
      <c r="G29" s="26"/>
      <c r="H29" s="26"/>
      <c r="I29" s="26"/>
      <c r="J29" s="26"/>
      <c r="K29" s="26"/>
      <c r="L29" s="26"/>
      <c r="M29" s="26"/>
      <c r="N29" s="26"/>
      <c r="O29" s="26"/>
      <c r="P29" s="26"/>
      <c r="Q29" s="26"/>
      <c r="R29" s="26"/>
    </row>
    <row r="30" spans="2:18" x14ac:dyDescent="0.3">
      <c r="B30" s="25"/>
      <c r="C30" s="25"/>
      <c r="D30" s="63"/>
      <c r="E30" s="26"/>
      <c r="F30" s="26"/>
      <c r="G30" s="26"/>
      <c r="H30" s="26"/>
      <c r="I30" s="26"/>
      <c r="J30" s="26"/>
      <c r="K30" s="26"/>
      <c r="L30" s="26"/>
      <c r="M30" s="26"/>
      <c r="N30" s="26"/>
      <c r="O30" s="26"/>
      <c r="P30" s="26"/>
      <c r="Q30" s="26"/>
      <c r="R30" s="26"/>
    </row>
    <row r="31" spans="2:18" x14ac:dyDescent="0.3">
      <c r="B31" s="25"/>
      <c r="C31" s="25"/>
      <c r="D31" s="63"/>
      <c r="E31" s="26"/>
      <c r="F31" s="26"/>
      <c r="G31" s="26"/>
      <c r="H31" s="26"/>
      <c r="I31" s="26"/>
      <c r="J31" s="26"/>
      <c r="K31" s="26"/>
      <c r="L31" s="26"/>
      <c r="M31" s="26"/>
      <c r="N31" s="26"/>
      <c r="O31" s="26"/>
      <c r="P31" s="26"/>
      <c r="Q31" s="26"/>
      <c r="R31" s="26"/>
    </row>
    <row r="32" spans="2:18" x14ac:dyDescent="0.3">
      <c r="B32" s="25"/>
      <c r="C32" s="25"/>
      <c r="D32" s="63"/>
      <c r="E32" s="26"/>
      <c r="F32" s="26"/>
      <c r="G32" s="26"/>
      <c r="H32" s="26"/>
      <c r="I32" s="26"/>
      <c r="J32" s="26"/>
      <c r="K32" s="26"/>
      <c r="L32" s="26"/>
      <c r="M32" s="26"/>
      <c r="N32" s="26"/>
      <c r="O32" s="26"/>
      <c r="P32" s="26"/>
      <c r="Q32" s="26"/>
      <c r="R32" s="26"/>
    </row>
    <row r="33" spans="2:18" x14ac:dyDescent="0.3">
      <c r="B33" s="25"/>
      <c r="C33" s="25"/>
      <c r="D33" s="63"/>
      <c r="E33" s="26"/>
      <c r="F33" s="26"/>
      <c r="G33" s="26"/>
      <c r="H33" s="26"/>
      <c r="I33" s="26"/>
      <c r="J33" s="26"/>
      <c r="K33" s="26"/>
      <c r="L33" s="26"/>
      <c r="M33" s="26"/>
      <c r="N33" s="26"/>
      <c r="O33" s="26"/>
      <c r="P33" s="26"/>
      <c r="Q33" s="26"/>
      <c r="R33" s="26"/>
    </row>
    <row r="34" spans="2:18" x14ac:dyDescent="0.3">
      <c r="B34" s="25"/>
      <c r="C34" s="25"/>
      <c r="D34" s="63"/>
      <c r="E34" s="26"/>
      <c r="F34" s="26"/>
      <c r="G34" s="26"/>
      <c r="H34" s="26"/>
      <c r="I34" s="26"/>
      <c r="J34" s="26"/>
      <c r="K34" s="26"/>
      <c r="L34" s="26"/>
      <c r="M34" s="26"/>
      <c r="N34" s="26"/>
      <c r="O34" s="26"/>
      <c r="P34" s="26"/>
      <c r="Q34" s="26"/>
      <c r="R34" s="26"/>
    </row>
    <row r="35" spans="2:18" x14ac:dyDescent="0.3">
      <c r="B35" s="25"/>
      <c r="C35" s="25"/>
      <c r="D35" s="63"/>
      <c r="E35" s="26"/>
      <c r="F35" s="26"/>
      <c r="G35" s="26"/>
      <c r="H35" s="26"/>
      <c r="I35" s="26"/>
      <c r="J35" s="26"/>
      <c r="K35" s="26"/>
      <c r="L35" s="26"/>
      <c r="M35" s="26"/>
      <c r="N35" s="26"/>
      <c r="O35" s="26"/>
      <c r="P35" s="26"/>
      <c r="Q35" s="26"/>
      <c r="R35" s="26"/>
    </row>
    <row r="36" spans="2:18" x14ac:dyDescent="0.3">
      <c r="B36" s="25"/>
      <c r="C36" s="25"/>
      <c r="D36" s="63"/>
      <c r="E36" s="26"/>
      <c r="F36" s="26"/>
      <c r="G36" s="26"/>
      <c r="H36" s="26"/>
      <c r="I36" s="26"/>
      <c r="J36" s="26"/>
      <c r="K36" s="26"/>
      <c r="L36" s="26"/>
      <c r="M36" s="26"/>
      <c r="N36" s="26"/>
      <c r="O36" s="26"/>
      <c r="P36" s="26"/>
      <c r="Q36" s="26"/>
      <c r="R36" s="26"/>
    </row>
    <row r="37" spans="2:18" x14ac:dyDescent="0.3">
      <c r="B37" s="25"/>
      <c r="C37" s="25"/>
      <c r="D37" s="63"/>
      <c r="E37" s="26"/>
      <c r="F37" s="26"/>
      <c r="G37" s="26"/>
      <c r="H37" s="26"/>
      <c r="I37" s="26"/>
      <c r="J37" s="26"/>
      <c r="K37" s="26"/>
      <c r="L37" s="26"/>
      <c r="M37" s="26"/>
      <c r="N37" s="26"/>
      <c r="O37" s="26"/>
      <c r="P37" s="26"/>
      <c r="Q37" s="26"/>
      <c r="R37" s="26"/>
    </row>
    <row r="38" spans="2:18" x14ac:dyDescent="0.3">
      <c r="B38" s="25"/>
      <c r="C38" s="25"/>
      <c r="D38" s="63"/>
      <c r="E38" s="26"/>
      <c r="F38" s="26"/>
      <c r="G38" s="26"/>
      <c r="H38" s="26"/>
      <c r="I38" s="26"/>
      <c r="J38" s="26"/>
      <c r="K38" s="26"/>
      <c r="L38" s="26"/>
      <c r="M38" s="26"/>
      <c r="N38" s="26"/>
      <c r="O38" s="26"/>
      <c r="P38" s="26"/>
      <c r="Q38" s="26"/>
      <c r="R38" s="26"/>
    </row>
    <row r="39" spans="2:18" x14ac:dyDescent="0.3">
      <c r="B39" s="25"/>
      <c r="C39" s="25"/>
      <c r="D39" s="63"/>
      <c r="E39" s="26"/>
      <c r="F39" s="26"/>
      <c r="G39" s="26"/>
      <c r="H39" s="26"/>
      <c r="I39" s="26"/>
      <c r="J39" s="26"/>
      <c r="K39" s="26"/>
      <c r="L39" s="26"/>
      <c r="M39" s="26"/>
      <c r="N39" s="26"/>
      <c r="O39" s="26"/>
      <c r="P39" s="26"/>
      <c r="Q39" s="26"/>
      <c r="R39" s="26"/>
    </row>
    <row r="40" spans="2:18" x14ac:dyDescent="0.3">
      <c r="B40" s="25"/>
      <c r="C40" s="25"/>
      <c r="D40" s="63"/>
      <c r="E40" s="26"/>
      <c r="F40" s="26"/>
      <c r="G40" s="26"/>
      <c r="H40" s="26"/>
      <c r="I40" s="26"/>
      <c r="J40" s="26"/>
      <c r="K40" s="26"/>
      <c r="L40" s="26"/>
      <c r="M40" s="26"/>
      <c r="N40" s="26"/>
      <c r="O40" s="26"/>
      <c r="P40" s="26"/>
      <c r="Q40" s="26"/>
      <c r="R40" s="26"/>
    </row>
    <row r="41" spans="2:18" x14ac:dyDescent="0.3">
      <c r="B41" s="25"/>
      <c r="C41" s="25"/>
      <c r="D41" s="63"/>
      <c r="E41" s="26"/>
      <c r="F41" s="26"/>
      <c r="G41" s="26"/>
      <c r="H41" s="26"/>
      <c r="I41" s="26"/>
      <c r="J41" s="26"/>
      <c r="K41" s="26"/>
      <c r="L41" s="26"/>
      <c r="M41" s="26"/>
      <c r="N41" s="26"/>
      <c r="O41" s="26"/>
      <c r="P41" s="26"/>
      <c r="Q41" s="26"/>
      <c r="R41" s="26"/>
    </row>
    <row r="42" spans="2:18" x14ac:dyDescent="0.3">
      <c r="B42" s="25"/>
      <c r="C42" s="25"/>
      <c r="D42" s="63"/>
      <c r="E42" s="26"/>
      <c r="F42" s="26"/>
      <c r="G42" s="26"/>
      <c r="H42" s="26"/>
      <c r="I42" s="26"/>
      <c r="J42" s="26"/>
      <c r="K42" s="26"/>
      <c r="L42" s="26"/>
      <c r="M42" s="26"/>
      <c r="N42" s="26"/>
      <c r="O42" s="26"/>
      <c r="P42" s="26"/>
      <c r="Q42" s="26"/>
      <c r="R42" s="26"/>
    </row>
    <row r="43" spans="2:18" x14ac:dyDescent="0.3">
      <c r="B43" s="25"/>
      <c r="C43" s="25"/>
      <c r="D43" s="63"/>
      <c r="E43" s="26"/>
      <c r="F43" s="26"/>
      <c r="G43" s="26"/>
      <c r="H43" s="26"/>
      <c r="I43" s="26"/>
      <c r="J43" s="26"/>
      <c r="K43" s="26"/>
      <c r="L43" s="26"/>
      <c r="M43" s="26"/>
      <c r="N43" s="26"/>
      <c r="O43" s="26"/>
      <c r="P43" s="26"/>
      <c r="Q43" s="26"/>
      <c r="R43" s="26"/>
    </row>
    <row r="44" spans="2:18" x14ac:dyDescent="0.3">
      <c r="B44" s="25"/>
      <c r="C44" s="25"/>
      <c r="D44" s="63"/>
      <c r="E44" s="26"/>
      <c r="F44" s="26"/>
      <c r="G44" s="26"/>
      <c r="H44" s="26"/>
      <c r="I44" s="26"/>
      <c r="J44" s="26"/>
      <c r="K44" s="26"/>
      <c r="L44" s="26"/>
      <c r="M44" s="26"/>
      <c r="N44" s="26"/>
      <c r="O44" s="26"/>
      <c r="P44" s="26"/>
      <c r="Q44" s="26"/>
      <c r="R44" s="26"/>
    </row>
    <row r="45" spans="2:18" x14ac:dyDescent="0.3">
      <c r="B45" s="25"/>
      <c r="C45" s="25"/>
      <c r="D45" s="63"/>
      <c r="E45" s="26"/>
      <c r="F45" s="26"/>
      <c r="G45" s="26"/>
      <c r="H45" s="26"/>
      <c r="I45" s="26"/>
      <c r="J45" s="26"/>
      <c r="K45" s="26"/>
      <c r="L45" s="26"/>
      <c r="M45" s="26"/>
      <c r="N45" s="26"/>
      <c r="O45" s="26"/>
      <c r="P45" s="26"/>
      <c r="Q45" s="26"/>
      <c r="R45" s="26"/>
    </row>
    <row r="46" spans="2:18" x14ac:dyDescent="0.3">
      <c r="B46" s="25"/>
      <c r="C46" s="25"/>
      <c r="D46" s="63"/>
      <c r="E46" s="26"/>
      <c r="F46" s="26"/>
      <c r="G46" s="26"/>
      <c r="H46" s="26"/>
      <c r="I46" s="26"/>
      <c r="J46" s="26"/>
      <c r="K46" s="26"/>
      <c r="L46" s="26"/>
      <c r="M46" s="26"/>
      <c r="N46" s="26"/>
      <c r="O46" s="26"/>
      <c r="P46" s="26"/>
      <c r="Q46" s="26"/>
      <c r="R46" s="26"/>
    </row>
    <row r="47" spans="2:18" x14ac:dyDescent="0.3">
      <c r="B47" s="25"/>
      <c r="C47" s="25"/>
      <c r="D47" s="63"/>
      <c r="E47" s="26"/>
      <c r="F47" s="26"/>
      <c r="G47" s="26"/>
      <c r="H47" s="26"/>
      <c r="I47" s="26"/>
      <c r="J47" s="26"/>
      <c r="K47" s="26"/>
      <c r="L47" s="26"/>
      <c r="M47" s="26"/>
      <c r="N47" s="26"/>
      <c r="O47" s="26"/>
      <c r="P47" s="26"/>
      <c r="Q47" s="26"/>
      <c r="R47" s="26"/>
    </row>
    <row r="48" spans="2:18" x14ac:dyDescent="0.3">
      <c r="B48" s="25"/>
      <c r="C48" s="25"/>
      <c r="D48" s="63"/>
      <c r="E48" s="26"/>
      <c r="F48" s="26"/>
      <c r="G48" s="26"/>
      <c r="H48" s="26"/>
      <c r="I48" s="26"/>
      <c r="J48" s="26"/>
      <c r="K48" s="26"/>
      <c r="L48" s="26"/>
      <c r="M48" s="26"/>
      <c r="N48" s="26"/>
      <c r="O48" s="26"/>
      <c r="P48" s="26"/>
      <c r="Q48" s="26"/>
      <c r="R48" s="26"/>
    </row>
    <row r="49" spans="2:18" x14ac:dyDescent="0.3">
      <c r="B49" s="25"/>
      <c r="C49" s="25"/>
      <c r="D49" s="63"/>
      <c r="E49" s="26"/>
      <c r="F49" s="26"/>
      <c r="G49" s="26"/>
      <c r="H49" s="26"/>
      <c r="I49" s="26"/>
      <c r="J49" s="26"/>
      <c r="K49" s="26"/>
      <c r="L49" s="26"/>
      <c r="M49" s="26"/>
      <c r="N49" s="26"/>
      <c r="O49" s="26"/>
      <c r="P49" s="26"/>
      <c r="Q49" s="26"/>
      <c r="R49" s="26"/>
    </row>
    <row r="50" spans="2:18" x14ac:dyDescent="0.3">
      <c r="B50" s="25"/>
      <c r="C50" s="25"/>
      <c r="D50" s="63"/>
      <c r="E50" s="26"/>
      <c r="F50" s="26"/>
      <c r="G50" s="26"/>
      <c r="H50" s="26"/>
      <c r="I50" s="26"/>
      <c r="J50" s="26"/>
      <c r="K50" s="26"/>
      <c r="L50" s="26"/>
      <c r="M50" s="26"/>
      <c r="N50" s="26"/>
      <c r="O50" s="26"/>
      <c r="P50" s="26"/>
      <c r="Q50" s="26"/>
      <c r="R50" s="26"/>
    </row>
    <row r="51" spans="2:18" x14ac:dyDescent="0.3">
      <c r="B51" s="25"/>
      <c r="C51" s="25"/>
      <c r="D51" s="63"/>
      <c r="E51" s="26"/>
      <c r="F51" s="26"/>
      <c r="G51" s="26"/>
      <c r="H51" s="26"/>
      <c r="I51" s="26"/>
      <c r="J51" s="26"/>
      <c r="K51" s="26"/>
      <c r="L51" s="26"/>
      <c r="M51" s="26"/>
      <c r="N51" s="26"/>
      <c r="O51" s="26"/>
      <c r="P51" s="26"/>
      <c r="Q51" s="26"/>
      <c r="R51" s="26"/>
    </row>
    <row r="52" spans="2:18" x14ac:dyDescent="0.3">
      <c r="B52" s="25"/>
      <c r="C52" s="25"/>
      <c r="D52" s="63"/>
      <c r="E52" s="26"/>
      <c r="F52" s="26"/>
      <c r="G52" s="26"/>
      <c r="H52" s="26"/>
      <c r="I52" s="26"/>
      <c r="J52" s="26"/>
      <c r="K52" s="26"/>
      <c r="L52" s="26"/>
      <c r="M52" s="26"/>
      <c r="N52" s="26"/>
      <c r="O52" s="26"/>
      <c r="P52" s="26"/>
      <c r="Q52" s="26"/>
      <c r="R52" s="26"/>
    </row>
    <row r="53" spans="2:18" x14ac:dyDescent="0.3">
      <c r="B53" s="25"/>
      <c r="C53" s="25"/>
      <c r="D53" s="63"/>
      <c r="E53" s="26"/>
      <c r="F53" s="26"/>
      <c r="G53" s="26"/>
      <c r="H53" s="26"/>
      <c r="I53" s="26"/>
      <c r="J53" s="26"/>
      <c r="K53" s="26"/>
      <c r="L53" s="26"/>
      <c r="M53" s="26"/>
      <c r="N53" s="26"/>
      <c r="O53" s="26"/>
      <c r="P53" s="26"/>
      <c r="Q53" s="26"/>
      <c r="R53" s="26"/>
    </row>
    <row r="54" spans="2:18" x14ac:dyDescent="0.3">
      <c r="B54" s="25"/>
      <c r="C54" s="25"/>
      <c r="D54" s="63"/>
      <c r="E54" s="26"/>
      <c r="F54" s="26"/>
      <c r="G54" s="26"/>
      <c r="H54" s="26"/>
      <c r="I54" s="26"/>
      <c r="J54" s="26"/>
      <c r="K54" s="26"/>
      <c r="L54" s="26"/>
      <c r="M54" s="26"/>
      <c r="N54" s="26"/>
      <c r="O54" s="26"/>
      <c r="P54" s="26"/>
      <c r="Q54" s="26"/>
      <c r="R54" s="26"/>
    </row>
    <row r="55" spans="2:18" x14ac:dyDescent="0.3">
      <c r="B55" s="25"/>
      <c r="C55" s="25"/>
      <c r="D55" s="63"/>
      <c r="E55" s="26"/>
      <c r="F55" s="26"/>
      <c r="G55" s="26"/>
      <c r="H55" s="26"/>
      <c r="I55" s="26"/>
      <c r="J55" s="26"/>
      <c r="K55" s="26"/>
      <c r="L55" s="26"/>
      <c r="M55" s="26"/>
      <c r="N55" s="26"/>
      <c r="O55" s="26"/>
      <c r="P55" s="26"/>
      <c r="Q55" s="26"/>
      <c r="R55" s="26"/>
    </row>
    <row r="56" spans="2:18" x14ac:dyDescent="0.3">
      <c r="B56" s="25"/>
      <c r="C56" s="25"/>
      <c r="D56" s="63"/>
      <c r="E56" s="26"/>
      <c r="F56" s="26"/>
      <c r="G56" s="26"/>
      <c r="H56" s="26"/>
      <c r="I56" s="26"/>
      <c r="J56" s="26"/>
      <c r="K56" s="26"/>
      <c r="L56" s="26"/>
      <c r="M56" s="26"/>
      <c r="N56" s="26"/>
      <c r="O56" s="26"/>
      <c r="P56" s="26"/>
      <c r="Q56" s="26"/>
      <c r="R56" s="26"/>
    </row>
    <row r="57" spans="2:18" x14ac:dyDescent="0.3">
      <c r="B57" s="25"/>
      <c r="C57" s="25"/>
      <c r="D57" s="63"/>
      <c r="E57" s="26"/>
      <c r="F57" s="26"/>
      <c r="G57" s="26"/>
      <c r="H57" s="26"/>
      <c r="I57" s="26"/>
      <c r="J57" s="26"/>
      <c r="K57" s="26"/>
      <c r="L57" s="26"/>
      <c r="M57" s="26"/>
      <c r="N57" s="26"/>
      <c r="O57" s="26"/>
      <c r="P57" s="26"/>
      <c r="Q57" s="26"/>
      <c r="R57" s="26"/>
    </row>
    <row r="58" spans="2:18" x14ac:dyDescent="0.3">
      <c r="B58" s="25"/>
      <c r="C58" s="25"/>
      <c r="D58" s="63"/>
      <c r="E58" s="26"/>
      <c r="F58" s="26"/>
      <c r="G58" s="26"/>
      <c r="H58" s="26"/>
      <c r="I58" s="26"/>
      <c r="J58" s="26"/>
      <c r="K58" s="26"/>
      <c r="L58" s="26"/>
      <c r="M58" s="26"/>
      <c r="N58" s="26"/>
      <c r="O58" s="26"/>
      <c r="P58" s="26"/>
      <c r="Q58" s="26"/>
      <c r="R58" s="26"/>
    </row>
    <row r="59" spans="2:18" x14ac:dyDescent="0.3">
      <c r="B59" s="25"/>
      <c r="C59" s="25"/>
      <c r="D59" s="63"/>
      <c r="E59" s="26"/>
      <c r="F59" s="26"/>
      <c r="G59" s="26"/>
      <c r="H59" s="26"/>
      <c r="I59" s="26"/>
      <c r="J59" s="26"/>
      <c r="K59" s="26"/>
      <c r="L59" s="26"/>
      <c r="M59" s="26"/>
      <c r="N59" s="26"/>
      <c r="O59" s="26"/>
      <c r="P59" s="26"/>
      <c r="Q59" s="26"/>
      <c r="R59" s="26"/>
    </row>
    <row r="60" spans="2:18" x14ac:dyDescent="0.3">
      <c r="B60" s="25"/>
      <c r="C60" s="25"/>
      <c r="D60" s="63"/>
      <c r="E60" s="26"/>
      <c r="F60" s="26"/>
      <c r="G60" s="26"/>
      <c r="H60" s="26"/>
      <c r="I60" s="26"/>
      <c r="J60" s="26"/>
      <c r="K60" s="26"/>
      <c r="L60" s="26"/>
      <c r="M60" s="26"/>
      <c r="N60" s="26"/>
      <c r="O60" s="26"/>
      <c r="P60" s="26"/>
      <c r="Q60" s="26"/>
      <c r="R60" s="26"/>
    </row>
    <row r="61" spans="2:18" x14ac:dyDescent="0.3">
      <c r="B61" s="25"/>
      <c r="C61" s="25"/>
      <c r="D61" s="63"/>
      <c r="E61" s="26"/>
      <c r="F61" s="26"/>
      <c r="G61" s="26"/>
      <c r="H61" s="26"/>
      <c r="I61" s="26"/>
      <c r="J61" s="26"/>
      <c r="K61" s="26"/>
      <c r="L61" s="26"/>
      <c r="M61" s="26"/>
      <c r="N61" s="26"/>
      <c r="O61" s="26"/>
      <c r="P61" s="26"/>
      <c r="Q61" s="26"/>
      <c r="R61" s="26"/>
    </row>
    <row r="62" spans="2:18" x14ac:dyDescent="0.3">
      <c r="B62" s="25"/>
      <c r="C62" s="25"/>
      <c r="D62" s="63"/>
      <c r="E62" s="26"/>
      <c r="F62" s="26"/>
      <c r="G62" s="26"/>
      <c r="H62" s="26"/>
      <c r="I62" s="26"/>
      <c r="J62" s="26"/>
      <c r="K62" s="26"/>
      <c r="L62" s="26"/>
      <c r="M62" s="26"/>
      <c r="N62" s="26"/>
      <c r="O62" s="26"/>
      <c r="P62" s="26"/>
      <c r="Q62" s="26"/>
      <c r="R62" s="26"/>
    </row>
    <row r="63" spans="2:18" x14ac:dyDescent="0.3">
      <c r="B63" s="25"/>
      <c r="C63" s="25"/>
      <c r="D63" s="63"/>
      <c r="E63" s="26"/>
      <c r="F63" s="26"/>
      <c r="G63" s="26"/>
      <c r="H63" s="26"/>
      <c r="I63" s="26"/>
      <c r="J63" s="26"/>
      <c r="K63" s="26"/>
      <c r="L63" s="26"/>
      <c r="M63" s="26"/>
      <c r="N63" s="26"/>
      <c r="O63" s="26"/>
      <c r="P63" s="26"/>
      <c r="Q63" s="26"/>
      <c r="R63" s="26"/>
    </row>
    <row r="64" spans="2:18" x14ac:dyDescent="0.3">
      <c r="B64" s="25"/>
      <c r="C64" s="25"/>
      <c r="D64" s="63"/>
      <c r="E64" s="26"/>
      <c r="F64" s="26"/>
      <c r="G64" s="26"/>
      <c r="H64" s="26"/>
      <c r="I64" s="26"/>
      <c r="J64" s="26"/>
      <c r="K64" s="26"/>
      <c r="L64" s="26"/>
      <c r="M64" s="26"/>
      <c r="N64" s="26"/>
      <c r="O64" s="26"/>
      <c r="P64" s="26"/>
      <c r="Q64" s="26"/>
      <c r="R64" s="26"/>
    </row>
    <row r="65" spans="2:18" x14ac:dyDescent="0.3">
      <c r="B65" s="25"/>
      <c r="C65" s="25"/>
      <c r="D65" s="63"/>
      <c r="E65" s="26"/>
      <c r="F65" s="26"/>
      <c r="G65" s="26"/>
      <c r="H65" s="26"/>
      <c r="I65" s="26"/>
      <c r="J65" s="26"/>
      <c r="K65" s="26"/>
      <c r="L65" s="26"/>
      <c r="M65" s="26"/>
      <c r="N65" s="26"/>
      <c r="O65" s="26"/>
      <c r="P65" s="26"/>
      <c r="Q65" s="26"/>
      <c r="R65" s="26"/>
    </row>
    <row r="66" spans="2:18" x14ac:dyDescent="0.3">
      <c r="B66" s="25"/>
      <c r="C66" s="25"/>
      <c r="D66" s="63"/>
      <c r="E66" s="26"/>
      <c r="F66" s="26"/>
      <c r="G66" s="26"/>
      <c r="H66" s="26"/>
      <c r="I66" s="26"/>
      <c r="J66" s="26"/>
      <c r="K66" s="26"/>
      <c r="L66" s="26"/>
      <c r="M66" s="26"/>
      <c r="N66" s="26"/>
      <c r="O66" s="26"/>
      <c r="P66" s="26"/>
      <c r="Q66" s="26"/>
      <c r="R66" s="26"/>
    </row>
    <row r="67" spans="2:18" x14ac:dyDescent="0.3">
      <c r="B67" s="25"/>
      <c r="C67" s="25"/>
      <c r="D67" s="63"/>
      <c r="E67" s="26"/>
      <c r="F67" s="26"/>
      <c r="G67" s="26"/>
      <c r="H67" s="26"/>
      <c r="I67" s="26"/>
      <c r="J67" s="26"/>
      <c r="K67" s="26"/>
      <c r="L67" s="26"/>
      <c r="M67" s="26"/>
      <c r="N67" s="26"/>
      <c r="O67" s="26"/>
      <c r="P67" s="26"/>
      <c r="Q67" s="26"/>
      <c r="R67" s="26"/>
    </row>
    <row r="68" spans="2:18" x14ac:dyDescent="0.3">
      <c r="B68" s="25"/>
      <c r="C68" s="25"/>
      <c r="D68" s="63"/>
      <c r="E68" s="26"/>
      <c r="F68" s="26"/>
      <c r="G68" s="26"/>
      <c r="H68" s="26"/>
      <c r="I68" s="26"/>
      <c r="J68" s="26"/>
      <c r="K68" s="26"/>
      <c r="L68" s="26"/>
      <c r="M68" s="26"/>
      <c r="N68" s="26"/>
      <c r="O68" s="26"/>
      <c r="P68" s="26"/>
      <c r="Q68" s="26"/>
      <c r="R68" s="26"/>
    </row>
    <row r="69" spans="2:18" x14ac:dyDescent="0.3">
      <c r="B69" s="25"/>
      <c r="C69" s="25"/>
      <c r="D69" s="63"/>
      <c r="E69" s="26"/>
      <c r="F69" s="26"/>
      <c r="G69" s="26"/>
      <c r="H69" s="26"/>
      <c r="I69" s="26"/>
      <c r="J69" s="26"/>
      <c r="K69" s="26"/>
      <c r="L69" s="26"/>
      <c r="M69" s="26"/>
      <c r="N69" s="26"/>
      <c r="O69" s="26"/>
      <c r="P69" s="26"/>
      <c r="Q69" s="26"/>
      <c r="R69" s="26"/>
    </row>
    <row r="70" spans="2:18" x14ac:dyDescent="0.3">
      <c r="B70" s="25"/>
      <c r="C70" s="25"/>
      <c r="D70" s="63"/>
      <c r="E70" s="26"/>
      <c r="F70" s="26"/>
      <c r="G70" s="26"/>
      <c r="H70" s="26"/>
      <c r="I70" s="26"/>
      <c r="J70" s="26"/>
      <c r="K70" s="26"/>
      <c r="L70" s="26"/>
      <c r="M70" s="26"/>
      <c r="N70" s="26"/>
      <c r="O70" s="26"/>
      <c r="P70" s="26"/>
      <c r="Q70" s="26"/>
      <c r="R70" s="26"/>
    </row>
    <row r="71" spans="2:18" x14ac:dyDescent="0.3">
      <c r="B71" s="25"/>
      <c r="C71" s="25"/>
      <c r="D71" s="63"/>
      <c r="E71" s="26"/>
      <c r="F71" s="26"/>
      <c r="G71" s="26"/>
      <c r="H71" s="26"/>
      <c r="I71" s="26"/>
      <c r="J71" s="26"/>
      <c r="K71" s="26"/>
      <c r="L71" s="26"/>
      <c r="M71" s="26"/>
      <c r="N71" s="26"/>
      <c r="O71" s="26"/>
      <c r="P71" s="26"/>
      <c r="Q71" s="26"/>
      <c r="R71" s="26"/>
    </row>
    <row r="72" spans="2:18" x14ac:dyDescent="0.3">
      <c r="B72" s="25"/>
      <c r="C72" s="25"/>
      <c r="D72" s="63"/>
      <c r="E72" s="26"/>
      <c r="F72" s="26"/>
      <c r="G72" s="26"/>
      <c r="H72" s="26"/>
      <c r="I72" s="26"/>
      <c r="J72" s="26"/>
      <c r="K72" s="26"/>
      <c r="L72" s="26"/>
      <c r="M72" s="26"/>
      <c r="N72" s="26"/>
      <c r="O72" s="26"/>
      <c r="P72" s="26"/>
      <c r="Q72" s="26"/>
      <c r="R72" s="26"/>
    </row>
    <row r="73" spans="2:18" x14ac:dyDescent="0.3">
      <c r="B73" s="25"/>
      <c r="C73" s="25"/>
      <c r="D73" s="63"/>
      <c r="E73" s="26"/>
      <c r="F73" s="26"/>
      <c r="G73" s="26"/>
      <c r="H73" s="26"/>
      <c r="I73" s="26"/>
      <c r="J73" s="26"/>
      <c r="K73" s="26"/>
      <c r="L73" s="26"/>
      <c r="M73" s="26"/>
      <c r="N73" s="26"/>
      <c r="O73" s="26"/>
      <c r="P73" s="26"/>
      <c r="Q73" s="26"/>
      <c r="R73" s="26"/>
    </row>
    <row r="74" spans="2:18" x14ac:dyDescent="0.3">
      <c r="B74" s="25"/>
      <c r="C74" s="25"/>
      <c r="D74" s="63"/>
      <c r="E74" s="26"/>
      <c r="F74" s="26"/>
      <c r="G74" s="26"/>
      <c r="H74" s="26"/>
      <c r="I74" s="26"/>
      <c r="J74" s="26"/>
      <c r="K74" s="26"/>
      <c r="L74" s="26"/>
      <c r="M74" s="26"/>
      <c r="N74" s="26"/>
      <c r="O74" s="26"/>
      <c r="P74" s="26"/>
      <c r="Q74" s="26"/>
      <c r="R74" s="26"/>
    </row>
    <row r="75" spans="2:18" x14ac:dyDescent="0.3">
      <c r="B75" s="25"/>
      <c r="C75" s="25"/>
      <c r="D75" s="63"/>
      <c r="E75" s="26"/>
      <c r="F75" s="26"/>
      <c r="G75" s="26"/>
      <c r="H75" s="26"/>
      <c r="I75" s="26"/>
      <c r="J75" s="26"/>
      <c r="K75" s="26"/>
      <c r="L75" s="26"/>
      <c r="M75" s="26"/>
      <c r="N75" s="26"/>
      <c r="O75" s="26"/>
      <c r="P75" s="26"/>
      <c r="Q75" s="26"/>
      <c r="R75" s="26"/>
    </row>
    <row r="76" spans="2:18" x14ac:dyDescent="0.3">
      <c r="B76" s="25"/>
      <c r="C76" s="25"/>
      <c r="D76" s="63"/>
      <c r="E76" s="26"/>
      <c r="F76" s="26"/>
      <c r="G76" s="26"/>
      <c r="H76" s="26"/>
      <c r="I76" s="26"/>
      <c r="J76" s="26"/>
      <c r="K76" s="26"/>
      <c r="L76" s="26"/>
      <c r="M76" s="26"/>
      <c r="N76" s="26"/>
      <c r="O76" s="26"/>
      <c r="P76" s="26"/>
      <c r="Q76" s="26"/>
      <c r="R76" s="26"/>
    </row>
    <row r="77" spans="2:18" x14ac:dyDescent="0.3">
      <c r="B77" s="25"/>
      <c r="C77" s="25"/>
      <c r="D77" s="63"/>
      <c r="E77" s="26"/>
      <c r="F77" s="26"/>
      <c r="G77" s="26"/>
      <c r="H77" s="26"/>
      <c r="I77" s="26"/>
      <c r="J77" s="26"/>
      <c r="K77" s="26"/>
      <c r="L77" s="26"/>
      <c r="M77" s="26"/>
      <c r="N77" s="26"/>
      <c r="O77" s="26"/>
      <c r="P77" s="26"/>
      <c r="Q77" s="26"/>
      <c r="R77" s="26"/>
    </row>
    <row r="78" spans="2:18" x14ac:dyDescent="0.3">
      <c r="B78" s="25"/>
      <c r="C78" s="25"/>
      <c r="D78" s="63"/>
      <c r="E78" s="26"/>
      <c r="F78" s="26"/>
      <c r="G78" s="26"/>
      <c r="H78" s="26"/>
      <c r="I78" s="26"/>
      <c r="J78" s="26"/>
      <c r="K78" s="26"/>
      <c r="L78" s="26"/>
      <c r="M78" s="26"/>
      <c r="N78" s="26"/>
      <c r="O78" s="26"/>
      <c r="P78" s="26"/>
      <c r="Q78" s="26"/>
      <c r="R78" s="26"/>
    </row>
    <row r="79" spans="2:18" x14ac:dyDescent="0.3">
      <c r="B79" s="25"/>
      <c r="C79" s="25"/>
      <c r="D79" s="63"/>
      <c r="E79" s="26"/>
      <c r="F79" s="26"/>
      <c r="G79" s="26"/>
      <c r="H79" s="26"/>
      <c r="I79" s="26"/>
      <c r="J79" s="26"/>
      <c r="K79" s="26"/>
      <c r="L79" s="26"/>
      <c r="M79" s="26"/>
      <c r="N79" s="26"/>
      <c r="O79" s="26"/>
      <c r="P79" s="26"/>
      <c r="Q79" s="26"/>
      <c r="R79" s="26"/>
    </row>
    <row r="80" spans="2:18" x14ac:dyDescent="0.3">
      <c r="B80" s="25"/>
      <c r="C80" s="25"/>
      <c r="D80" s="63"/>
      <c r="E80" s="26"/>
      <c r="F80" s="26"/>
      <c r="G80" s="26"/>
      <c r="H80" s="26"/>
      <c r="I80" s="26"/>
      <c r="J80" s="26"/>
      <c r="K80" s="26"/>
      <c r="L80" s="26"/>
      <c r="M80" s="26"/>
      <c r="N80" s="26"/>
      <c r="O80" s="26"/>
      <c r="P80" s="26"/>
      <c r="Q80" s="26"/>
      <c r="R80" s="26"/>
    </row>
    <row r="81" spans="2:18" x14ac:dyDescent="0.3">
      <c r="B81" s="25"/>
      <c r="C81" s="25"/>
      <c r="D81" s="63"/>
      <c r="E81" s="26"/>
      <c r="F81" s="26"/>
      <c r="G81" s="26"/>
      <c r="H81" s="26"/>
      <c r="I81" s="26"/>
      <c r="J81" s="26"/>
      <c r="K81" s="26"/>
      <c r="L81" s="26"/>
      <c r="M81" s="26"/>
      <c r="N81" s="26"/>
      <c r="O81" s="26"/>
      <c r="P81" s="26"/>
      <c r="Q81" s="26"/>
      <c r="R81" s="26"/>
    </row>
    <row r="82" spans="2:18" x14ac:dyDescent="0.3">
      <c r="B82" s="25"/>
      <c r="C82" s="25"/>
      <c r="D82" s="63"/>
      <c r="E82" s="26"/>
      <c r="F82" s="26"/>
      <c r="G82" s="26"/>
      <c r="H82" s="26"/>
      <c r="I82" s="26"/>
      <c r="J82" s="26"/>
      <c r="K82" s="26"/>
      <c r="L82" s="26"/>
      <c r="M82" s="26"/>
      <c r="N82" s="26"/>
      <c r="O82" s="26"/>
      <c r="P82" s="26"/>
      <c r="Q82" s="26"/>
      <c r="R82" s="26"/>
    </row>
    <row r="83" spans="2:18" x14ac:dyDescent="0.3">
      <c r="B83" s="25"/>
      <c r="C83" s="25"/>
      <c r="D83" s="63"/>
      <c r="E83" s="26"/>
      <c r="F83" s="26"/>
      <c r="G83" s="26"/>
      <c r="H83" s="26"/>
      <c r="I83" s="26"/>
      <c r="J83" s="26"/>
      <c r="K83" s="26"/>
      <c r="L83" s="26"/>
      <c r="M83" s="26"/>
      <c r="N83" s="26"/>
      <c r="O83" s="26"/>
      <c r="P83" s="26"/>
      <c r="Q83" s="26"/>
      <c r="R83" s="26"/>
    </row>
    <row r="84" spans="2:18" x14ac:dyDescent="0.3">
      <c r="B84" s="25"/>
      <c r="C84" s="25"/>
      <c r="D84" s="63"/>
      <c r="E84" s="26"/>
      <c r="F84" s="26"/>
      <c r="G84" s="26"/>
      <c r="H84" s="26"/>
      <c r="I84" s="26"/>
      <c r="J84" s="26"/>
      <c r="K84" s="26"/>
      <c r="L84" s="26"/>
      <c r="M84" s="26"/>
      <c r="N84" s="26"/>
      <c r="O84" s="26"/>
      <c r="P84" s="26"/>
      <c r="Q84" s="26"/>
      <c r="R84" s="26"/>
    </row>
    <row r="85" spans="2:18" x14ac:dyDescent="0.3">
      <c r="B85" s="25"/>
      <c r="C85" s="25"/>
      <c r="D85" s="63"/>
      <c r="E85" s="26"/>
      <c r="F85" s="26"/>
      <c r="G85" s="26"/>
      <c r="H85" s="26"/>
      <c r="I85" s="26"/>
      <c r="J85" s="26"/>
      <c r="K85" s="26"/>
      <c r="L85" s="26"/>
      <c r="M85" s="26"/>
      <c r="N85" s="26"/>
      <c r="O85" s="26"/>
      <c r="P85" s="26"/>
      <c r="Q85" s="26"/>
      <c r="R85" s="26"/>
    </row>
    <row r="86" spans="2:18" x14ac:dyDescent="0.3">
      <c r="B86" s="25"/>
      <c r="C86" s="25"/>
      <c r="D86" s="63"/>
      <c r="E86" s="26"/>
      <c r="F86" s="26"/>
      <c r="G86" s="26"/>
      <c r="H86" s="26"/>
      <c r="I86" s="26"/>
      <c r="J86" s="26"/>
      <c r="K86" s="26"/>
      <c r="L86" s="26"/>
      <c r="M86" s="26"/>
      <c r="N86" s="26"/>
      <c r="O86" s="26"/>
      <c r="P86" s="26"/>
      <c r="Q86" s="26"/>
      <c r="R86" s="26"/>
    </row>
    <row r="87" spans="2:18" x14ac:dyDescent="0.3">
      <c r="B87" s="25"/>
      <c r="C87" s="25"/>
      <c r="D87" s="63"/>
      <c r="E87" s="26"/>
      <c r="F87" s="26"/>
      <c r="G87" s="26"/>
      <c r="H87" s="26"/>
      <c r="I87" s="26"/>
      <c r="J87" s="26"/>
      <c r="K87" s="26"/>
      <c r="L87" s="26"/>
      <c r="M87" s="26"/>
      <c r="N87" s="26"/>
      <c r="O87" s="26"/>
      <c r="P87" s="26"/>
      <c r="Q87" s="26"/>
      <c r="R87" s="26"/>
    </row>
    <row r="88" spans="2:18" x14ac:dyDescent="0.3">
      <c r="B88" s="25"/>
      <c r="C88" s="25"/>
      <c r="D88" s="63"/>
      <c r="E88" s="26"/>
      <c r="F88" s="26"/>
      <c r="G88" s="26"/>
      <c r="H88" s="26"/>
      <c r="I88" s="26"/>
      <c r="J88" s="26"/>
      <c r="K88" s="26"/>
      <c r="L88" s="26"/>
      <c r="M88" s="26"/>
      <c r="N88" s="26"/>
      <c r="O88" s="26"/>
      <c r="P88" s="26"/>
      <c r="Q88" s="26"/>
      <c r="R88" s="26"/>
    </row>
    <row r="89" spans="2:18" x14ac:dyDescent="0.3">
      <c r="B89" s="25"/>
      <c r="C89" s="25"/>
      <c r="D89" s="63"/>
      <c r="E89" s="26"/>
      <c r="F89" s="26"/>
      <c r="G89" s="26"/>
      <c r="H89" s="26"/>
      <c r="I89" s="26"/>
      <c r="J89" s="26"/>
      <c r="K89" s="26"/>
      <c r="L89" s="26"/>
      <c r="M89" s="26"/>
      <c r="N89" s="26"/>
      <c r="O89" s="26"/>
      <c r="P89" s="26"/>
      <c r="Q89" s="26"/>
      <c r="R89" s="26"/>
    </row>
    <row r="90" spans="2:18" x14ac:dyDescent="0.3">
      <c r="B90" s="25"/>
      <c r="C90" s="25"/>
      <c r="D90" s="63"/>
      <c r="E90" s="26"/>
      <c r="F90" s="26"/>
      <c r="G90" s="26"/>
      <c r="H90" s="26"/>
      <c r="I90" s="26"/>
      <c r="J90" s="26"/>
      <c r="K90" s="26"/>
      <c r="L90" s="26"/>
      <c r="M90" s="26"/>
      <c r="N90" s="26"/>
      <c r="O90" s="26"/>
      <c r="P90" s="26"/>
      <c r="Q90" s="26"/>
      <c r="R90" s="26"/>
    </row>
    <row r="91" spans="2:18" x14ac:dyDescent="0.3">
      <c r="B91" s="25"/>
      <c r="C91" s="25"/>
      <c r="D91" s="63"/>
      <c r="E91" s="26"/>
      <c r="F91" s="26"/>
      <c r="G91" s="26"/>
      <c r="H91" s="26"/>
      <c r="I91" s="26"/>
      <c r="J91" s="26"/>
      <c r="K91" s="26"/>
      <c r="L91" s="26"/>
      <c r="M91" s="26"/>
      <c r="N91" s="26"/>
      <c r="O91" s="26"/>
      <c r="P91" s="26"/>
      <c r="Q91" s="26"/>
      <c r="R91" s="26"/>
    </row>
    <row r="92" spans="2:18" x14ac:dyDescent="0.3">
      <c r="B92" s="25"/>
      <c r="C92" s="25"/>
      <c r="D92" s="63"/>
      <c r="E92" s="26"/>
      <c r="F92" s="26"/>
      <c r="G92" s="26"/>
      <c r="H92" s="26"/>
      <c r="I92" s="26"/>
      <c r="J92" s="26"/>
      <c r="K92" s="26"/>
      <c r="L92" s="26"/>
      <c r="M92" s="26"/>
      <c r="N92" s="26"/>
      <c r="O92" s="26"/>
      <c r="P92" s="26"/>
      <c r="Q92" s="26"/>
      <c r="R92" s="26"/>
    </row>
    <row r="93" spans="2:18" x14ac:dyDescent="0.3">
      <c r="B93" s="25"/>
      <c r="C93" s="25"/>
      <c r="D93" s="63"/>
      <c r="E93" s="26"/>
      <c r="F93" s="26"/>
      <c r="G93" s="26"/>
      <c r="H93" s="26"/>
      <c r="I93" s="26"/>
      <c r="J93" s="26"/>
      <c r="K93" s="26"/>
      <c r="L93" s="26"/>
      <c r="M93" s="26"/>
      <c r="N93" s="26"/>
      <c r="O93" s="26"/>
      <c r="P93" s="26"/>
      <c r="Q93" s="26"/>
      <c r="R93" s="26"/>
    </row>
    <row r="94" spans="2:18" x14ac:dyDescent="0.3">
      <c r="B94" s="25"/>
      <c r="C94" s="25"/>
      <c r="D94" s="63"/>
      <c r="E94" s="26"/>
      <c r="F94" s="26"/>
      <c r="G94" s="26"/>
      <c r="H94" s="26"/>
      <c r="I94" s="26"/>
      <c r="J94" s="26"/>
      <c r="K94" s="26"/>
      <c r="L94" s="26"/>
      <c r="M94" s="26"/>
      <c r="N94" s="26"/>
      <c r="O94" s="26"/>
      <c r="P94" s="26"/>
      <c r="Q94" s="26"/>
      <c r="R94" s="26"/>
    </row>
    <row r="95" spans="2:18" x14ac:dyDescent="0.3">
      <c r="B95" s="25"/>
      <c r="C95" s="25"/>
      <c r="D95" s="63"/>
      <c r="E95" s="26"/>
      <c r="F95" s="26"/>
      <c r="G95" s="26"/>
      <c r="H95" s="26"/>
      <c r="I95" s="26"/>
      <c r="J95" s="26"/>
      <c r="K95" s="26"/>
      <c r="L95" s="26"/>
      <c r="M95" s="26"/>
      <c r="N95" s="26"/>
      <c r="O95" s="26"/>
      <c r="P95" s="26"/>
      <c r="Q95" s="26"/>
      <c r="R95" s="26"/>
    </row>
    <row r="96" spans="2:18" x14ac:dyDescent="0.3">
      <c r="B96" s="25"/>
      <c r="C96" s="25"/>
      <c r="D96" s="63"/>
      <c r="E96" s="26"/>
      <c r="F96" s="26"/>
      <c r="G96" s="26"/>
      <c r="H96" s="26"/>
      <c r="I96" s="26"/>
      <c r="J96" s="26"/>
      <c r="K96" s="26"/>
      <c r="L96" s="26"/>
      <c r="M96" s="26"/>
      <c r="N96" s="26"/>
      <c r="O96" s="26"/>
      <c r="P96" s="26"/>
      <c r="Q96" s="26"/>
      <c r="R96" s="26"/>
    </row>
    <row r="97" spans="2:18" x14ac:dyDescent="0.3">
      <c r="B97" s="25"/>
      <c r="C97" s="25"/>
      <c r="D97" s="63"/>
      <c r="E97" s="26"/>
      <c r="F97" s="26"/>
      <c r="G97" s="26"/>
      <c r="H97" s="26"/>
      <c r="I97" s="26"/>
      <c r="J97" s="26"/>
      <c r="K97" s="26"/>
      <c r="L97" s="26"/>
      <c r="M97" s="26"/>
      <c r="N97" s="26"/>
      <c r="O97" s="26"/>
      <c r="P97" s="26"/>
      <c r="Q97" s="26"/>
      <c r="R97" s="26"/>
    </row>
    <row r="98" spans="2:18" x14ac:dyDescent="0.3">
      <c r="B98" s="25"/>
      <c r="C98" s="25"/>
      <c r="D98" s="63"/>
      <c r="E98" s="26"/>
      <c r="F98" s="26"/>
      <c r="G98" s="26"/>
      <c r="H98" s="26"/>
      <c r="I98" s="26"/>
      <c r="J98" s="26"/>
      <c r="K98" s="26"/>
      <c r="L98" s="26"/>
      <c r="M98" s="26"/>
      <c r="N98" s="26"/>
      <c r="O98" s="26"/>
      <c r="P98" s="26"/>
      <c r="Q98" s="26"/>
      <c r="R98" s="26"/>
    </row>
    <row r="99" spans="2:18" x14ac:dyDescent="0.3">
      <c r="B99" s="25"/>
      <c r="C99" s="25"/>
      <c r="D99" s="63"/>
      <c r="E99" s="26"/>
      <c r="F99" s="26"/>
      <c r="G99" s="26"/>
      <c r="H99" s="26"/>
      <c r="I99" s="26"/>
      <c r="J99" s="26"/>
      <c r="K99" s="26"/>
      <c r="L99" s="26"/>
      <c r="M99" s="26"/>
      <c r="N99" s="26"/>
      <c r="O99" s="26"/>
      <c r="P99" s="26"/>
      <c r="Q99" s="26"/>
      <c r="R99" s="26"/>
    </row>
    <row r="100" spans="2:18" x14ac:dyDescent="0.3">
      <c r="B100" s="25"/>
      <c r="C100" s="25"/>
      <c r="D100" s="63"/>
      <c r="E100" s="26"/>
      <c r="F100" s="26"/>
      <c r="G100" s="26"/>
      <c r="H100" s="26"/>
      <c r="I100" s="26"/>
      <c r="J100" s="26"/>
      <c r="K100" s="26"/>
      <c r="L100" s="26"/>
      <c r="M100" s="26"/>
      <c r="N100" s="26"/>
      <c r="O100" s="26"/>
      <c r="P100" s="26"/>
      <c r="Q100" s="26"/>
      <c r="R100" s="26"/>
    </row>
    <row r="101" spans="2:18" x14ac:dyDescent="0.3">
      <c r="B101" s="25"/>
      <c r="C101" s="25"/>
      <c r="D101" s="63"/>
      <c r="E101" s="26"/>
      <c r="F101" s="26"/>
      <c r="G101" s="26"/>
      <c r="H101" s="26"/>
      <c r="I101" s="26"/>
      <c r="J101" s="26"/>
      <c r="K101" s="26"/>
      <c r="L101" s="26"/>
      <c r="M101" s="26"/>
      <c r="N101" s="26"/>
      <c r="O101" s="26"/>
      <c r="P101" s="26"/>
      <c r="Q101" s="26"/>
      <c r="R101" s="26"/>
    </row>
    <row r="102" spans="2:18" x14ac:dyDescent="0.3">
      <c r="B102" s="25"/>
      <c r="C102" s="25"/>
      <c r="D102" s="63"/>
      <c r="E102" s="26"/>
      <c r="F102" s="26"/>
      <c r="G102" s="26"/>
      <c r="H102" s="26"/>
      <c r="I102" s="26"/>
      <c r="J102" s="26"/>
      <c r="K102" s="26"/>
      <c r="L102" s="26"/>
      <c r="M102" s="26"/>
      <c r="N102" s="26"/>
      <c r="O102" s="26"/>
      <c r="P102" s="26"/>
      <c r="Q102" s="26"/>
      <c r="R102" s="26"/>
    </row>
    <row r="103" spans="2:18" x14ac:dyDescent="0.3">
      <c r="B103" s="25"/>
      <c r="C103" s="25"/>
      <c r="D103" s="63"/>
      <c r="E103" s="26"/>
      <c r="F103" s="26"/>
      <c r="G103" s="26"/>
      <c r="H103" s="26"/>
      <c r="I103" s="26"/>
      <c r="J103" s="26"/>
      <c r="K103" s="26"/>
      <c r="L103" s="26"/>
      <c r="M103" s="26"/>
      <c r="N103" s="26"/>
      <c r="O103" s="26"/>
      <c r="P103" s="26"/>
      <c r="Q103" s="26"/>
      <c r="R103" s="26"/>
    </row>
    <row r="104" spans="2:18" x14ac:dyDescent="0.3">
      <c r="B104" s="25"/>
      <c r="C104" s="25"/>
      <c r="D104" s="63"/>
      <c r="E104" s="26"/>
      <c r="F104" s="26"/>
      <c r="G104" s="26"/>
      <c r="H104" s="26"/>
      <c r="I104" s="26"/>
      <c r="J104" s="26"/>
      <c r="K104" s="26"/>
      <c r="L104" s="26"/>
      <c r="M104" s="26"/>
      <c r="N104" s="26"/>
      <c r="O104" s="26"/>
      <c r="P104" s="26"/>
      <c r="Q104" s="26"/>
      <c r="R104" s="26"/>
    </row>
    <row r="105" spans="2:18" x14ac:dyDescent="0.3">
      <c r="B105" s="25"/>
      <c r="C105" s="25"/>
      <c r="D105" s="63"/>
      <c r="E105" s="26"/>
      <c r="F105" s="26"/>
      <c r="G105" s="26"/>
      <c r="H105" s="26"/>
      <c r="I105" s="26"/>
      <c r="J105" s="26"/>
      <c r="K105" s="26"/>
      <c r="L105" s="26"/>
      <c r="M105" s="26"/>
      <c r="N105" s="26"/>
      <c r="O105" s="26"/>
      <c r="P105" s="26"/>
      <c r="Q105" s="26"/>
      <c r="R105" s="26"/>
    </row>
    <row r="106" spans="2:18" x14ac:dyDescent="0.3">
      <c r="B106" s="25"/>
      <c r="C106" s="25"/>
      <c r="D106" s="63"/>
      <c r="E106" s="26"/>
      <c r="F106" s="26"/>
      <c r="G106" s="26"/>
      <c r="H106" s="26"/>
      <c r="I106" s="26"/>
      <c r="J106" s="26"/>
      <c r="K106" s="26"/>
      <c r="L106" s="26"/>
      <c r="M106" s="26"/>
      <c r="N106" s="26"/>
      <c r="O106" s="26"/>
      <c r="P106" s="26"/>
      <c r="Q106" s="26"/>
      <c r="R106" s="26"/>
    </row>
    <row r="107" spans="2:18" x14ac:dyDescent="0.3">
      <c r="B107" s="25"/>
      <c r="C107" s="25"/>
      <c r="D107" s="63"/>
      <c r="E107" s="26"/>
      <c r="F107" s="26"/>
      <c r="G107" s="26"/>
      <c r="H107" s="26"/>
      <c r="I107" s="26"/>
      <c r="J107" s="26"/>
      <c r="K107" s="26"/>
      <c r="L107" s="26"/>
      <c r="M107" s="26"/>
      <c r="N107" s="26"/>
      <c r="O107" s="26"/>
      <c r="P107" s="26"/>
      <c r="Q107" s="26"/>
      <c r="R107" s="26"/>
    </row>
    <row r="108" spans="2:18" x14ac:dyDescent="0.3">
      <c r="B108" s="25"/>
      <c r="C108" s="25"/>
      <c r="D108" s="63"/>
      <c r="E108" s="26"/>
      <c r="F108" s="26"/>
      <c r="G108" s="26"/>
      <c r="H108" s="26"/>
      <c r="I108" s="26"/>
      <c r="J108" s="26"/>
      <c r="K108" s="26"/>
      <c r="L108" s="26"/>
      <c r="M108" s="26"/>
      <c r="N108" s="26"/>
      <c r="O108" s="26"/>
      <c r="P108" s="26"/>
      <c r="Q108" s="26"/>
      <c r="R108" s="26"/>
    </row>
    <row r="109" spans="2:18" x14ac:dyDescent="0.3">
      <c r="B109" s="25"/>
      <c r="C109" s="25"/>
      <c r="D109" s="63"/>
      <c r="E109" s="26"/>
      <c r="F109" s="26"/>
      <c r="G109" s="26"/>
      <c r="H109" s="26"/>
      <c r="I109" s="26"/>
      <c r="J109" s="26"/>
      <c r="K109" s="26"/>
      <c r="L109" s="26"/>
      <c r="M109" s="26"/>
      <c r="N109" s="26"/>
      <c r="O109" s="26"/>
      <c r="P109" s="26"/>
      <c r="Q109" s="26"/>
      <c r="R109" s="26"/>
    </row>
    <row r="110" spans="2:18" x14ac:dyDescent="0.3">
      <c r="B110" s="25"/>
      <c r="C110" s="25"/>
      <c r="D110" s="63"/>
      <c r="E110" s="26"/>
      <c r="F110" s="26"/>
      <c r="G110" s="26"/>
      <c r="H110" s="26"/>
      <c r="I110" s="26"/>
      <c r="J110" s="26"/>
      <c r="K110" s="26"/>
      <c r="L110" s="26"/>
      <c r="M110" s="26"/>
      <c r="N110" s="26"/>
      <c r="O110" s="26"/>
      <c r="P110" s="26"/>
      <c r="Q110" s="26"/>
      <c r="R110" s="26"/>
    </row>
    <row r="111" spans="2:18" x14ac:dyDescent="0.3">
      <c r="B111" s="25"/>
      <c r="C111" s="25"/>
      <c r="D111" s="63"/>
      <c r="E111" s="26"/>
      <c r="F111" s="26"/>
      <c r="G111" s="26"/>
      <c r="H111" s="26"/>
      <c r="I111" s="26"/>
      <c r="J111" s="26"/>
      <c r="K111" s="26"/>
      <c r="L111" s="26"/>
      <c r="M111" s="26"/>
      <c r="N111" s="26"/>
      <c r="O111" s="26"/>
      <c r="P111" s="26"/>
      <c r="Q111" s="26"/>
      <c r="R111" s="26"/>
    </row>
    <row r="112" spans="2:18" x14ac:dyDescent="0.3">
      <c r="B112" s="25"/>
      <c r="C112" s="25"/>
      <c r="D112" s="63"/>
      <c r="E112" s="26"/>
      <c r="F112" s="26"/>
      <c r="G112" s="26"/>
      <c r="H112" s="26"/>
      <c r="I112" s="26"/>
      <c r="J112" s="26"/>
      <c r="K112" s="26"/>
      <c r="L112" s="26"/>
      <c r="M112" s="26"/>
      <c r="N112" s="26"/>
      <c r="O112" s="26"/>
      <c r="P112" s="26"/>
      <c r="Q112" s="26"/>
      <c r="R112" s="26"/>
    </row>
    <row r="113" spans="2:18" x14ac:dyDescent="0.3">
      <c r="B113" s="25"/>
      <c r="C113" s="25"/>
      <c r="D113" s="63"/>
      <c r="E113" s="26"/>
      <c r="F113" s="26"/>
      <c r="G113" s="26"/>
      <c r="H113" s="26"/>
      <c r="I113" s="26"/>
      <c r="J113" s="26"/>
      <c r="K113" s="26"/>
      <c r="L113" s="26"/>
      <c r="M113" s="26"/>
      <c r="N113" s="26"/>
      <c r="O113" s="26"/>
      <c r="P113" s="26"/>
      <c r="Q113" s="26"/>
      <c r="R113" s="26"/>
    </row>
    <row r="114" spans="2:18" x14ac:dyDescent="0.3">
      <c r="B114" s="25"/>
      <c r="C114" s="25"/>
      <c r="D114" s="63"/>
      <c r="E114" s="26"/>
      <c r="F114" s="26"/>
      <c r="G114" s="26"/>
      <c r="H114" s="26"/>
      <c r="I114" s="26"/>
      <c r="J114" s="26"/>
      <c r="K114" s="26"/>
      <c r="L114" s="26"/>
      <c r="M114" s="26"/>
      <c r="N114" s="26"/>
      <c r="O114" s="26"/>
      <c r="P114" s="26"/>
      <c r="Q114" s="26"/>
      <c r="R114" s="26"/>
    </row>
    <row r="115" spans="2:18" x14ac:dyDescent="0.3">
      <c r="B115" s="25"/>
      <c r="C115" s="25"/>
      <c r="D115" s="63"/>
      <c r="E115" s="26"/>
      <c r="F115" s="26"/>
      <c r="G115" s="26"/>
      <c r="H115" s="26"/>
      <c r="I115" s="26"/>
      <c r="J115" s="26"/>
      <c r="K115" s="26"/>
      <c r="L115" s="26"/>
      <c r="M115" s="26"/>
      <c r="N115" s="26"/>
      <c r="O115" s="26"/>
      <c r="P115" s="26"/>
      <c r="Q115" s="26"/>
      <c r="R115" s="26"/>
    </row>
    <row r="116" spans="2:18" x14ac:dyDescent="0.3">
      <c r="B116" s="25"/>
      <c r="C116" s="25"/>
      <c r="D116" s="63"/>
      <c r="E116" s="26"/>
      <c r="F116" s="26"/>
      <c r="G116" s="26"/>
      <c r="H116" s="26"/>
      <c r="I116" s="26"/>
      <c r="J116" s="26"/>
      <c r="K116" s="26"/>
      <c r="L116" s="26"/>
      <c r="M116" s="26"/>
      <c r="N116" s="26"/>
      <c r="O116" s="26"/>
      <c r="P116" s="26"/>
      <c r="Q116" s="26"/>
      <c r="R116" s="26"/>
    </row>
    <row r="117" spans="2:18" x14ac:dyDescent="0.3">
      <c r="B117" s="25"/>
      <c r="C117" s="25"/>
      <c r="D117" s="63"/>
      <c r="E117" s="26"/>
      <c r="F117" s="26"/>
      <c r="G117" s="26"/>
      <c r="H117" s="26"/>
      <c r="I117" s="26"/>
      <c r="J117" s="26"/>
      <c r="K117" s="26"/>
      <c r="L117" s="26"/>
      <c r="M117" s="26"/>
      <c r="N117" s="26"/>
      <c r="O117" s="26"/>
      <c r="P117" s="26"/>
      <c r="Q117" s="26"/>
      <c r="R117" s="26"/>
    </row>
    <row r="118" spans="2:18" x14ac:dyDescent="0.3">
      <c r="B118" s="25"/>
      <c r="C118" s="25"/>
      <c r="D118" s="63"/>
      <c r="E118" s="26"/>
      <c r="F118" s="26"/>
      <c r="G118" s="26"/>
      <c r="H118" s="26"/>
      <c r="I118" s="26"/>
      <c r="J118" s="26"/>
      <c r="K118" s="26"/>
      <c r="L118" s="26"/>
      <c r="M118" s="26"/>
      <c r="N118" s="26"/>
      <c r="O118" s="26"/>
      <c r="P118" s="26"/>
      <c r="Q118" s="26"/>
      <c r="R118" s="26"/>
    </row>
    <row r="119" spans="2:18" x14ac:dyDescent="0.3">
      <c r="B119" s="25"/>
      <c r="C119" s="25"/>
      <c r="D119" s="63"/>
      <c r="E119" s="26"/>
      <c r="F119" s="26"/>
      <c r="G119" s="26"/>
      <c r="H119" s="26"/>
      <c r="I119" s="26"/>
      <c r="J119" s="26"/>
      <c r="K119" s="26"/>
      <c r="L119" s="26"/>
      <c r="M119" s="26"/>
      <c r="N119" s="26"/>
      <c r="O119" s="26"/>
      <c r="P119" s="26"/>
      <c r="Q119" s="26"/>
      <c r="R119" s="26"/>
    </row>
    <row r="120" spans="2:18" x14ac:dyDescent="0.3">
      <c r="B120" s="25"/>
      <c r="C120" s="25"/>
      <c r="D120" s="63"/>
      <c r="E120" s="26"/>
      <c r="F120" s="26"/>
      <c r="G120" s="26"/>
      <c r="H120" s="26"/>
      <c r="I120" s="26"/>
      <c r="J120" s="26"/>
      <c r="K120" s="26"/>
      <c r="L120" s="26"/>
      <c r="M120" s="26"/>
      <c r="N120" s="26"/>
      <c r="O120" s="26"/>
      <c r="P120" s="26"/>
      <c r="Q120" s="26"/>
      <c r="R120" s="26"/>
    </row>
    <row r="121" spans="2:18" x14ac:dyDescent="0.3">
      <c r="B121" s="25"/>
      <c r="C121" s="25"/>
      <c r="D121" s="63"/>
      <c r="E121" s="26"/>
      <c r="F121" s="26"/>
      <c r="G121" s="26"/>
      <c r="H121" s="26"/>
      <c r="I121" s="26"/>
      <c r="J121" s="26"/>
      <c r="K121" s="26"/>
      <c r="L121" s="26"/>
      <c r="M121" s="26"/>
      <c r="N121" s="26"/>
      <c r="O121" s="26"/>
      <c r="P121" s="26"/>
      <c r="Q121" s="26"/>
      <c r="R121" s="26"/>
    </row>
    <row r="122" spans="2:18" x14ac:dyDescent="0.3">
      <c r="B122" s="25"/>
      <c r="C122" s="25"/>
      <c r="D122" s="63"/>
      <c r="E122" s="26"/>
      <c r="F122" s="26"/>
      <c r="G122" s="26"/>
      <c r="H122" s="26"/>
      <c r="I122" s="26"/>
      <c r="J122" s="26"/>
      <c r="K122" s="26"/>
      <c r="L122" s="26"/>
      <c r="M122" s="26"/>
      <c r="N122" s="26"/>
      <c r="O122" s="26"/>
      <c r="P122" s="26"/>
      <c r="Q122" s="26"/>
      <c r="R122" s="26"/>
    </row>
    <row r="123" spans="2:18" x14ac:dyDescent="0.3">
      <c r="B123" s="25"/>
      <c r="C123" s="25"/>
      <c r="D123" s="63"/>
      <c r="E123" s="26"/>
      <c r="F123" s="26"/>
      <c r="G123" s="26"/>
      <c r="H123" s="26"/>
      <c r="I123" s="26"/>
      <c r="J123" s="26"/>
      <c r="K123" s="26"/>
      <c r="L123" s="26"/>
      <c r="M123" s="26"/>
      <c r="N123" s="26"/>
      <c r="O123" s="26"/>
      <c r="P123" s="26"/>
      <c r="Q123" s="26"/>
      <c r="R123" s="26"/>
    </row>
    <row r="124" spans="2:18" x14ac:dyDescent="0.3">
      <c r="B124" s="25"/>
      <c r="C124" s="25"/>
      <c r="D124" s="63"/>
      <c r="E124" s="26"/>
      <c r="F124" s="26"/>
      <c r="G124" s="26"/>
      <c r="H124" s="26"/>
      <c r="I124" s="26"/>
      <c r="J124" s="26"/>
      <c r="K124" s="26"/>
      <c r="L124" s="26"/>
      <c r="M124" s="26"/>
      <c r="N124" s="26"/>
      <c r="O124" s="26"/>
      <c r="P124" s="26"/>
      <c r="Q124" s="26"/>
      <c r="R124" s="26"/>
    </row>
    <row r="125" spans="2:18" x14ac:dyDescent="0.3">
      <c r="B125" s="25"/>
      <c r="C125" s="25"/>
      <c r="D125" s="63"/>
      <c r="E125" s="26"/>
      <c r="F125" s="26"/>
      <c r="G125" s="26"/>
      <c r="H125" s="26"/>
      <c r="I125" s="26"/>
      <c r="J125" s="26"/>
      <c r="K125" s="26"/>
      <c r="L125" s="26"/>
      <c r="M125" s="26"/>
      <c r="N125" s="26"/>
      <c r="O125" s="26"/>
      <c r="P125" s="26"/>
      <c r="Q125" s="26"/>
      <c r="R125" s="26"/>
    </row>
    <row r="126" spans="2:18" x14ac:dyDescent="0.3">
      <c r="B126" s="25"/>
      <c r="C126" s="25"/>
      <c r="D126" s="63"/>
      <c r="E126" s="26"/>
      <c r="F126" s="26"/>
      <c r="G126" s="26"/>
      <c r="H126" s="26"/>
      <c r="I126" s="26"/>
      <c r="J126" s="26"/>
      <c r="K126" s="26"/>
      <c r="L126" s="26"/>
      <c r="M126" s="26"/>
      <c r="N126" s="26"/>
      <c r="O126" s="26"/>
      <c r="P126" s="26"/>
      <c r="Q126" s="26"/>
      <c r="R126" s="26"/>
    </row>
    <row r="127" spans="2:18" x14ac:dyDescent="0.3">
      <c r="B127" s="25"/>
      <c r="C127" s="25"/>
      <c r="D127" s="63"/>
      <c r="E127" s="26"/>
      <c r="F127" s="26"/>
      <c r="G127" s="26"/>
      <c r="H127" s="26"/>
      <c r="I127" s="26"/>
      <c r="J127" s="26"/>
      <c r="K127" s="26"/>
      <c r="L127" s="26"/>
      <c r="M127" s="26"/>
      <c r="N127" s="26"/>
      <c r="O127" s="26"/>
      <c r="P127" s="26"/>
      <c r="Q127" s="26"/>
      <c r="R127" s="26"/>
    </row>
    <row r="128" spans="2:18" x14ac:dyDescent="0.3">
      <c r="B128" s="25"/>
      <c r="C128" s="25"/>
      <c r="D128" s="63"/>
      <c r="E128" s="26"/>
      <c r="F128" s="26"/>
      <c r="G128" s="26"/>
      <c r="H128" s="26"/>
      <c r="I128" s="26"/>
      <c r="J128" s="26"/>
      <c r="K128" s="26"/>
      <c r="L128" s="26"/>
      <c r="M128" s="26"/>
      <c r="N128" s="26"/>
      <c r="O128" s="26"/>
      <c r="P128" s="26"/>
      <c r="Q128" s="26"/>
      <c r="R128" s="26"/>
    </row>
    <row r="129" spans="2:18" x14ac:dyDescent="0.3">
      <c r="B129" s="25"/>
      <c r="C129" s="25"/>
      <c r="D129" s="63"/>
      <c r="E129" s="26"/>
      <c r="F129" s="26"/>
      <c r="G129" s="26"/>
      <c r="H129" s="26"/>
      <c r="I129" s="26"/>
      <c r="J129" s="26"/>
      <c r="K129" s="26"/>
      <c r="L129" s="26"/>
      <c r="M129" s="26"/>
      <c r="N129" s="26"/>
      <c r="O129" s="26"/>
      <c r="P129" s="26"/>
      <c r="Q129" s="26"/>
      <c r="R129" s="26"/>
    </row>
    <row r="130" spans="2:18" x14ac:dyDescent="0.3">
      <c r="B130" s="25"/>
      <c r="C130" s="25"/>
      <c r="D130" s="63"/>
      <c r="E130" s="26"/>
      <c r="F130" s="26"/>
      <c r="G130" s="26"/>
      <c r="H130" s="26"/>
      <c r="I130" s="26"/>
      <c r="J130" s="26"/>
      <c r="K130" s="26"/>
      <c r="L130" s="26"/>
      <c r="M130" s="26"/>
      <c r="N130" s="26"/>
      <c r="O130" s="26"/>
      <c r="P130" s="26"/>
      <c r="Q130" s="26"/>
      <c r="R130" s="26"/>
    </row>
    <row r="131" spans="2:18" x14ac:dyDescent="0.3">
      <c r="B131" s="25"/>
      <c r="C131" s="25"/>
      <c r="D131" s="63"/>
      <c r="E131" s="26"/>
      <c r="F131" s="26"/>
      <c r="G131" s="26"/>
      <c r="H131" s="26"/>
      <c r="I131" s="26"/>
      <c r="J131" s="26"/>
      <c r="K131" s="26"/>
      <c r="L131" s="26"/>
      <c r="M131" s="26"/>
      <c r="N131" s="26"/>
      <c r="O131" s="26"/>
      <c r="P131" s="26"/>
      <c r="Q131" s="26"/>
      <c r="R131" s="26"/>
    </row>
    <row r="132" spans="2:18" x14ac:dyDescent="0.3">
      <c r="B132" s="25"/>
      <c r="C132" s="25"/>
      <c r="D132" s="63"/>
      <c r="E132" s="26"/>
      <c r="F132" s="26"/>
      <c r="G132" s="26"/>
      <c r="H132" s="26"/>
      <c r="I132" s="26"/>
      <c r="J132" s="26"/>
      <c r="K132" s="26"/>
      <c r="L132" s="26"/>
      <c r="M132" s="26"/>
      <c r="N132" s="26"/>
      <c r="O132" s="26"/>
      <c r="P132" s="26"/>
      <c r="Q132" s="26"/>
      <c r="R132" s="26"/>
    </row>
    <row r="133" spans="2:18" x14ac:dyDescent="0.3">
      <c r="B133" s="25"/>
      <c r="C133" s="25"/>
      <c r="D133" s="63"/>
      <c r="E133" s="26"/>
      <c r="F133" s="26"/>
      <c r="G133" s="26"/>
      <c r="H133" s="26"/>
      <c r="I133" s="26"/>
      <c r="J133" s="26"/>
      <c r="K133" s="26"/>
      <c r="L133" s="26"/>
      <c r="M133" s="26"/>
      <c r="N133" s="26"/>
      <c r="O133" s="26"/>
      <c r="P133" s="26"/>
      <c r="Q133" s="26"/>
      <c r="R133" s="26"/>
    </row>
    <row r="134" spans="2:18" x14ac:dyDescent="0.3">
      <c r="B134" s="25"/>
      <c r="C134" s="25"/>
      <c r="D134" s="63"/>
      <c r="E134" s="26"/>
      <c r="F134" s="26"/>
      <c r="G134" s="26"/>
      <c r="H134" s="26"/>
      <c r="I134" s="26"/>
      <c r="J134" s="26"/>
      <c r="K134" s="26"/>
      <c r="L134" s="26"/>
      <c r="M134" s="26"/>
      <c r="N134" s="26"/>
      <c r="O134" s="26"/>
      <c r="P134" s="26"/>
      <c r="Q134" s="26"/>
      <c r="R134" s="26"/>
    </row>
    <row r="135" spans="2:18" x14ac:dyDescent="0.3">
      <c r="B135" s="25"/>
      <c r="C135" s="25"/>
      <c r="D135" s="63"/>
      <c r="E135" s="26"/>
      <c r="F135" s="26"/>
      <c r="G135" s="26"/>
      <c r="H135" s="26"/>
      <c r="I135" s="26"/>
      <c r="J135" s="26"/>
      <c r="K135" s="26"/>
      <c r="L135" s="26"/>
      <c r="M135" s="26"/>
      <c r="N135" s="26"/>
      <c r="O135" s="26"/>
      <c r="P135" s="26"/>
      <c r="Q135" s="26"/>
      <c r="R135" s="26"/>
    </row>
    <row r="136" spans="2:18" x14ac:dyDescent="0.3">
      <c r="B136" s="25"/>
      <c r="C136" s="25"/>
      <c r="D136" s="63"/>
      <c r="E136" s="26"/>
      <c r="F136" s="26"/>
      <c r="G136" s="26"/>
      <c r="H136" s="26"/>
      <c r="I136" s="26"/>
      <c r="J136" s="26"/>
      <c r="K136" s="26"/>
      <c r="L136" s="26"/>
      <c r="M136" s="26"/>
      <c r="N136" s="26"/>
      <c r="O136" s="26"/>
      <c r="P136" s="26"/>
      <c r="Q136" s="26"/>
      <c r="R136" s="26"/>
    </row>
    <row r="137" spans="2:18" x14ac:dyDescent="0.3">
      <c r="B137" s="25"/>
      <c r="C137" s="25"/>
      <c r="D137" s="63"/>
      <c r="E137" s="26"/>
      <c r="F137" s="26"/>
      <c r="G137" s="26"/>
      <c r="H137" s="26"/>
      <c r="I137" s="26"/>
      <c r="J137" s="26"/>
      <c r="K137" s="26"/>
      <c r="L137" s="26"/>
      <c r="M137" s="26"/>
      <c r="N137" s="26"/>
      <c r="O137" s="26"/>
      <c r="P137" s="26"/>
      <c r="Q137" s="26"/>
      <c r="R137" s="26"/>
    </row>
    <row r="138" spans="2:18" x14ac:dyDescent="0.3">
      <c r="B138" s="25"/>
      <c r="C138" s="25"/>
      <c r="D138" s="63"/>
      <c r="E138" s="26"/>
      <c r="F138" s="26"/>
      <c r="G138" s="26"/>
      <c r="H138" s="26"/>
      <c r="I138" s="26"/>
      <c r="J138" s="26"/>
      <c r="K138" s="26"/>
      <c r="L138" s="26"/>
      <c r="M138" s="26"/>
      <c r="N138" s="26"/>
      <c r="O138" s="26"/>
      <c r="P138" s="26"/>
      <c r="Q138" s="26"/>
      <c r="R138" s="26"/>
    </row>
    <row r="139" spans="2:18" x14ac:dyDescent="0.3">
      <c r="B139" s="25"/>
      <c r="C139" s="25"/>
      <c r="D139" s="63"/>
      <c r="E139" s="26"/>
      <c r="F139" s="26"/>
      <c r="G139" s="26"/>
      <c r="H139" s="26"/>
      <c r="I139" s="26"/>
      <c r="J139" s="26"/>
      <c r="K139" s="26"/>
      <c r="L139" s="26"/>
      <c r="M139" s="26"/>
      <c r="N139" s="26"/>
      <c r="O139" s="26"/>
      <c r="P139" s="26"/>
      <c r="Q139" s="26"/>
      <c r="R139" s="26"/>
    </row>
    <row r="140" spans="2:18" x14ac:dyDescent="0.3">
      <c r="B140" s="25"/>
      <c r="C140" s="25"/>
      <c r="D140" s="63"/>
      <c r="E140" s="26"/>
      <c r="F140" s="26"/>
      <c r="G140" s="26"/>
      <c r="H140" s="26"/>
      <c r="I140" s="26"/>
      <c r="J140" s="26"/>
      <c r="K140" s="26"/>
      <c r="L140" s="26"/>
      <c r="M140" s="26"/>
      <c r="N140" s="26"/>
      <c r="O140" s="26"/>
      <c r="P140" s="26"/>
      <c r="Q140" s="26"/>
      <c r="R140" s="26"/>
    </row>
    <row r="141" spans="2:18" x14ac:dyDescent="0.3">
      <c r="B141" s="25"/>
      <c r="C141" s="25"/>
      <c r="D141" s="63"/>
      <c r="E141" s="26"/>
      <c r="F141" s="26"/>
      <c r="G141" s="26"/>
      <c r="H141" s="26"/>
      <c r="I141" s="26"/>
      <c r="J141" s="26"/>
      <c r="K141" s="26"/>
      <c r="L141" s="26"/>
      <c r="M141" s="26"/>
      <c r="N141" s="26"/>
      <c r="O141" s="26"/>
      <c r="P141" s="26"/>
      <c r="Q141" s="26"/>
      <c r="R141" s="26"/>
    </row>
    <row r="142" spans="2:18" x14ac:dyDescent="0.3">
      <c r="B142" s="25"/>
      <c r="C142" s="25"/>
      <c r="D142" s="63"/>
      <c r="E142" s="26"/>
      <c r="F142" s="26"/>
      <c r="G142" s="26"/>
      <c r="H142" s="26"/>
      <c r="I142" s="26"/>
      <c r="J142" s="26"/>
      <c r="K142" s="26"/>
      <c r="L142" s="26"/>
      <c r="M142" s="26"/>
      <c r="N142" s="26"/>
      <c r="O142" s="26"/>
      <c r="P142" s="26"/>
      <c r="Q142" s="26"/>
      <c r="R142" s="26"/>
    </row>
    <row r="143" spans="2:18" x14ac:dyDescent="0.3">
      <c r="B143" s="25"/>
      <c r="C143" s="25"/>
      <c r="D143" s="63"/>
      <c r="E143" s="26"/>
      <c r="F143" s="26"/>
      <c r="G143" s="26"/>
      <c r="H143" s="26"/>
      <c r="I143" s="26"/>
      <c r="J143" s="26"/>
      <c r="K143" s="26"/>
      <c r="L143" s="26"/>
      <c r="M143" s="26"/>
      <c r="N143" s="26"/>
      <c r="O143" s="26"/>
      <c r="P143" s="26"/>
      <c r="Q143" s="26"/>
      <c r="R143" s="26"/>
    </row>
    <row r="144" spans="2:18" x14ac:dyDescent="0.3">
      <c r="B144" s="25"/>
      <c r="C144" s="25"/>
      <c r="D144" s="63"/>
      <c r="E144" s="26"/>
      <c r="F144" s="26"/>
      <c r="G144" s="26"/>
      <c r="H144" s="26"/>
      <c r="I144" s="26"/>
      <c r="J144" s="26"/>
      <c r="K144" s="26"/>
      <c r="L144" s="26"/>
      <c r="M144" s="26"/>
      <c r="N144" s="26"/>
      <c r="O144" s="26"/>
      <c r="P144" s="26"/>
      <c r="Q144" s="26"/>
      <c r="R144" s="26"/>
    </row>
    <row r="145" spans="2:18" x14ac:dyDescent="0.3">
      <c r="B145" s="25"/>
      <c r="C145" s="25"/>
      <c r="D145" s="63"/>
      <c r="E145" s="26"/>
      <c r="F145" s="26"/>
      <c r="G145" s="26"/>
      <c r="H145" s="26"/>
      <c r="I145" s="26"/>
      <c r="J145" s="26"/>
      <c r="K145" s="26"/>
      <c r="L145" s="26"/>
      <c r="M145" s="26"/>
      <c r="N145" s="26"/>
      <c r="O145" s="26"/>
      <c r="P145" s="26"/>
      <c r="Q145" s="26"/>
      <c r="R145" s="26"/>
    </row>
    <row r="146" spans="2:18" x14ac:dyDescent="0.3">
      <c r="B146" s="25"/>
      <c r="C146" s="25"/>
      <c r="D146" s="63"/>
      <c r="E146" s="26"/>
      <c r="F146" s="26"/>
      <c r="G146" s="26"/>
      <c r="H146" s="26"/>
      <c r="I146" s="26"/>
      <c r="J146" s="26"/>
      <c r="K146" s="26"/>
      <c r="L146" s="26"/>
      <c r="M146" s="26"/>
      <c r="N146" s="26"/>
      <c r="O146" s="26"/>
      <c r="P146" s="26"/>
      <c r="Q146" s="26"/>
      <c r="R146" s="26"/>
    </row>
    <row r="147" spans="2:18" x14ac:dyDescent="0.3">
      <c r="B147" s="25"/>
      <c r="C147" s="25"/>
      <c r="D147" s="63"/>
      <c r="E147" s="26"/>
      <c r="F147" s="26"/>
      <c r="G147" s="26"/>
      <c r="H147" s="26"/>
      <c r="I147" s="26"/>
      <c r="J147" s="26"/>
      <c r="K147" s="26"/>
      <c r="L147" s="26"/>
      <c r="M147" s="26"/>
      <c r="N147" s="26"/>
      <c r="O147" s="26"/>
      <c r="P147" s="26"/>
      <c r="Q147" s="26"/>
      <c r="R147" s="26"/>
    </row>
    <row r="148" spans="2:18" x14ac:dyDescent="0.3">
      <c r="B148" s="25"/>
      <c r="C148" s="25"/>
      <c r="D148" s="63"/>
      <c r="E148" s="26"/>
      <c r="F148" s="26"/>
      <c r="G148" s="26"/>
      <c r="H148" s="26"/>
      <c r="I148" s="26"/>
      <c r="J148" s="26"/>
      <c r="K148" s="26"/>
      <c r="L148" s="26"/>
      <c r="M148" s="26"/>
      <c r="N148" s="26"/>
      <c r="O148" s="26"/>
      <c r="P148" s="26"/>
      <c r="Q148" s="26"/>
      <c r="R148" s="26"/>
    </row>
    <row r="149" spans="2:18" x14ac:dyDescent="0.3">
      <c r="B149" s="25"/>
      <c r="C149" s="25"/>
      <c r="D149" s="63"/>
      <c r="E149" s="26"/>
      <c r="F149" s="26"/>
      <c r="G149" s="26"/>
      <c r="H149" s="26"/>
      <c r="I149" s="26"/>
      <c r="J149" s="26"/>
      <c r="K149" s="26"/>
      <c r="L149" s="26"/>
      <c r="M149" s="26"/>
      <c r="N149" s="26"/>
      <c r="O149" s="26"/>
      <c r="P149" s="26"/>
      <c r="Q149" s="26"/>
      <c r="R149" s="26"/>
    </row>
    <row r="150" spans="2:18" x14ac:dyDescent="0.3">
      <c r="B150" s="25"/>
      <c r="C150" s="25"/>
      <c r="D150" s="63"/>
      <c r="E150" s="26"/>
      <c r="F150" s="26"/>
      <c r="G150" s="26"/>
      <c r="H150" s="26"/>
      <c r="I150" s="26"/>
      <c r="J150" s="26"/>
      <c r="K150" s="26"/>
      <c r="L150" s="26"/>
      <c r="M150" s="26"/>
      <c r="N150" s="26"/>
      <c r="O150" s="26"/>
      <c r="P150" s="26"/>
      <c r="Q150" s="26"/>
      <c r="R150" s="26"/>
    </row>
    <row r="151" spans="2:18" x14ac:dyDescent="0.3">
      <c r="B151" s="25"/>
      <c r="C151" s="25"/>
      <c r="D151" s="63"/>
      <c r="E151" s="26"/>
      <c r="F151" s="26"/>
      <c r="G151" s="26"/>
      <c r="H151" s="26"/>
      <c r="I151" s="26"/>
      <c r="J151" s="26"/>
      <c r="K151" s="26"/>
      <c r="L151" s="26"/>
      <c r="M151" s="26"/>
      <c r="N151" s="26"/>
      <c r="O151" s="26"/>
      <c r="P151" s="26"/>
      <c r="Q151" s="26"/>
      <c r="R151" s="26"/>
    </row>
    <row r="152" spans="2:18" x14ac:dyDescent="0.3">
      <c r="B152" s="25"/>
      <c r="C152" s="25"/>
      <c r="D152" s="63"/>
      <c r="E152" s="26"/>
      <c r="F152" s="26"/>
      <c r="G152" s="26"/>
      <c r="H152" s="26"/>
      <c r="I152" s="26"/>
      <c r="J152" s="26"/>
      <c r="K152" s="26"/>
      <c r="L152" s="26"/>
      <c r="M152" s="26"/>
      <c r="N152" s="26"/>
      <c r="O152" s="26"/>
      <c r="P152" s="26"/>
      <c r="Q152" s="26"/>
      <c r="R152" s="26"/>
    </row>
    <row r="153" spans="2:18" x14ac:dyDescent="0.3">
      <c r="B153" s="25"/>
      <c r="C153" s="25"/>
      <c r="D153" s="63"/>
      <c r="E153" s="26"/>
      <c r="F153" s="26"/>
      <c r="G153" s="26"/>
      <c r="H153" s="26"/>
      <c r="I153" s="26"/>
      <c r="J153" s="26"/>
      <c r="K153" s="26"/>
      <c r="L153" s="26"/>
      <c r="M153" s="26"/>
      <c r="N153" s="26"/>
      <c r="O153" s="26"/>
      <c r="P153" s="26"/>
      <c r="Q153" s="26"/>
      <c r="R153" s="26"/>
    </row>
    <row r="154" spans="2:18" x14ac:dyDescent="0.3">
      <c r="B154" s="25"/>
      <c r="C154" s="25"/>
      <c r="D154" s="63"/>
      <c r="E154" s="26"/>
      <c r="F154" s="26"/>
      <c r="G154" s="26"/>
      <c r="H154" s="26"/>
      <c r="I154" s="26"/>
      <c r="J154" s="26"/>
      <c r="K154" s="26"/>
      <c r="L154" s="26"/>
      <c r="M154" s="26"/>
      <c r="N154" s="26"/>
      <c r="O154" s="26"/>
      <c r="P154" s="26"/>
      <c r="Q154" s="26"/>
      <c r="R154" s="26"/>
    </row>
    <row r="155" spans="2:18" x14ac:dyDescent="0.3">
      <c r="B155" s="25"/>
      <c r="C155" s="25"/>
      <c r="D155" s="63"/>
      <c r="E155" s="26"/>
      <c r="F155" s="26"/>
      <c r="G155" s="26"/>
      <c r="H155" s="26"/>
      <c r="I155" s="26"/>
      <c r="J155" s="26"/>
      <c r="K155" s="26"/>
      <c r="L155" s="26"/>
      <c r="M155" s="26"/>
      <c r="N155" s="26"/>
      <c r="O155" s="26"/>
      <c r="P155" s="26"/>
      <c r="Q155" s="26"/>
      <c r="R155" s="26"/>
    </row>
    <row r="156" spans="2:18" x14ac:dyDescent="0.3">
      <c r="B156" s="25"/>
      <c r="C156" s="25"/>
      <c r="D156" s="63"/>
      <c r="E156" s="26"/>
      <c r="F156" s="26"/>
      <c r="G156" s="26"/>
      <c r="H156" s="26"/>
      <c r="I156" s="26"/>
      <c r="J156" s="26"/>
      <c r="K156" s="26"/>
      <c r="L156" s="26"/>
      <c r="M156" s="26"/>
      <c r="N156" s="26"/>
      <c r="O156" s="26"/>
      <c r="P156" s="26"/>
      <c r="Q156" s="26"/>
      <c r="R156" s="26"/>
    </row>
    <row r="157" spans="2:18" x14ac:dyDescent="0.3">
      <c r="B157" s="25"/>
      <c r="C157" s="25"/>
      <c r="D157" s="63"/>
      <c r="E157" s="26"/>
      <c r="F157" s="26"/>
      <c r="G157" s="26"/>
      <c r="H157" s="26"/>
      <c r="I157" s="26"/>
      <c r="J157" s="26"/>
      <c r="K157" s="26"/>
      <c r="L157" s="26"/>
      <c r="M157" s="26"/>
      <c r="N157" s="26"/>
      <c r="O157" s="26"/>
      <c r="P157" s="26"/>
      <c r="Q157" s="26"/>
      <c r="R157" s="26"/>
    </row>
    <row r="158" spans="2:18" x14ac:dyDescent="0.3">
      <c r="B158" s="25"/>
      <c r="C158" s="25"/>
      <c r="D158" s="63"/>
      <c r="E158" s="26"/>
      <c r="F158" s="26"/>
      <c r="G158" s="26"/>
      <c r="H158" s="26"/>
      <c r="I158" s="26"/>
      <c r="J158" s="26"/>
      <c r="K158" s="26"/>
      <c r="L158" s="26"/>
      <c r="M158" s="26"/>
      <c r="N158" s="26"/>
      <c r="O158" s="26"/>
      <c r="P158" s="26"/>
      <c r="Q158" s="26"/>
      <c r="R158" s="26"/>
    </row>
    <row r="159" spans="2:18" x14ac:dyDescent="0.3">
      <c r="B159" s="25"/>
      <c r="C159" s="25"/>
      <c r="D159" s="63"/>
      <c r="E159" s="26"/>
      <c r="F159" s="26"/>
      <c r="G159" s="26"/>
      <c r="H159" s="26"/>
      <c r="I159" s="26"/>
      <c r="J159" s="26"/>
      <c r="K159" s="26"/>
      <c r="L159" s="26"/>
      <c r="M159" s="26"/>
      <c r="N159" s="26"/>
      <c r="O159" s="26"/>
      <c r="P159" s="26"/>
      <c r="Q159" s="26"/>
      <c r="R159" s="26"/>
    </row>
    <row r="160" spans="2:18" x14ac:dyDescent="0.3">
      <c r="B160" s="25"/>
      <c r="C160" s="25"/>
      <c r="D160" s="63"/>
      <c r="E160" s="26"/>
      <c r="F160" s="26"/>
      <c r="G160" s="26"/>
      <c r="H160" s="26"/>
      <c r="I160" s="26"/>
      <c r="J160" s="26"/>
      <c r="K160" s="26"/>
      <c r="L160" s="26"/>
      <c r="M160" s="26"/>
      <c r="N160" s="26"/>
      <c r="O160" s="26"/>
      <c r="P160" s="26"/>
      <c r="Q160" s="26"/>
      <c r="R160" s="26"/>
    </row>
    <row r="161" spans="2:18" x14ac:dyDescent="0.3">
      <c r="B161" s="25"/>
      <c r="C161" s="25"/>
      <c r="D161" s="63"/>
      <c r="E161" s="26"/>
      <c r="F161" s="26"/>
      <c r="G161" s="26"/>
      <c r="H161" s="26"/>
      <c r="I161" s="26"/>
      <c r="J161" s="26"/>
      <c r="K161" s="26"/>
      <c r="L161" s="26"/>
      <c r="M161" s="26"/>
      <c r="N161" s="26"/>
      <c r="O161" s="26"/>
      <c r="P161" s="26"/>
      <c r="Q161" s="26"/>
      <c r="R161" s="26"/>
    </row>
    <row r="162" spans="2:18" x14ac:dyDescent="0.3">
      <c r="B162" s="25"/>
      <c r="C162" s="25"/>
      <c r="D162" s="63"/>
      <c r="E162" s="26"/>
      <c r="F162" s="26"/>
      <c r="G162" s="26"/>
      <c r="H162" s="26"/>
      <c r="I162" s="26"/>
      <c r="J162" s="26"/>
      <c r="K162" s="26"/>
      <c r="L162" s="26"/>
      <c r="M162" s="26"/>
      <c r="N162" s="26"/>
      <c r="O162" s="26"/>
      <c r="P162" s="26"/>
      <c r="Q162" s="26"/>
      <c r="R162" s="26"/>
    </row>
    <row r="163" spans="2:18" x14ac:dyDescent="0.3">
      <c r="B163" s="25"/>
      <c r="C163" s="25"/>
      <c r="D163" s="63"/>
      <c r="E163" s="26"/>
      <c r="F163" s="26"/>
      <c r="G163" s="26"/>
      <c r="H163" s="26"/>
      <c r="I163" s="26"/>
      <c r="J163" s="26"/>
      <c r="K163" s="26"/>
      <c r="L163" s="26"/>
      <c r="M163" s="26"/>
      <c r="N163" s="26"/>
      <c r="O163" s="26"/>
      <c r="P163" s="26"/>
      <c r="Q163" s="26"/>
      <c r="R163" s="26"/>
    </row>
    <row r="164" spans="2:18" x14ac:dyDescent="0.3">
      <c r="B164" s="25"/>
      <c r="C164" s="25"/>
      <c r="D164" s="63"/>
      <c r="E164" s="26"/>
      <c r="F164" s="26"/>
      <c r="G164" s="26"/>
      <c r="H164" s="26"/>
      <c r="I164" s="26"/>
      <c r="J164" s="26"/>
      <c r="K164" s="26"/>
      <c r="L164" s="26"/>
      <c r="M164" s="26"/>
      <c r="N164" s="26"/>
      <c r="O164" s="26"/>
      <c r="P164" s="26"/>
      <c r="Q164" s="26"/>
      <c r="R164" s="26"/>
    </row>
    <row r="165" spans="2:18" x14ac:dyDescent="0.3">
      <c r="B165" s="25"/>
      <c r="C165" s="25"/>
      <c r="D165" s="63"/>
      <c r="E165" s="26"/>
      <c r="F165" s="26"/>
      <c r="G165" s="26"/>
      <c r="H165" s="26"/>
      <c r="I165" s="26"/>
      <c r="J165" s="26"/>
      <c r="K165" s="26"/>
      <c r="L165" s="26"/>
      <c r="M165" s="26"/>
      <c r="N165" s="26"/>
      <c r="O165" s="26"/>
      <c r="P165" s="26"/>
      <c r="Q165" s="26"/>
      <c r="R165" s="26"/>
    </row>
    <row r="166" spans="2:18" x14ac:dyDescent="0.3">
      <c r="B166" s="25"/>
      <c r="C166" s="25"/>
      <c r="D166" s="63"/>
      <c r="E166" s="26"/>
      <c r="F166" s="26"/>
      <c r="G166" s="26"/>
      <c r="H166" s="26"/>
      <c r="I166" s="26"/>
      <c r="J166" s="26"/>
      <c r="K166" s="26"/>
      <c r="L166" s="26"/>
      <c r="M166" s="26"/>
      <c r="N166" s="26"/>
      <c r="O166" s="26"/>
      <c r="P166" s="26"/>
      <c r="Q166" s="26"/>
      <c r="R166" s="26"/>
    </row>
    <row r="167" spans="2:18" x14ac:dyDescent="0.3">
      <c r="B167" s="25"/>
      <c r="C167" s="25"/>
      <c r="D167" s="63"/>
      <c r="E167" s="26"/>
      <c r="F167" s="26"/>
      <c r="G167" s="26"/>
      <c r="H167" s="26"/>
      <c r="I167" s="26"/>
      <c r="J167" s="26"/>
      <c r="K167" s="26"/>
      <c r="L167" s="26"/>
      <c r="M167" s="26"/>
      <c r="N167" s="26"/>
      <c r="O167" s="26"/>
      <c r="P167" s="26"/>
      <c r="Q167" s="26"/>
      <c r="R167" s="26"/>
    </row>
    <row r="168" spans="2:18" x14ac:dyDescent="0.3">
      <c r="B168" s="25"/>
      <c r="C168" s="25"/>
      <c r="D168" s="63"/>
      <c r="E168" s="26"/>
      <c r="F168" s="26"/>
      <c r="G168" s="26"/>
      <c r="H168" s="26"/>
      <c r="I168" s="26"/>
      <c r="J168" s="26"/>
      <c r="K168" s="26"/>
      <c r="L168" s="26"/>
      <c r="M168" s="26"/>
      <c r="N168" s="26"/>
      <c r="O168" s="26"/>
      <c r="P168" s="26"/>
      <c r="Q168" s="26"/>
      <c r="R168" s="26"/>
    </row>
    <row r="169" spans="2:18" x14ac:dyDescent="0.3">
      <c r="B169" s="25"/>
      <c r="C169" s="25"/>
      <c r="D169" s="63"/>
      <c r="E169" s="26"/>
      <c r="F169" s="26"/>
      <c r="G169" s="26"/>
      <c r="H169" s="26"/>
      <c r="I169" s="26"/>
      <c r="J169" s="26"/>
      <c r="K169" s="26"/>
      <c r="L169" s="26"/>
      <c r="M169" s="26"/>
      <c r="N169" s="26"/>
      <c r="O169" s="26"/>
      <c r="P169" s="26"/>
      <c r="Q169" s="26"/>
      <c r="R169" s="26"/>
    </row>
    <row r="170" spans="2:18" x14ac:dyDescent="0.3">
      <c r="B170" s="25"/>
      <c r="C170" s="25"/>
      <c r="D170" s="63"/>
      <c r="E170" s="26"/>
      <c r="F170" s="26"/>
      <c r="G170" s="26"/>
      <c r="H170" s="26"/>
      <c r="I170" s="26"/>
      <c r="J170" s="26"/>
      <c r="K170" s="26"/>
      <c r="L170" s="26"/>
      <c r="M170" s="26"/>
      <c r="N170" s="26"/>
      <c r="O170" s="26"/>
      <c r="P170" s="26"/>
      <c r="Q170" s="26"/>
      <c r="R170" s="26"/>
    </row>
    <row r="171" spans="2:18" x14ac:dyDescent="0.3">
      <c r="B171" s="25"/>
      <c r="C171" s="25"/>
      <c r="D171" s="63"/>
      <c r="E171" s="26"/>
      <c r="F171" s="26"/>
      <c r="G171" s="26"/>
      <c r="H171" s="26"/>
      <c r="I171" s="26"/>
      <c r="J171" s="26"/>
      <c r="K171" s="26"/>
      <c r="L171" s="26"/>
      <c r="M171" s="26"/>
      <c r="N171" s="26"/>
      <c r="O171" s="26"/>
      <c r="P171" s="26"/>
      <c r="Q171" s="26"/>
      <c r="R171" s="26"/>
    </row>
    <row r="172" spans="2:18" x14ac:dyDescent="0.3">
      <c r="B172" s="25"/>
      <c r="C172" s="25"/>
      <c r="D172" s="63"/>
      <c r="E172" s="26"/>
      <c r="F172" s="26"/>
      <c r="G172" s="26"/>
      <c r="H172" s="26"/>
      <c r="I172" s="26"/>
      <c r="J172" s="26"/>
      <c r="K172" s="26"/>
      <c r="L172" s="26"/>
      <c r="M172" s="26"/>
      <c r="N172" s="26"/>
      <c r="O172" s="26"/>
      <c r="P172" s="26"/>
      <c r="Q172" s="26"/>
      <c r="R172" s="26"/>
    </row>
    <row r="173" spans="2:18" x14ac:dyDescent="0.3">
      <c r="B173" s="25"/>
      <c r="C173" s="25"/>
      <c r="D173" s="63"/>
      <c r="E173" s="26"/>
      <c r="F173" s="26"/>
      <c r="G173" s="26"/>
      <c r="H173" s="26"/>
      <c r="I173" s="26"/>
      <c r="J173" s="26"/>
      <c r="K173" s="26"/>
      <c r="L173" s="26"/>
      <c r="M173" s="26"/>
      <c r="N173" s="26"/>
      <c r="O173" s="26"/>
      <c r="P173" s="26"/>
      <c r="Q173" s="26"/>
      <c r="R173" s="26"/>
    </row>
    <row r="174" spans="2:18" x14ac:dyDescent="0.3">
      <c r="B174" s="25"/>
      <c r="C174" s="25"/>
      <c r="D174" s="63"/>
      <c r="E174" s="26"/>
      <c r="F174" s="26"/>
      <c r="G174" s="26"/>
      <c r="H174" s="26"/>
      <c r="I174" s="26"/>
      <c r="J174" s="26"/>
      <c r="K174" s="26"/>
      <c r="L174" s="26"/>
      <c r="M174" s="26"/>
      <c r="N174" s="26"/>
      <c r="O174" s="26"/>
      <c r="P174" s="26"/>
      <c r="Q174" s="26"/>
      <c r="R174" s="26"/>
    </row>
    <row r="175" spans="2:18" x14ac:dyDescent="0.3">
      <c r="B175" s="25"/>
      <c r="C175" s="25"/>
      <c r="D175" s="63"/>
      <c r="E175" s="26"/>
      <c r="F175" s="26"/>
      <c r="G175" s="26"/>
      <c r="H175" s="26"/>
      <c r="I175" s="26"/>
      <c r="J175" s="26"/>
      <c r="K175" s="26"/>
      <c r="L175" s="26"/>
      <c r="M175" s="26"/>
      <c r="N175" s="26"/>
      <c r="O175" s="26"/>
      <c r="P175" s="26"/>
      <c r="Q175" s="26"/>
      <c r="R175" s="26"/>
    </row>
    <row r="176" spans="2:18" x14ac:dyDescent="0.3">
      <c r="B176" s="25"/>
      <c r="C176" s="25"/>
      <c r="D176" s="63"/>
      <c r="E176" s="26"/>
      <c r="F176" s="26"/>
      <c r="G176" s="26"/>
      <c r="H176" s="26"/>
      <c r="I176" s="26"/>
      <c r="J176" s="26"/>
      <c r="K176" s="26"/>
      <c r="L176" s="26"/>
      <c r="M176" s="26"/>
      <c r="N176" s="26"/>
      <c r="O176" s="26"/>
      <c r="P176" s="26"/>
      <c r="Q176" s="26"/>
      <c r="R176" s="26"/>
    </row>
    <row r="177" spans="2:18" x14ac:dyDescent="0.3">
      <c r="B177" s="25"/>
      <c r="C177" s="25"/>
      <c r="D177" s="63"/>
      <c r="E177" s="26"/>
      <c r="F177" s="26"/>
      <c r="G177" s="26"/>
      <c r="H177" s="26"/>
      <c r="I177" s="26"/>
      <c r="J177" s="26"/>
      <c r="K177" s="26"/>
      <c r="L177" s="26"/>
      <c r="M177" s="26"/>
      <c r="N177" s="26"/>
      <c r="O177" s="26"/>
      <c r="P177" s="26"/>
      <c r="Q177" s="26"/>
      <c r="R177" s="26"/>
    </row>
    <row r="178" spans="2:18" x14ac:dyDescent="0.3">
      <c r="B178" s="25"/>
      <c r="C178" s="25"/>
      <c r="D178" s="63"/>
      <c r="E178" s="26"/>
      <c r="F178" s="26"/>
      <c r="G178" s="26"/>
      <c r="H178" s="26"/>
      <c r="I178" s="26"/>
      <c r="J178" s="26"/>
      <c r="K178" s="26"/>
      <c r="L178" s="26"/>
      <c r="M178" s="26"/>
      <c r="N178" s="26"/>
      <c r="O178" s="26"/>
      <c r="P178" s="26"/>
      <c r="Q178" s="26"/>
      <c r="R178" s="26"/>
    </row>
    <row r="179" spans="2:18" x14ac:dyDescent="0.3">
      <c r="B179" s="25"/>
      <c r="C179" s="25"/>
      <c r="D179" s="63"/>
      <c r="E179" s="26"/>
      <c r="F179" s="26"/>
      <c r="G179" s="26"/>
      <c r="H179" s="26"/>
      <c r="I179" s="26"/>
      <c r="J179" s="26"/>
      <c r="K179" s="26"/>
      <c r="L179" s="26"/>
      <c r="M179" s="26"/>
      <c r="N179" s="26"/>
      <c r="O179" s="26"/>
      <c r="P179" s="26"/>
      <c r="Q179" s="26"/>
      <c r="R179" s="26"/>
    </row>
    <row r="180" spans="2:18" x14ac:dyDescent="0.3">
      <c r="B180" s="25"/>
      <c r="C180" s="25"/>
      <c r="D180" s="63"/>
      <c r="E180" s="26"/>
      <c r="F180" s="26"/>
      <c r="G180" s="26"/>
      <c r="H180" s="26"/>
      <c r="I180" s="26"/>
      <c r="J180" s="26"/>
      <c r="K180" s="26"/>
      <c r="L180" s="26"/>
      <c r="M180" s="26"/>
      <c r="N180" s="26"/>
      <c r="O180" s="26"/>
      <c r="P180" s="26"/>
      <c r="Q180" s="26"/>
      <c r="R180" s="26"/>
    </row>
    <row r="181" spans="2:18" x14ac:dyDescent="0.3">
      <c r="B181" s="25"/>
      <c r="C181" s="25"/>
      <c r="D181" s="63"/>
      <c r="E181" s="26"/>
      <c r="F181" s="26"/>
      <c r="G181" s="26"/>
      <c r="H181" s="26"/>
      <c r="I181" s="26"/>
      <c r="J181" s="26"/>
      <c r="K181" s="26"/>
      <c r="L181" s="26"/>
      <c r="M181" s="26"/>
      <c r="N181" s="26"/>
      <c r="O181" s="26"/>
      <c r="P181" s="26"/>
      <c r="Q181" s="26"/>
      <c r="R181" s="26"/>
    </row>
    <row r="182" spans="2:18" x14ac:dyDescent="0.3">
      <c r="B182" s="25"/>
      <c r="C182" s="25"/>
      <c r="D182" s="63"/>
      <c r="E182" s="26"/>
      <c r="F182" s="26"/>
      <c r="G182" s="26"/>
      <c r="H182" s="26"/>
      <c r="I182" s="26"/>
      <c r="J182" s="26"/>
      <c r="K182" s="26"/>
      <c r="L182" s="26"/>
      <c r="M182" s="26"/>
      <c r="N182" s="26"/>
      <c r="O182" s="26"/>
      <c r="P182" s="26"/>
      <c r="Q182" s="26"/>
      <c r="R182" s="26"/>
    </row>
    <row r="183" spans="2:18" x14ac:dyDescent="0.3">
      <c r="B183" s="25"/>
      <c r="C183" s="25"/>
      <c r="D183" s="63"/>
      <c r="E183" s="26"/>
      <c r="F183" s="26"/>
      <c r="G183" s="26"/>
      <c r="H183" s="26"/>
      <c r="I183" s="26"/>
      <c r="J183" s="26"/>
      <c r="K183" s="26"/>
      <c r="L183" s="26"/>
      <c r="M183" s="26"/>
      <c r="N183" s="26"/>
      <c r="O183" s="26"/>
      <c r="P183" s="26"/>
      <c r="Q183" s="26"/>
      <c r="R183" s="26"/>
    </row>
    <row r="184" spans="2:18" x14ac:dyDescent="0.3">
      <c r="B184" s="25"/>
      <c r="C184" s="25"/>
      <c r="D184" s="63"/>
      <c r="E184" s="26"/>
      <c r="F184" s="26"/>
      <c r="G184" s="26"/>
      <c r="H184" s="26"/>
      <c r="I184" s="26"/>
      <c r="J184" s="26"/>
      <c r="K184" s="26"/>
      <c r="L184" s="26"/>
      <c r="M184" s="26"/>
      <c r="N184" s="26"/>
      <c r="O184" s="26"/>
      <c r="P184" s="26"/>
      <c r="Q184" s="26"/>
      <c r="R184" s="26"/>
    </row>
    <row r="185" spans="2:18" x14ac:dyDescent="0.3">
      <c r="B185" s="25"/>
      <c r="C185" s="25"/>
      <c r="D185" s="63"/>
      <c r="E185" s="26"/>
      <c r="F185" s="26"/>
      <c r="G185" s="26"/>
      <c r="H185" s="26"/>
      <c r="I185" s="26"/>
      <c r="J185" s="26"/>
      <c r="K185" s="26"/>
      <c r="L185" s="26"/>
      <c r="M185" s="26"/>
      <c r="N185" s="26"/>
      <c r="O185" s="26"/>
      <c r="P185" s="26"/>
      <c r="Q185" s="26"/>
      <c r="R185" s="26"/>
    </row>
    <row r="186" spans="2:18" x14ac:dyDescent="0.3">
      <c r="B186" s="25"/>
      <c r="C186" s="25"/>
      <c r="D186" s="63"/>
      <c r="E186" s="26"/>
      <c r="F186" s="26"/>
      <c r="G186" s="26"/>
      <c r="H186" s="26"/>
      <c r="I186" s="26"/>
      <c r="J186" s="26"/>
      <c r="K186" s="26"/>
      <c r="L186" s="26"/>
      <c r="M186" s="26"/>
      <c r="N186" s="26"/>
      <c r="O186" s="26"/>
      <c r="P186" s="26"/>
      <c r="Q186" s="26"/>
      <c r="R186" s="26"/>
    </row>
    <row r="187" spans="2:18" x14ac:dyDescent="0.3">
      <c r="B187" s="25"/>
      <c r="C187" s="25"/>
      <c r="D187" s="63"/>
      <c r="E187" s="26"/>
      <c r="F187" s="26"/>
      <c r="G187" s="26"/>
      <c r="H187" s="26"/>
      <c r="I187" s="26"/>
      <c r="J187" s="26"/>
      <c r="K187" s="26"/>
      <c r="L187" s="26"/>
      <c r="M187" s="26"/>
      <c r="N187" s="26"/>
      <c r="O187" s="26"/>
      <c r="P187" s="26"/>
      <c r="Q187" s="26"/>
      <c r="R187" s="26"/>
    </row>
    <row r="188" spans="2:18" x14ac:dyDescent="0.3">
      <c r="B188" s="25"/>
      <c r="C188" s="25"/>
      <c r="D188" s="63"/>
      <c r="E188" s="26"/>
      <c r="F188" s="26"/>
      <c r="G188" s="26"/>
      <c r="H188" s="26"/>
      <c r="I188" s="26"/>
      <c r="J188" s="26"/>
      <c r="K188" s="26"/>
      <c r="L188" s="26"/>
      <c r="M188" s="26"/>
      <c r="N188" s="26"/>
      <c r="O188" s="26"/>
      <c r="P188" s="26"/>
      <c r="Q188" s="26"/>
      <c r="R188" s="26"/>
    </row>
    <row r="189" spans="2:18" x14ac:dyDescent="0.3">
      <c r="B189" s="25"/>
      <c r="C189" s="25"/>
      <c r="D189" s="63"/>
      <c r="E189" s="26"/>
      <c r="F189" s="26"/>
      <c r="G189" s="26"/>
      <c r="H189" s="26"/>
      <c r="I189" s="26"/>
      <c r="J189" s="26"/>
      <c r="K189" s="26"/>
      <c r="L189" s="26"/>
      <c r="M189" s="26"/>
      <c r="N189" s="26"/>
      <c r="O189" s="26"/>
      <c r="P189" s="26"/>
      <c r="Q189" s="26"/>
      <c r="R189" s="26"/>
    </row>
    <row r="190" spans="2:18" x14ac:dyDescent="0.3">
      <c r="B190" s="25"/>
      <c r="C190" s="25"/>
      <c r="D190" s="63"/>
      <c r="E190" s="26"/>
      <c r="F190" s="26"/>
      <c r="G190" s="26"/>
      <c r="H190" s="26"/>
      <c r="I190" s="26"/>
      <c r="J190" s="26"/>
      <c r="K190" s="26"/>
      <c r="L190" s="26"/>
      <c r="M190" s="26"/>
      <c r="N190" s="26"/>
      <c r="O190" s="26"/>
      <c r="P190" s="26"/>
      <c r="Q190" s="26"/>
      <c r="R190" s="26"/>
    </row>
    <row r="191" spans="2:18" x14ac:dyDescent="0.3">
      <c r="B191" s="25"/>
      <c r="C191" s="25"/>
      <c r="D191" s="63"/>
      <c r="E191" s="26"/>
      <c r="F191" s="26"/>
      <c r="G191" s="26"/>
      <c r="H191" s="26"/>
      <c r="I191" s="26"/>
      <c r="J191" s="26"/>
      <c r="K191" s="26"/>
      <c r="L191" s="26"/>
      <c r="M191" s="26"/>
      <c r="N191" s="26"/>
      <c r="O191" s="26"/>
      <c r="P191" s="26"/>
      <c r="Q191" s="26"/>
      <c r="R191" s="26"/>
    </row>
    <row r="192" spans="2:18" x14ac:dyDescent="0.3">
      <c r="B192" s="25"/>
      <c r="C192" s="25"/>
      <c r="D192" s="63"/>
      <c r="E192" s="26"/>
      <c r="F192" s="26"/>
      <c r="G192" s="26"/>
      <c r="H192" s="26"/>
      <c r="I192" s="26"/>
      <c r="J192" s="26"/>
      <c r="K192" s="26"/>
      <c r="L192" s="26"/>
      <c r="M192" s="26"/>
      <c r="N192" s="26"/>
      <c r="O192" s="26"/>
      <c r="P192" s="26"/>
      <c r="Q192" s="26"/>
      <c r="R192" s="26"/>
    </row>
    <row r="193" spans="2:18" x14ac:dyDescent="0.3">
      <c r="B193" s="25"/>
      <c r="C193" s="25"/>
      <c r="D193" s="63"/>
      <c r="E193" s="26"/>
      <c r="F193" s="26"/>
      <c r="G193" s="26"/>
      <c r="H193" s="26"/>
      <c r="I193" s="26"/>
      <c r="J193" s="26"/>
      <c r="K193" s="26"/>
      <c r="L193" s="26"/>
      <c r="M193" s="26"/>
      <c r="N193" s="26"/>
      <c r="O193" s="26"/>
      <c r="P193" s="26"/>
      <c r="Q193" s="26"/>
      <c r="R193" s="26"/>
    </row>
    <row r="194" spans="2:18" x14ac:dyDescent="0.3">
      <c r="B194" s="25"/>
      <c r="C194" s="25"/>
      <c r="D194" s="63"/>
      <c r="E194" s="26"/>
      <c r="F194" s="26"/>
      <c r="G194" s="26"/>
      <c r="H194" s="26"/>
      <c r="I194" s="26"/>
      <c r="J194" s="26"/>
      <c r="K194" s="26"/>
      <c r="L194" s="26"/>
      <c r="M194" s="26"/>
      <c r="N194" s="26"/>
      <c r="O194" s="26"/>
      <c r="P194" s="26"/>
      <c r="Q194" s="26"/>
      <c r="R194" s="26"/>
    </row>
    <row r="195" spans="2:18" x14ac:dyDescent="0.3">
      <c r="B195" s="25"/>
      <c r="C195" s="25"/>
      <c r="D195" s="63"/>
      <c r="E195" s="26"/>
      <c r="F195" s="26"/>
      <c r="G195" s="26"/>
      <c r="H195" s="26"/>
      <c r="I195" s="26"/>
      <c r="J195" s="26"/>
      <c r="K195" s="26"/>
      <c r="L195" s="26"/>
      <c r="M195" s="26"/>
      <c r="N195" s="26"/>
      <c r="O195" s="26"/>
      <c r="P195" s="26"/>
      <c r="Q195" s="26"/>
      <c r="R195" s="26"/>
    </row>
    <row r="196" spans="2:18" x14ac:dyDescent="0.3">
      <c r="B196" s="25"/>
      <c r="C196" s="25"/>
      <c r="D196" s="63"/>
      <c r="E196" s="26"/>
      <c r="F196" s="26"/>
      <c r="G196" s="26"/>
      <c r="H196" s="26"/>
      <c r="I196" s="26"/>
      <c r="J196" s="26"/>
      <c r="K196" s="26"/>
      <c r="L196" s="26"/>
      <c r="M196" s="26"/>
      <c r="N196" s="26"/>
      <c r="O196" s="26"/>
      <c r="P196" s="26"/>
      <c r="Q196" s="26"/>
      <c r="R196" s="26"/>
    </row>
    <row r="197" spans="2:18" x14ac:dyDescent="0.3">
      <c r="B197" s="25"/>
      <c r="C197" s="25"/>
      <c r="D197" s="63"/>
      <c r="E197" s="26"/>
      <c r="F197" s="26"/>
      <c r="G197" s="26"/>
      <c r="H197" s="26"/>
      <c r="I197" s="26"/>
      <c r="J197" s="26"/>
      <c r="K197" s="26"/>
      <c r="L197" s="26"/>
      <c r="M197" s="26"/>
      <c r="N197" s="26"/>
      <c r="O197" s="26"/>
      <c r="P197" s="26"/>
      <c r="Q197" s="26"/>
      <c r="R197" s="26"/>
    </row>
    <row r="198" spans="2:18" x14ac:dyDescent="0.3">
      <c r="B198" s="25"/>
      <c r="C198" s="25"/>
      <c r="D198" s="63"/>
      <c r="E198" s="26"/>
      <c r="F198" s="26"/>
      <c r="G198" s="26"/>
      <c r="H198" s="26"/>
      <c r="I198" s="26"/>
      <c r="J198" s="26"/>
      <c r="K198" s="26"/>
      <c r="L198" s="26"/>
      <c r="M198" s="26"/>
      <c r="N198" s="26"/>
      <c r="O198" s="26"/>
      <c r="P198" s="26"/>
      <c r="Q198" s="26"/>
      <c r="R198" s="26"/>
    </row>
    <row r="199" spans="2:18" x14ac:dyDescent="0.3">
      <c r="B199" s="25"/>
      <c r="C199" s="25"/>
      <c r="D199" s="63"/>
      <c r="E199" s="26"/>
      <c r="F199" s="26"/>
      <c r="G199" s="26"/>
      <c r="H199" s="26"/>
      <c r="I199" s="26"/>
      <c r="J199" s="26"/>
      <c r="K199" s="26"/>
      <c r="L199" s="26"/>
      <c r="M199" s="26"/>
      <c r="N199" s="26"/>
      <c r="O199" s="26"/>
      <c r="P199" s="26"/>
      <c r="Q199" s="26"/>
      <c r="R199" s="26"/>
    </row>
    <row r="200" spans="2:18" x14ac:dyDescent="0.3">
      <c r="B200" s="25"/>
      <c r="C200" s="25"/>
      <c r="D200" s="63"/>
      <c r="E200" s="26"/>
      <c r="F200" s="26"/>
      <c r="G200" s="26"/>
      <c r="H200" s="26"/>
      <c r="I200" s="26"/>
      <c r="J200" s="26"/>
      <c r="K200" s="26"/>
      <c r="L200" s="26"/>
      <c r="M200" s="26"/>
      <c r="N200" s="26"/>
      <c r="O200" s="26"/>
      <c r="P200" s="26"/>
      <c r="Q200" s="26"/>
      <c r="R200" s="26"/>
    </row>
    <row r="201" spans="2:18" x14ac:dyDescent="0.3">
      <c r="B201" s="25"/>
      <c r="C201" s="25"/>
      <c r="D201" s="63"/>
      <c r="E201" s="26"/>
      <c r="F201" s="26"/>
      <c r="G201" s="26"/>
      <c r="H201" s="26"/>
      <c r="I201" s="26"/>
      <c r="J201" s="26"/>
      <c r="K201" s="26"/>
      <c r="L201" s="26"/>
      <c r="M201" s="26"/>
      <c r="N201" s="26"/>
      <c r="O201" s="26"/>
      <c r="P201" s="26"/>
      <c r="Q201" s="26"/>
      <c r="R201" s="26"/>
    </row>
    <row r="202" spans="2:18" x14ac:dyDescent="0.3">
      <c r="B202" s="25"/>
      <c r="C202" s="25"/>
      <c r="D202" s="63"/>
      <c r="E202" s="26"/>
      <c r="F202" s="26"/>
      <c r="G202" s="26"/>
      <c r="H202" s="26"/>
      <c r="I202" s="26"/>
      <c r="J202" s="26"/>
      <c r="K202" s="26"/>
      <c r="L202" s="26"/>
      <c r="M202" s="26"/>
      <c r="N202" s="26"/>
      <c r="O202" s="26"/>
      <c r="P202" s="26"/>
      <c r="Q202" s="26"/>
      <c r="R202" s="26"/>
    </row>
    <row r="203" spans="2:18" x14ac:dyDescent="0.3">
      <c r="B203" s="25"/>
      <c r="C203" s="25"/>
      <c r="D203" s="63"/>
      <c r="E203" s="26"/>
      <c r="F203" s="26"/>
      <c r="G203" s="26"/>
      <c r="H203" s="26"/>
      <c r="I203" s="26"/>
      <c r="J203" s="26"/>
      <c r="K203" s="26"/>
      <c r="L203" s="26"/>
      <c r="M203" s="26"/>
      <c r="N203" s="26"/>
      <c r="O203" s="26"/>
      <c r="P203" s="26"/>
      <c r="Q203" s="26"/>
      <c r="R203" s="26"/>
    </row>
    <row r="204" spans="2:18" x14ac:dyDescent="0.3">
      <c r="B204" s="25"/>
      <c r="C204" s="25"/>
      <c r="D204" s="63"/>
      <c r="E204" s="26"/>
      <c r="F204" s="26"/>
      <c r="G204" s="26"/>
      <c r="H204" s="26"/>
      <c r="I204" s="26"/>
      <c r="J204" s="26"/>
      <c r="K204" s="26"/>
      <c r="L204" s="26"/>
      <c r="M204" s="26"/>
      <c r="N204" s="26"/>
      <c r="O204" s="26"/>
      <c r="P204" s="26"/>
      <c r="Q204" s="26"/>
      <c r="R204" s="26"/>
    </row>
    <row r="205" spans="2:18" x14ac:dyDescent="0.3">
      <c r="B205" s="25"/>
      <c r="C205" s="25"/>
      <c r="D205" s="63"/>
      <c r="E205" s="26"/>
      <c r="F205" s="26"/>
      <c r="G205" s="26"/>
      <c r="H205" s="26"/>
      <c r="I205" s="26"/>
      <c r="J205" s="26"/>
      <c r="K205" s="26"/>
      <c r="L205" s="26"/>
      <c r="M205" s="26"/>
      <c r="N205" s="26"/>
      <c r="O205" s="26"/>
      <c r="P205" s="26"/>
      <c r="Q205" s="26"/>
      <c r="R205" s="26"/>
    </row>
    <row r="206" spans="2:18" x14ac:dyDescent="0.3">
      <c r="B206" s="25"/>
      <c r="C206" s="25"/>
      <c r="D206" s="63"/>
      <c r="E206" s="26"/>
      <c r="F206" s="26"/>
      <c r="G206" s="26"/>
      <c r="H206" s="26"/>
      <c r="I206" s="26"/>
      <c r="J206" s="26"/>
      <c r="K206" s="26"/>
      <c r="L206" s="26"/>
      <c r="M206" s="26"/>
      <c r="N206" s="26"/>
      <c r="O206" s="26"/>
      <c r="P206" s="26"/>
      <c r="Q206" s="26"/>
      <c r="R206" s="26"/>
    </row>
    <row r="207" spans="2:18" x14ac:dyDescent="0.3">
      <c r="B207" s="25"/>
      <c r="C207" s="25"/>
      <c r="D207" s="63"/>
      <c r="E207" s="26"/>
      <c r="F207" s="26"/>
      <c r="G207" s="26"/>
      <c r="H207" s="26"/>
      <c r="I207" s="26"/>
      <c r="J207" s="26"/>
      <c r="K207" s="26"/>
      <c r="L207" s="26"/>
      <c r="M207" s="26"/>
      <c r="N207" s="26"/>
      <c r="O207" s="26"/>
      <c r="P207" s="26"/>
      <c r="Q207" s="26"/>
      <c r="R207" s="26"/>
    </row>
    <row r="208" spans="2:18" x14ac:dyDescent="0.3">
      <c r="B208" s="25"/>
      <c r="C208" s="25"/>
      <c r="D208" s="63"/>
      <c r="E208" s="26"/>
      <c r="F208" s="26"/>
      <c r="G208" s="26"/>
      <c r="H208" s="26"/>
      <c r="I208" s="26"/>
      <c r="J208" s="26"/>
      <c r="K208" s="26"/>
      <c r="L208" s="26"/>
      <c r="M208" s="26"/>
      <c r="N208" s="26"/>
      <c r="O208" s="26"/>
      <c r="P208" s="26"/>
      <c r="Q208" s="26"/>
      <c r="R208" s="26"/>
    </row>
    <row r="209" spans="2:18" x14ac:dyDescent="0.3">
      <c r="B209" s="25"/>
      <c r="C209" s="25"/>
      <c r="D209" s="63"/>
      <c r="E209" s="26"/>
      <c r="F209" s="26"/>
      <c r="G209" s="26"/>
      <c r="H209" s="26"/>
      <c r="I209" s="26"/>
      <c r="J209" s="26"/>
      <c r="K209" s="26"/>
      <c r="L209" s="26"/>
      <c r="M209" s="26"/>
      <c r="N209" s="26"/>
      <c r="O209" s="26"/>
      <c r="P209" s="26"/>
      <c r="Q209" s="26"/>
      <c r="R209" s="26"/>
    </row>
    <row r="210" spans="2:18" x14ac:dyDescent="0.3">
      <c r="B210" s="25"/>
      <c r="C210" s="25"/>
      <c r="D210" s="63"/>
      <c r="E210" s="26"/>
      <c r="F210" s="26"/>
      <c r="G210" s="26"/>
      <c r="H210" s="26"/>
      <c r="I210" s="26"/>
      <c r="J210" s="26"/>
      <c r="K210" s="26"/>
      <c r="L210" s="26"/>
      <c r="M210" s="26"/>
      <c r="N210" s="26"/>
      <c r="O210" s="26"/>
      <c r="P210" s="26"/>
      <c r="Q210" s="26"/>
      <c r="R210" s="26"/>
    </row>
    <row r="211" spans="2:18" x14ac:dyDescent="0.3">
      <c r="B211" s="25"/>
      <c r="C211" s="25"/>
      <c r="D211" s="63"/>
      <c r="E211" s="26"/>
      <c r="F211" s="26"/>
      <c r="G211" s="26"/>
      <c r="H211" s="26"/>
      <c r="I211" s="26"/>
      <c r="J211" s="26"/>
      <c r="K211" s="26"/>
      <c r="L211" s="26"/>
      <c r="M211" s="26"/>
      <c r="N211" s="26"/>
      <c r="O211" s="26"/>
      <c r="P211" s="26"/>
      <c r="Q211" s="26"/>
      <c r="R211" s="26"/>
    </row>
    <row r="212" spans="2:18" x14ac:dyDescent="0.3">
      <c r="B212" s="25"/>
      <c r="C212" s="25"/>
      <c r="D212" s="63"/>
      <c r="E212" s="26"/>
      <c r="F212" s="26"/>
      <c r="G212" s="26"/>
      <c r="H212" s="26"/>
      <c r="I212" s="26"/>
      <c r="J212" s="26"/>
      <c r="K212" s="26"/>
      <c r="L212" s="26"/>
      <c r="M212" s="26"/>
      <c r="N212" s="26"/>
      <c r="O212" s="26"/>
      <c r="P212" s="26"/>
      <c r="Q212" s="26"/>
      <c r="R212" s="26"/>
    </row>
    <row r="213" spans="2:18" x14ac:dyDescent="0.3">
      <c r="B213" s="25"/>
      <c r="C213" s="25"/>
      <c r="D213" s="63"/>
      <c r="E213" s="26"/>
      <c r="F213" s="26"/>
      <c r="G213" s="26"/>
      <c r="H213" s="26"/>
      <c r="I213" s="26"/>
      <c r="J213" s="26"/>
      <c r="K213" s="26"/>
      <c r="L213" s="26"/>
      <c r="M213" s="26"/>
      <c r="N213" s="26"/>
      <c r="O213" s="26"/>
      <c r="P213" s="26"/>
      <c r="Q213" s="26"/>
      <c r="R213" s="26"/>
    </row>
    <row r="214" spans="2:18" x14ac:dyDescent="0.3">
      <c r="B214" s="25"/>
      <c r="C214" s="25"/>
      <c r="D214" s="63"/>
      <c r="E214" s="26"/>
      <c r="F214" s="26"/>
      <c r="G214" s="26"/>
      <c r="H214" s="26"/>
      <c r="I214" s="26"/>
      <c r="J214" s="26"/>
      <c r="K214" s="26"/>
      <c r="L214" s="26"/>
      <c r="M214" s="26"/>
      <c r="N214" s="26"/>
      <c r="O214" s="26"/>
      <c r="P214" s="26"/>
      <c r="Q214" s="26"/>
      <c r="R214" s="26"/>
    </row>
    <row r="215" spans="2:18" x14ac:dyDescent="0.3">
      <c r="B215" s="25"/>
      <c r="C215" s="25"/>
      <c r="D215" s="63"/>
      <c r="E215" s="26"/>
      <c r="F215" s="26"/>
      <c r="G215" s="26"/>
      <c r="H215" s="26"/>
      <c r="I215" s="26"/>
      <c r="J215" s="26"/>
      <c r="K215" s="26"/>
      <c r="L215" s="26"/>
      <c r="M215" s="26"/>
      <c r="N215" s="26"/>
      <c r="O215" s="26"/>
      <c r="P215" s="26"/>
      <c r="Q215" s="26"/>
      <c r="R215" s="26"/>
    </row>
    <row r="216" spans="2:18" x14ac:dyDescent="0.3">
      <c r="B216" s="25"/>
      <c r="C216" s="25"/>
      <c r="D216" s="63"/>
      <c r="E216" s="26"/>
      <c r="F216" s="26"/>
      <c r="G216" s="26"/>
      <c r="H216" s="26"/>
      <c r="I216" s="26"/>
      <c r="J216" s="26"/>
      <c r="K216" s="26"/>
      <c r="L216" s="26"/>
      <c r="M216" s="26"/>
      <c r="N216" s="26"/>
      <c r="O216" s="26"/>
      <c r="P216" s="26"/>
      <c r="Q216" s="26"/>
      <c r="R216" s="26"/>
    </row>
    <row r="217" spans="2:18" x14ac:dyDescent="0.3">
      <c r="B217" s="25"/>
      <c r="C217" s="25"/>
      <c r="D217" s="63"/>
      <c r="E217" s="26"/>
      <c r="F217" s="26"/>
      <c r="G217" s="26"/>
      <c r="H217" s="26"/>
      <c r="I217" s="26"/>
      <c r="J217" s="26"/>
      <c r="K217" s="26"/>
      <c r="L217" s="26"/>
      <c r="M217" s="26"/>
      <c r="N217" s="26"/>
      <c r="O217" s="26"/>
      <c r="P217" s="26"/>
      <c r="Q217" s="26"/>
      <c r="R217" s="26"/>
    </row>
    <row r="218" spans="2:18" x14ac:dyDescent="0.3">
      <c r="B218" s="25"/>
      <c r="C218" s="25"/>
      <c r="D218" s="63"/>
      <c r="E218" s="26"/>
      <c r="F218" s="26"/>
      <c r="G218" s="26"/>
      <c r="H218" s="26"/>
      <c r="I218" s="26"/>
      <c r="J218" s="26"/>
      <c r="K218" s="26"/>
      <c r="L218" s="26"/>
      <c r="M218" s="26"/>
      <c r="N218" s="26"/>
      <c r="O218" s="26"/>
      <c r="P218" s="26"/>
      <c r="Q218" s="26"/>
      <c r="R218" s="26"/>
    </row>
    <row r="219" spans="2:18" x14ac:dyDescent="0.3">
      <c r="B219" s="25"/>
      <c r="C219" s="25"/>
      <c r="D219" s="63"/>
      <c r="E219" s="26"/>
      <c r="F219" s="26"/>
      <c r="G219" s="26"/>
      <c r="H219" s="26"/>
      <c r="I219" s="26"/>
      <c r="J219" s="26"/>
      <c r="K219" s="26"/>
      <c r="L219" s="26"/>
      <c r="M219" s="26"/>
      <c r="N219" s="26"/>
      <c r="O219" s="26"/>
      <c r="P219" s="26"/>
      <c r="Q219" s="26"/>
      <c r="R219" s="26"/>
    </row>
    <row r="220" spans="2:18" x14ac:dyDescent="0.3">
      <c r="B220" s="25"/>
      <c r="C220" s="25"/>
      <c r="D220" s="63"/>
      <c r="E220" s="26"/>
      <c r="F220" s="26"/>
      <c r="G220" s="26"/>
      <c r="H220" s="26"/>
      <c r="I220" s="26"/>
      <c r="J220" s="26"/>
      <c r="K220" s="26"/>
      <c r="L220" s="26"/>
      <c r="M220" s="26"/>
      <c r="N220" s="26"/>
      <c r="O220" s="26"/>
      <c r="P220" s="26"/>
      <c r="Q220" s="26"/>
      <c r="R220" s="26"/>
    </row>
    <row r="221" spans="2:18" x14ac:dyDescent="0.3">
      <c r="B221" s="25"/>
      <c r="C221" s="25"/>
      <c r="D221" s="63"/>
      <c r="E221" s="26"/>
      <c r="F221" s="26"/>
      <c r="G221" s="26"/>
      <c r="H221" s="26"/>
      <c r="I221" s="26"/>
      <c r="J221" s="26"/>
      <c r="K221" s="26"/>
      <c r="L221" s="26"/>
      <c r="M221" s="26"/>
      <c r="N221" s="26"/>
      <c r="O221" s="26"/>
      <c r="P221" s="26"/>
      <c r="Q221" s="26"/>
      <c r="R221" s="26"/>
    </row>
    <row r="222" spans="2:18" x14ac:dyDescent="0.3">
      <c r="B222" s="25"/>
      <c r="C222" s="25"/>
      <c r="D222" s="63"/>
      <c r="E222" s="26"/>
      <c r="F222" s="26"/>
      <c r="G222" s="26"/>
      <c r="H222" s="26"/>
      <c r="I222" s="26"/>
      <c r="J222" s="26"/>
      <c r="K222" s="26"/>
      <c r="L222" s="26"/>
      <c r="M222" s="26"/>
      <c r="N222" s="26"/>
      <c r="O222" s="26"/>
      <c r="P222" s="26"/>
      <c r="Q222" s="26"/>
      <c r="R222" s="26"/>
    </row>
    <row r="223" spans="2:18" x14ac:dyDescent="0.3">
      <c r="B223" s="25"/>
      <c r="C223" s="25"/>
      <c r="D223" s="63"/>
      <c r="E223" s="26"/>
      <c r="F223" s="26"/>
      <c r="G223" s="26"/>
      <c r="H223" s="26"/>
      <c r="I223" s="26"/>
      <c r="J223" s="26"/>
      <c r="K223" s="26"/>
      <c r="L223" s="26"/>
      <c r="M223" s="26"/>
      <c r="N223" s="26"/>
      <c r="O223" s="26"/>
      <c r="P223" s="26"/>
      <c r="Q223" s="26"/>
      <c r="R223" s="26"/>
    </row>
    <row r="224" spans="2:18" x14ac:dyDescent="0.3">
      <c r="B224" s="25"/>
      <c r="C224" s="25"/>
      <c r="D224" s="63"/>
      <c r="E224" s="26"/>
      <c r="F224" s="26"/>
      <c r="G224" s="26"/>
      <c r="H224" s="26"/>
      <c r="I224" s="26"/>
      <c r="J224" s="26"/>
      <c r="K224" s="26"/>
      <c r="L224" s="26"/>
      <c r="M224" s="26"/>
      <c r="N224" s="26"/>
      <c r="O224" s="26"/>
      <c r="P224" s="26"/>
      <c r="Q224" s="26"/>
      <c r="R224" s="26"/>
    </row>
    <row r="225" spans="2:18" x14ac:dyDescent="0.3">
      <c r="B225" s="25"/>
      <c r="C225" s="25"/>
      <c r="D225" s="63"/>
      <c r="E225" s="26"/>
      <c r="F225" s="26"/>
      <c r="G225" s="26"/>
      <c r="H225" s="26"/>
      <c r="I225" s="26"/>
      <c r="J225" s="26"/>
      <c r="K225" s="26"/>
      <c r="L225" s="26"/>
      <c r="M225" s="26"/>
      <c r="N225" s="26"/>
      <c r="O225" s="26"/>
      <c r="P225" s="26"/>
      <c r="Q225" s="26"/>
      <c r="R225" s="26"/>
    </row>
    <row r="226" spans="2:18" x14ac:dyDescent="0.3">
      <c r="B226" s="25"/>
      <c r="C226" s="25"/>
      <c r="D226" s="63"/>
      <c r="E226" s="26"/>
      <c r="F226" s="26"/>
      <c r="G226" s="26"/>
      <c r="H226" s="26"/>
      <c r="I226" s="26"/>
      <c r="J226" s="26"/>
      <c r="K226" s="26"/>
      <c r="L226" s="26"/>
      <c r="M226" s="26"/>
      <c r="N226" s="26"/>
      <c r="O226" s="26"/>
      <c r="P226" s="26"/>
      <c r="Q226" s="26"/>
      <c r="R226" s="26"/>
    </row>
    <row r="227" spans="2:18" x14ac:dyDescent="0.3">
      <c r="B227" s="25"/>
      <c r="C227" s="25"/>
      <c r="D227" s="63"/>
      <c r="E227" s="26"/>
      <c r="F227" s="26"/>
      <c r="G227" s="26"/>
      <c r="H227" s="26"/>
      <c r="I227" s="26"/>
      <c r="J227" s="26"/>
      <c r="K227" s="26"/>
      <c r="L227" s="26"/>
      <c r="M227" s="26"/>
      <c r="N227" s="26"/>
      <c r="O227" s="26"/>
      <c r="P227" s="26"/>
      <c r="Q227" s="26"/>
      <c r="R227" s="26"/>
    </row>
    <row r="228" spans="2:18" x14ac:dyDescent="0.3">
      <c r="B228" s="25"/>
      <c r="C228" s="25"/>
      <c r="D228" s="63"/>
      <c r="E228" s="26"/>
      <c r="F228" s="26"/>
      <c r="G228" s="26"/>
      <c r="H228" s="26"/>
      <c r="I228" s="26"/>
      <c r="J228" s="26"/>
      <c r="K228" s="26"/>
      <c r="L228" s="26"/>
      <c r="M228" s="26"/>
      <c r="N228" s="26"/>
      <c r="O228" s="26"/>
      <c r="P228" s="26"/>
      <c r="Q228" s="26"/>
      <c r="R228" s="26"/>
    </row>
    <row r="229" spans="2:18" x14ac:dyDescent="0.3">
      <c r="B229" s="25"/>
      <c r="C229" s="25"/>
      <c r="D229" s="63"/>
      <c r="E229" s="26"/>
      <c r="F229" s="26"/>
      <c r="G229" s="26"/>
      <c r="H229" s="26"/>
      <c r="I229" s="26"/>
      <c r="J229" s="26"/>
      <c r="K229" s="26"/>
      <c r="L229" s="26"/>
      <c r="M229" s="26"/>
      <c r="N229" s="26"/>
      <c r="O229" s="26"/>
      <c r="P229" s="26"/>
      <c r="Q229" s="26"/>
      <c r="R229" s="26"/>
    </row>
    <row r="230" spans="2:18" x14ac:dyDescent="0.3">
      <c r="B230" s="25"/>
      <c r="C230" s="25"/>
      <c r="D230" s="63"/>
      <c r="E230" s="26"/>
      <c r="F230" s="26"/>
      <c r="G230" s="26"/>
      <c r="H230" s="26"/>
      <c r="I230" s="26"/>
      <c r="J230" s="26"/>
      <c r="K230" s="26"/>
      <c r="L230" s="26"/>
      <c r="M230" s="26"/>
      <c r="N230" s="26"/>
      <c r="O230" s="26"/>
      <c r="P230" s="26"/>
      <c r="Q230" s="26"/>
      <c r="R230" s="26"/>
    </row>
    <row r="231" spans="2:18" x14ac:dyDescent="0.3">
      <c r="B231" s="25"/>
      <c r="C231" s="25"/>
      <c r="D231" s="63"/>
      <c r="E231" s="26"/>
      <c r="F231" s="26"/>
      <c r="G231" s="26"/>
      <c r="H231" s="26"/>
      <c r="I231" s="26"/>
      <c r="J231" s="26"/>
      <c r="K231" s="26"/>
      <c r="L231" s="26"/>
      <c r="M231" s="26"/>
      <c r="N231" s="26"/>
      <c r="O231" s="26"/>
      <c r="P231" s="26"/>
      <c r="Q231" s="26"/>
      <c r="R231" s="26"/>
    </row>
    <row r="232" spans="2:18" x14ac:dyDescent="0.3">
      <c r="B232" s="25"/>
      <c r="C232" s="25"/>
      <c r="D232" s="63"/>
      <c r="E232" s="26"/>
      <c r="F232" s="26"/>
      <c r="G232" s="26"/>
      <c r="H232" s="26"/>
      <c r="I232" s="26"/>
      <c r="J232" s="26"/>
      <c r="K232" s="26"/>
      <c r="L232" s="26"/>
      <c r="M232" s="26"/>
      <c r="N232" s="26"/>
      <c r="O232" s="26"/>
      <c r="P232" s="26"/>
      <c r="Q232" s="26"/>
      <c r="R232" s="26"/>
    </row>
    <row r="233" spans="2:18" x14ac:dyDescent="0.3">
      <c r="B233" s="25"/>
      <c r="C233" s="25"/>
      <c r="D233" s="63"/>
      <c r="E233" s="26"/>
      <c r="F233" s="26"/>
      <c r="G233" s="26"/>
      <c r="H233" s="26"/>
      <c r="I233" s="26"/>
      <c r="J233" s="26"/>
      <c r="K233" s="26"/>
      <c r="L233" s="26"/>
      <c r="M233" s="26"/>
      <c r="N233" s="26"/>
      <c r="O233" s="26"/>
      <c r="P233" s="26"/>
      <c r="Q233" s="26"/>
      <c r="R233" s="26"/>
    </row>
    <row r="234" spans="2:18" x14ac:dyDescent="0.3">
      <c r="B234" s="25"/>
      <c r="C234" s="25"/>
      <c r="D234" s="63"/>
      <c r="E234" s="26"/>
      <c r="F234" s="26"/>
      <c r="G234" s="26"/>
      <c r="H234" s="26"/>
      <c r="I234" s="26"/>
      <c r="J234" s="26"/>
      <c r="K234" s="26"/>
      <c r="L234" s="26"/>
      <c r="M234" s="26"/>
      <c r="N234" s="26"/>
      <c r="O234" s="26"/>
      <c r="P234" s="26"/>
      <c r="Q234" s="26"/>
      <c r="R234" s="26"/>
    </row>
    <row r="235" spans="2:18" x14ac:dyDescent="0.3">
      <c r="B235" s="25"/>
      <c r="C235" s="25"/>
      <c r="D235" s="63"/>
      <c r="E235" s="26"/>
      <c r="F235" s="26"/>
      <c r="G235" s="26"/>
      <c r="H235" s="26"/>
      <c r="I235" s="26"/>
      <c r="J235" s="26"/>
      <c r="K235" s="26"/>
      <c r="L235" s="26"/>
      <c r="M235" s="26"/>
      <c r="N235" s="26"/>
      <c r="O235" s="26"/>
      <c r="P235" s="26"/>
      <c r="Q235" s="26"/>
      <c r="R235" s="26"/>
    </row>
    <row r="236" spans="2:18" x14ac:dyDescent="0.3">
      <c r="B236" s="25"/>
      <c r="C236" s="25"/>
      <c r="D236" s="63"/>
      <c r="E236" s="26"/>
      <c r="F236" s="26"/>
      <c r="G236" s="26"/>
      <c r="H236" s="26"/>
      <c r="I236" s="26"/>
      <c r="J236" s="26"/>
      <c r="K236" s="26"/>
      <c r="L236" s="26"/>
      <c r="M236" s="26"/>
      <c r="N236" s="26"/>
      <c r="O236" s="26"/>
      <c r="P236" s="26"/>
      <c r="Q236" s="26"/>
      <c r="R236" s="26"/>
    </row>
    <row r="237" spans="2:18" x14ac:dyDescent="0.3">
      <c r="B237" s="25"/>
      <c r="C237" s="25"/>
      <c r="D237" s="63"/>
      <c r="E237" s="26"/>
      <c r="F237" s="26"/>
      <c r="G237" s="26"/>
      <c r="H237" s="26"/>
      <c r="I237" s="26"/>
      <c r="J237" s="26"/>
      <c r="K237" s="26"/>
      <c r="L237" s="26"/>
      <c r="M237" s="26"/>
      <c r="N237" s="26"/>
      <c r="O237" s="26"/>
      <c r="P237" s="26"/>
      <c r="Q237" s="26"/>
      <c r="R237" s="26"/>
    </row>
    <row r="238" spans="2:18" x14ac:dyDescent="0.3">
      <c r="B238" s="25"/>
      <c r="C238" s="25"/>
      <c r="D238" s="63"/>
      <c r="E238" s="26"/>
      <c r="F238" s="26"/>
      <c r="G238" s="26"/>
      <c r="H238" s="26"/>
      <c r="I238" s="26"/>
      <c r="J238" s="26"/>
      <c r="K238" s="26"/>
      <c r="L238" s="26"/>
      <c r="M238" s="26"/>
      <c r="N238" s="26"/>
      <c r="O238" s="26"/>
      <c r="P238" s="26"/>
      <c r="Q238" s="26"/>
      <c r="R238" s="26"/>
    </row>
    <row r="239" spans="2:18" x14ac:dyDescent="0.3">
      <c r="B239" s="25"/>
      <c r="C239" s="25"/>
      <c r="D239" s="63"/>
      <c r="E239" s="26"/>
      <c r="F239" s="26"/>
      <c r="G239" s="26"/>
      <c r="H239" s="26"/>
      <c r="I239" s="26"/>
      <c r="J239" s="26"/>
      <c r="K239" s="26"/>
      <c r="L239" s="26"/>
      <c r="M239" s="26"/>
      <c r="N239" s="26"/>
      <c r="O239" s="26"/>
      <c r="P239" s="26"/>
      <c r="Q239" s="26"/>
      <c r="R239" s="26"/>
    </row>
    <row r="240" spans="2:18" x14ac:dyDescent="0.3">
      <c r="B240" s="25"/>
      <c r="C240" s="25"/>
      <c r="D240" s="63"/>
      <c r="E240" s="26"/>
      <c r="F240" s="26"/>
      <c r="G240" s="26"/>
      <c r="H240" s="26"/>
      <c r="I240" s="26"/>
      <c r="J240" s="26"/>
      <c r="K240" s="26"/>
      <c r="L240" s="26"/>
      <c r="M240" s="26"/>
      <c r="N240" s="26"/>
      <c r="O240" s="26"/>
      <c r="P240" s="26"/>
      <c r="Q240" s="26"/>
      <c r="R240" s="26"/>
    </row>
    <row r="241" spans="2:18" x14ac:dyDescent="0.3">
      <c r="B241" s="25"/>
      <c r="C241" s="25"/>
      <c r="D241" s="63"/>
      <c r="E241" s="26"/>
      <c r="F241" s="26"/>
      <c r="G241" s="26"/>
      <c r="H241" s="26"/>
      <c r="I241" s="26"/>
      <c r="J241" s="26"/>
      <c r="K241" s="26"/>
      <c r="L241" s="26"/>
      <c r="M241" s="26"/>
      <c r="N241" s="26"/>
      <c r="O241" s="26"/>
      <c r="P241" s="26"/>
      <c r="Q241" s="26"/>
      <c r="R241" s="26"/>
    </row>
    <row r="242" spans="2:18" x14ac:dyDescent="0.3">
      <c r="B242" s="25"/>
      <c r="C242" s="25"/>
      <c r="D242" s="63"/>
      <c r="E242" s="26"/>
      <c r="F242" s="26"/>
      <c r="G242" s="26"/>
      <c r="H242" s="26"/>
      <c r="I242" s="26"/>
      <c r="J242" s="26"/>
      <c r="K242" s="26"/>
      <c r="L242" s="26"/>
      <c r="M242" s="26"/>
      <c r="N242" s="26"/>
      <c r="O242" s="26"/>
      <c r="P242" s="26"/>
      <c r="Q242" s="26"/>
      <c r="R242" s="26"/>
    </row>
    <row r="243" spans="2:18" x14ac:dyDescent="0.3">
      <c r="B243" s="25"/>
      <c r="C243" s="25"/>
      <c r="D243" s="63"/>
      <c r="E243" s="26"/>
      <c r="F243" s="26"/>
      <c r="G243" s="26"/>
      <c r="H243" s="26"/>
      <c r="I243" s="26"/>
      <c r="J243" s="26"/>
      <c r="K243" s="26"/>
      <c r="L243" s="26"/>
      <c r="M243" s="26"/>
      <c r="N243" s="26"/>
      <c r="O243" s="26"/>
      <c r="P243" s="26"/>
      <c r="Q243" s="26"/>
      <c r="R243" s="26"/>
    </row>
    <row r="244" spans="2:18" x14ac:dyDescent="0.3">
      <c r="B244" s="25"/>
      <c r="C244" s="25"/>
      <c r="D244" s="63"/>
      <c r="E244" s="26"/>
      <c r="F244" s="26"/>
      <c r="G244" s="26"/>
      <c r="H244" s="26"/>
      <c r="I244" s="26"/>
      <c r="J244" s="26"/>
      <c r="K244" s="26"/>
      <c r="L244" s="26"/>
      <c r="M244" s="26"/>
      <c r="N244" s="26"/>
      <c r="O244" s="26"/>
      <c r="P244" s="26"/>
      <c r="Q244" s="26"/>
      <c r="R244" s="26"/>
    </row>
    <row r="245" spans="2:18" x14ac:dyDescent="0.3">
      <c r="B245" s="25"/>
      <c r="C245" s="25"/>
      <c r="D245" s="63"/>
      <c r="E245" s="26"/>
      <c r="F245" s="26"/>
      <c r="G245" s="26"/>
      <c r="H245" s="26"/>
      <c r="I245" s="26"/>
      <c r="J245" s="26"/>
      <c r="K245" s="26"/>
      <c r="L245" s="26"/>
      <c r="M245" s="26"/>
      <c r="N245" s="26"/>
      <c r="O245" s="26"/>
      <c r="P245" s="26"/>
      <c r="Q245" s="26"/>
      <c r="R245" s="26"/>
    </row>
    <row r="246" spans="2:18" x14ac:dyDescent="0.3">
      <c r="B246" s="25"/>
      <c r="C246" s="25"/>
      <c r="D246" s="63"/>
      <c r="E246" s="26"/>
      <c r="F246" s="26"/>
      <c r="G246" s="26"/>
      <c r="H246" s="26"/>
      <c r="I246" s="26"/>
      <c r="J246" s="26"/>
      <c r="K246" s="26"/>
      <c r="L246" s="26"/>
      <c r="M246" s="26"/>
      <c r="N246" s="26"/>
      <c r="O246" s="26"/>
      <c r="P246" s="26"/>
      <c r="Q246" s="26"/>
      <c r="R246" s="26"/>
    </row>
    <row r="247" spans="2:18" x14ac:dyDescent="0.3">
      <c r="B247" s="25"/>
      <c r="C247" s="25"/>
      <c r="D247" s="63"/>
      <c r="E247" s="26"/>
      <c r="F247" s="26"/>
      <c r="G247" s="26"/>
      <c r="H247" s="26"/>
      <c r="I247" s="26"/>
      <c r="J247" s="26"/>
      <c r="K247" s="26"/>
      <c r="L247" s="26"/>
      <c r="M247" s="26"/>
      <c r="N247" s="26"/>
      <c r="O247" s="26"/>
      <c r="P247" s="26"/>
      <c r="Q247" s="26"/>
      <c r="R247" s="26"/>
    </row>
  </sheetData>
  <mergeCells count="1">
    <mergeCell ref="A2:E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Лист38">
    <tabColor indexed="12"/>
    <outlinePr applyStyles="1" summaryBelow="0"/>
    <pageSetUpPr fitToPage="1"/>
  </sheetPr>
  <dimension ref="A3:R217"/>
  <sheetViews>
    <sheetView workbookViewId="0">
      <selection activeCell="E8" sqref="E8"/>
    </sheetView>
  </sheetViews>
  <sheetFormatPr defaultColWidth="9.109375" defaultRowHeight="13.8" x14ac:dyDescent="0.3"/>
  <cols>
    <col min="1" max="1" width="56.6640625" style="22" bestFit="1" customWidth="1"/>
    <col min="2" max="2" width="13.88671875" style="23" bestFit="1" customWidth="1"/>
    <col min="3" max="3" width="14.6640625" style="23" bestFit="1" customWidth="1"/>
    <col min="4" max="4" width="17.44140625" style="23" bestFit="1" customWidth="1"/>
    <col min="5" max="5" width="15.44140625" style="23" bestFit="1" customWidth="1"/>
    <col min="6" max="6" width="16.33203125" style="22" hidden="1" customWidth="1"/>
    <col min="7" max="7" width="3.5546875" style="22" hidden="1" customWidth="1"/>
    <col min="8" max="8" width="2.33203125" style="22" hidden="1" customWidth="1"/>
    <col min="9" max="9" width="3.5546875" style="115" customWidth="1"/>
    <col min="10" max="10" width="2.44140625" style="115" customWidth="1"/>
    <col min="11" max="11" width="9.109375" style="22" customWidth="1"/>
    <col min="12" max="16384" width="9.109375" style="22"/>
  </cols>
  <sheetData>
    <row r="3" spans="1:18" ht="18" x14ac:dyDescent="0.35">
      <c r="A3" s="285" t="str">
        <f>DEBT_LAST_5_YEARS</f>
        <v>Державний та гарантований державою борг України за останні 5 років</v>
      </c>
      <c r="B3" s="285"/>
      <c r="C3" s="285"/>
      <c r="D3" s="285"/>
      <c r="E3" s="285"/>
      <c r="F3" s="30"/>
      <c r="G3" s="30"/>
      <c r="H3" s="30"/>
    </row>
    <row r="4" spans="1:18" ht="18" x14ac:dyDescent="0.35">
      <c r="A4" s="285" t="str">
        <f>BY_AVERAGE_TERM</f>
        <v>(в розрізі середнього терміну обігу та середньої ставки)</v>
      </c>
      <c r="B4" s="285"/>
      <c r="C4" s="285"/>
      <c r="D4" s="285"/>
      <c r="E4" s="285"/>
      <c r="F4" s="30"/>
      <c r="G4" s="30"/>
      <c r="H4" s="30"/>
    </row>
    <row r="5" spans="1:18" ht="18" x14ac:dyDescent="0.35">
      <c r="A5" s="2"/>
      <c r="B5" s="2"/>
      <c r="C5" s="2"/>
      <c r="D5" s="2"/>
      <c r="E5" s="2"/>
      <c r="F5" s="30"/>
      <c r="G5" s="30"/>
      <c r="H5" s="30"/>
    </row>
    <row r="6" spans="1:18" x14ac:dyDescent="0.3">
      <c r="B6" s="25"/>
      <c r="C6" s="25"/>
      <c r="D6" s="25"/>
      <c r="E6" s="25"/>
      <c r="F6" s="26"/>
      <c r="G6" s="26"/>
      <c r="H6" s="26"/>
      <c r="I6" s="116"/>
      <c r="J6" s="116"/>
      <c r="K6" s="26"/>
      <c r="L6" s="26"/>
      <c r="M6" s="26"/>
      <c r="N6" s="26"/>
      <c r="O6" s="26"/>
      <c r="P6" s="26"/>
      <c r="Q6" s="26"/>
      <c r="R6" s="26"/>
    </row>
    <row r="7" spans="1:18" s="27" customFormat="1" x14ac:dyDescent="0.3">
      <c r="B7" s="28"/>
      <c r="C7" s="28"/>
      <c r="D7" s="28"/>
      <c r="E7" s="28"/>
      <c r="I7" s="117"/>
      <c r="J7" s="117"/>
    </row>
    <row r="8" spans="1:18" s="38" customFormat="1" ht="35.25" customHeight="1" x14ac:dyDescent="0.25">
      <c r="A8" s="157" t="s">
        <v>3</v>
      </c>
      <c r="B8" s="157" t="str">
        <f>AVERAGE_RATE</f>
        <v>Середня ставка,
%</v>
      </c>
      <c r="C8" s="157" t="str">
        <f>AVERAGE_CIRCULATION</f>
        <v>Середній термін обігу, років.</v>
      </c>
      <c r="D8" s="157" t="str">
        <f>AVERAGE_TO_REPAYMENT</f>
        <v>Середній термін до погашення, років.</v>
      </c>
      <c r="E8" s="157" t="str">
        <f>AMOUNT_OF_DEBT &amp;" "&amp; VALVAL</f>
        <v>Сума боргу млрд. одиниць</v>
      </c>
      <c r="F8" s="158" t="s">
        <v>4</v>
      </c>
      <c r="G8" s="158" t="s">
        <v>5</v>
      </c>
      <c r="H8" s="158" t="s">
        <v>6</v>
      </c>
      <c r="I8" s="159"/>
      <c r="J8" s="159"/>
    </row>
    <row r="9" spans="1:18" s="38" customFormat="1" ht="15.6" x14ac:dyDescent="0.3">
      <c r="A9" s="273" t="s">
        <v>7</v>
      </c>
      <c r="B9" s="274">
        <v>15.926</v>
      </c>
      <c r="C9" s="274">
        <v>5.22</v>
      </c>
      <c r="D9" s="274">
        <v>4.5599999999999996</v>
      </c>
      <c r="E9" s="274">
        <v>1656024014.3800001</v>
      </c>
      <c r="F9" s="275">
        <v>0</v>
      </c>
      <c r="G9" s="275">
        <v>0</v>
      </c>
      <c r="H9" s="275">
        <v>3</v>
      </c>
      <c r="I9" s="116" t="str">
        <f t="shared" ref="I9:I28" si="0">IF(A9="","",A9 &amp; "; " &amp;B9 &amp; "%; "&amp;C9 &amp;"р.")</f>
        <v>Державний та гарантований державою борг України; 15,926%; 5,22р.</v>
      </c>
      <c r="J9" s="118">
        <f>E9</f>
        <v>1656024014.3800001</v>
      </c>
    </row>
    <row r="10" spans="1:18" ht="15.6" x14ac:dyDescent="0.3">
      <c r="A10" s="276" t="s">
        <v>8</v>
      </c>
      <c r="B10" s="277">
        <v>16.213999999999999</v>
      </c>
      <c r="C10" s="277">
        <v>5.26</v>
      </c>
      <c r="D10" s="277">
        <v>4.55</v>
      </c>
      <c r="E10" s="277">
        <v>1600684960.9400001</v>
      </c>
      <c r="F10" s="278">
        <v>0</v>
      </c>
      <c r="G10" s="278">
        <v>0</v>
      </c>
      <c r="H10" s="278">
        <v>2</v>
      </c>
      <c r="I10" s="116" t="str">
        <f t="shared" si="0"/>
        <v xml:space="preserve">    Державний борг; 16,214%; 5,26р.</v>
      </c>
      <c r="J10" s="118">
        <f t="shared" ref="J10:J61" si="1">E10</f>
        <v>1600684960.9400001</v>
      </c>
      <c r="K10" s="26"/>
      <c r="L10" s="26"/>
      <c r="M10" s="26"/>
      <c r="N10" s="26"/>
      <c r="O10" s="26"/>
      <c r="P10" s="26"/>
      <c r="Q10" s="26"/>
      <c r="R10" s="26"/>
    </row>
    <row r="11" spans="1:18" ht="15.6" x14ac:dyDescent="0.3">
      <c r="A11" s="235" t="s">
        <v>9</v>
      </c>
      <c r="B11" s="236">
        <v>14.099</v>
      </c>
      <c r="C11" s="236">
        <v>6.45</v>
      </c>
      <c r="D11" s="236">
        <v>5.84</v>
      </c>
      <c r="E11" s="236">
        <v>1870069999.23</v>
      </c>
      <c r="F11" s="234">
        <v>1</v>
      </c>
      <c r="G11" s="234">
        <v>0</v>
      </c>
      <c r="H11" s="234">
        <v>0</v>
      </c>
      <c r="I11" s="116" t="str">
        <f t="shared" si="0"/>
        <v xml:space="preserve">      Державний внутрішній борг; 14,099%; 6,45р.</v>
      </c>
      <c r="J11" s="118">
        <f t="shared" si="1"/>
        <v>1870069999.23</v>
      </c>
      <c r="K11" s="26"/>
      <c r="L11" s="26"/>
      <c r="M11" s="26"/>
      <c r="N11" s="26"/>
      <c r="O11" s="26"/>
      <c r="P11" s="26"/>
      <c r="Q11" s="26"/>
      <c r="R11" s="26"/>
    </row>
    <row r="12" spans="1:18" ht="15.6" x14ac:dyDescent="0.3">
      <c r="A12" s="232" t="s">
        <v>10</v>
      </c>
      <c r="B12" s="233">
        <v>14.105</v>
      </c>
      <c r="C12" s="233">
        <v>6.43</v>
      </c>
      <c r="D12" s="233">
        <v>5.84</v>
      </c>
      <c r="E12" s="233">
        <v>1868747474</v>
      </c>
      <c r="F12" s="234">
        <v>0</v>
      </c>
      <c r="G12" s="234">
        <v>0</v>
      </c>
      <c r="H12" s="234">
        <v>0</v>
      </c>
      <c r="I12" s="116" t="str">
        <f t="shared" si="0"/>
        <v xml:space="preserve">         в т.ч. ОВДП; 14,105%; 6,43р.</v>
      </c>
      <c r="J12" s="118">
        <f t="shared" si="1"/>
        <v>1868747474</v>
      </c>
      <c r="K12" s="26"/>
      <c r="L12" s="26"/>
      <c r="M12" s="26"/>
      <c r="N12" s="26"/>
      <c r="O12" s="26"/>
      <c r="P12" s="26"/>
      <c r="Q12" s="26"/>
      <c r="R12" s="26"/>
    </row>
    <row r="13" spans="1:18" ht="15.6" x14ac:dyDescent="0.3">
      <c r="A13" s="232" t="s">
        <v>11</v>
      </c>
      <c r="B13" s="233">
        <v>16.164999999999999</v>
      </c>
      <c r="C13" s="233">
        <v>1.1000000000000001</v>
      </c>
      <c r="D13" s="233">
        <v>0.54</v>
      </c>
      <c r="E13" s="233">
        <v>128338027</v>
      </c>
      <c r="F13" s="234">
        <v>0</v>
      </c>
      <c r="G13" s="234">
        <v>1</v>
      </c>
      <c r="H13" s="234">
        <v>0</v>
      </c>
      <c r="I13" s="116" t="str">
        <f t="shared" si="0"/>
        <v xml:space="preserve">            ОВДП (1 - річні); 16,165%; 1,1р.</v>
      </c>
      <c r="J13" s="118">
        <f t="shared" si="1"/>
        <v>128338027</v>
      </c>
      <c r="K13" s="26"/>
      <c r="L13" s="26"/>
      <c r="M13" s="26"/>
      <c r="N13" s="26"/>
      <c r="O13" s="26"/>
      <c r="P13" s="26"/>
      <c r="Q13" s="26"/>
      <c r="R13" s="26"/>
    </row>
    <row r="14" spans="1:18" ht="15.6" x14ac:dyDescent="0.3">
      <c r="A14" s="232" t="s">
        <v>12</v>
      </c>
      <c r="B14" s="233">
        <v>9.9529999999999994</v>
      </c>
      <c r="C14" s="233">
        <v>7.35</v>
      </c>
      <c r="D14" s="233">
        <v>3.61</v>
      </c>
      <c r="E14" s="233">
        <v>34051921</v>
      </c>
      <c r="F14" s="234">
        <v>0</v>
      </c>
      <c r="G14" s="234">
        <v>1</v>
      </c>
      <c r="H14" s="234">
        <v>0</v>
      </c>
      <c r="I14" s="116" t="str">
        <f t="shared" si="0"/>
        <v xml:space="preserve">            ОВДП (10 - річні); 9,953%; 7,35р.</v>
      </c>
      <c r="J14" s="118">
        <f t="shared" si="1"/>
        <v>34051921</v>
      </c>
      <c r="K14" s="26"/>
      <c r="L14" s="26"/>
      <c r="M14" s="26"/>
      <c r="N14" s="26"/>
      <c r="O14" s="26"/>
      <c r="P14" s="26"/>
      <c r="Q14" s="26"/>
      <c r="R14" s="26"/>
    </row>
    <row r="15" spans="1:18" ht="15.6" x14ac:dyDescent="0.3">
      <c r="A15" s="232" t="s">
        <v>13</v>
      </c>
      <c r="B15" s="233">
        <v>11.233000000000001</v>
      </c>
      <c r="C15" s="233">
        <v>11</v>
      </c>
      <c r="D15" s="233">
        <v>0.99</v>
      </c>
      <c r="E15" s="233">
        <v>14400000</v>
      </c>
      <c r="F15" s="234">
        <v>0</v>
      </c>
      <c r="G15" s="234">
        <v>1</v>
      </c>
      <c r="H15" s="234">
        <v>0</v>
      </c>
      <c r="I15" s="116" t="str">
        <f t="shared" si="0"/>
        <v xml:space="preserve">            ОВДП (11 - річні); 11,233%; 11р.</v>
      </c>
      <c r="J15" s="118">
        <f t="shared" si="1"/>
        <v>14400000</v>
      </c>
      <c r="K15" s="26"/>
      <c r="L15" s="26"/>
      <c r="M15" s="26"/>
      <c r="N15" s="26"/>
      <c r="O15" s="26"/>
      <c r="P15" s="26"/>
      <c r="Q15" s="26"/>
      <c r="R15" s="26"/>
    </row>
    <row r="16" spans="1:18" ht="15.6" x14ac:dyDescent="0.3">
      <c r="A16" s="232" t="s">
        <v>14</v>
      </c>
      <c r="B16" s="233">
        <v>4.17</v>
      </c>
      <c r="C16" s="233">
        <v>0.89</v>
      </c>
      <c r="D16" s="233">
        <v>0.08</v>
      </c>
      <c r="E16" s="233">
        <v>-200000</v>
      </c>
      <c r="F16" s="234">
        <v>0</v>
      </c>
      <c r="G16" s="234">
        <v>1</v>
      </c>
      <c r="H16" s="234">
        <v>0</v>
      </c>
      <c r="I16" s="116" t="str">
        <f t="shared" si="0"/>
        <v xml:space="preserve">            ОВДП (12 - місячні); 4,17%; 0,89р.</v>
      </c>
      <c r="J16" s="118">
        <f t="shared" si="1"/>
        <v>-200000</v>
      </c>
      <c r="K16" s="26"/>
      <c r="L16" s="26"/>
      <c r="M16" s="26"/>
      <c r="N16" s="26"/>
      <c r="O16" s="26"/>
      <c r="P16" s="26"/>
      <c r="Q16" s="26"/>
      <c r="R16" s="26"/>
    </row>
    <row r="17" spans="1:18" ht="15.6" x14ac:dyDescent="0.3">
      <c r="A17" s="232" t="s">
        <v>15</v>
      </c>
      <c r="B17" s="233">
        <v>10.55</v>
      </c>
      <c r="C17" s="233">
        <v>12.04</v>
      </c>
      <c r="D17" s="233">
        <v>4.42</v>
      </c>
      <c r="E17" s="233">
        <v>50000000</v>
      </c>
      <c r="F17" s="234">
        <v>0</v>
      </c>
      <c r="G17" s="234">
        <v>1</v>
      </c>
      <c r="H17" s="234">
        <v>0</v>
      </c>
      <c r="I17" s="116" t="str">
        <f t="shared" si="0"/>
        <v xml:space="preserve">            ОВДП (12 - річні); 10,55%; 12,04р.</v>
      </c>
      <c r="J17" s="118">
        <f t="shared" si="1"/>
        <v>50000000</v>
      </c>
      <c r="K17" s="26"/>
      <c r="L17" s="26"/>
      <c r="M17" s="26"/>
      <c r="N17" s="26"/>
      <c r="O17" s="26"/>
      <c r="P17" s="26"/>
      <c r="Q17" s="26"/>
      <c r="R17" s="26"/>
    </row>
    <row r="18" spans="1:18" ht="15.6" x14ac:dyDescent="0.3">
      <c r="A18" s="232" t="s">
        <v>16</v>
      </c>
      <c r="B18" s="233">
        <v>8.7539999999999996</v>
      </c>
      <c r="C18" s="233">
        <v>13.15</v>
      </c>
      <c r="D18" s="233">
        <v>4.76</v>
      </c>
      <c r="E18" s="233">
        <v>33700001</v>
      </c>
      <c r="F18" s="234">
        <v>0</v>
      </c>
      <c r="G18" s="234">
        <v>1</v>
      </c>
      <c r="H18" s="234">
        <v>0</v>
      </c>
      <c r="I18" s="116" t="str">
        <f t="shared" si="0"/>
        <v xml:space="preserve">            ОВДП (13 - річні); 8,754%; 13,15р.</v>
      </c>
      <c r="J18" s="118">
        <f t="shared" si="1"/>
        <v>33700001</v>
      </c>
      <c r="K18" s="26"/>
      <c r="L18" s="26"/>
      <c r="M18" s="26"/>
      <c r="N18" s="26"/>
      <c r="O18" s="26"/>
      <c r="P18" s="26"/>
      <c r="Q18" s="26"/>
      <c r="R18" s="26"/>
    </row>
    <row r="19" spans="1:18" ht="15.6" x14ac:dyDescent="0.3">
      <c r="A19" s="232" t="s">
        <v>17</v>
      </c>
      <c r="B19" s="233">
        <v>7.4379999999999997</v>
      </c>
      <c r="C19" s="233">
        <v>14.04</v>
      </c>
      <c r="D19" s="233">
        <v>4.84</v>
      </c>
      <c r="E19" s="233">
        <v>46900000</v>
      </c>
      <c r="F19" s="234">
        <v>0</v>
      </c>
      <c r="G19" s="234">
        <v>1</v>
      </c>
      <c r="H19" s="234">
        <v>0</v>
      </c>
      <c r="I19" s="116" t="str">
        <f t="shared" si="0"/>
        <v xml:space="preserve">            ОВДП (14 - річні); 7,438%; 14,04р.</v>
      </c>
      <c r="J19" s="118">
        <f t="shared" si="1"/>
        <v>46900000</v>
      </c>
      <c r="K19" s="26"/>
      <c r="L19" s="26"/>
      <c r="M19" s="26"/>
      <c r="N19" s="26"/>
      <c r="O19" s="26"/>
      <c r="P19" s="26"/>
      <c r="Q19" s="26"/>
      <c r="R19" s="26"/>
    </row>
    <row r="20" spans="1:18" ht="15.6" x14ac:dyDescent="0.3">
      <c r="A20" s="232" t="s">
        <v>18</v>
      </c>
      <c r="B20" s="233">
        <v>10.048999999999999</v>
      </c>
      <c r="C20" s="233">
        <v>14.69</v>
      </c>
      <c r="D20" s="233">
        <v>9.07</v>
      </c>
      <c r="E20" s="233">
        <v>225503117</v>
      </c>
      <c r="F20" s="234">
        <v>0</v>
      </c>
      <c r="G20" s="234">
        <v>1</v>
      </c>
      <c r="H20" s="234">
        <v>0</v>
      </c>
      <c r="I20" s="116" t="str">
        <f t="shared" si="0"/>
        <v xml:space="preserve">            ОВДП (15 - річні); 10,049%; 14,69р.</v>
      </c>
      <c r="J20" s="118">
        <f t="shared" si="1"/>
        <v>225503117</v>
      </c>
      <c r="K20" s="26"/>
      <c r="L20" s="26"/>
      <c r="M20" s="26"/>
      <c r="N20" s="26"/>
      <c r="O20" s="26"/>
      <c r="P20" s="26"/>
      <c r="Q20" s="26"/>
      <c r="R20" s="26"/>
    </row>
    <row r="21" spans="1:18" ht="15.6" x14ac:dyDescent="0.3">
      <c r="A21" s="232" t="s">
        <v>19</v>
      </c>
      <c r="B21" s="233">
        <v>8.5749999999999993</v>
      </c>
      <c r="C21" s="233">
        <v>15.85</v>
      </c>
      <c r="D21" s="233">
        <v>7.36</v>
      </c>
      <c r="E21" s="233">
        <v>12097744</v>
      </c>
      <c r="F21" s="234">
        <v>0</v>
      </c>
      <c r="G21" s="234">
        <v>1</v>
      </c>
      <c r="H21" s="234">
        <v>0</v>
      </c>
      <c r="I21" s="116" t="str">
        <f t="shared" si="0"/>
        <v xml:space="preserve">            ОВДП (16 - річні); 8,575%; 15,85р.</v>
      </c>
      <c r="J21" s="118">
        <f t="shared" si="1"/>
        <v>12097744</v>
      </c>
      <c r="K21" s="26"/>
      <c r="L21" s="26"/>
      <c r="M21" s="26"/>
      <c r="N21" s="26"/>
      <c r="O21" s="26"/>
      <c r="P21" s="26"/>
      <c r="Q21" s="26"/>
      <c r="R21" s="26"/>
    </row>
    <row r="22" spans="1:18" ht="15.6" x14ac:dyDescent="0.3">
      <c r="A22" s="235" t="s">
        <v>20</v>
      </c>
      <c r="B22" s="236">
        <v>12.259</v>
      </c>
      <c r="C22" s="236">
        <v>16.899999999999999</v>
      </c>
      <c r="D22" s="236">
        <v>11.28</v>
      </c>
      <c r="E22" s="236">
        <v>27097744</v>
      </c>
      <c r="F22" s="234">
        <v>0</v>
      </c>
      <c r="G22" s="234">
        <v>1</v>
      </c>
      <c r="H22" s="234">
        <v>0</v>
      </c>
      <c r="I22" s="116" t="str">
        <f t="shared" si="0"/>
        <v xml:space="preserve">            ОВДП (17 - річні); 12,259%; 16,9р.</v>
      </c>
      <c r="J22" s="118">
        <f t="shared" si="1"/>
        <v>27097744</v>
      </c>
      <c r="K22" s="26"/>
      <c r="L22" s="26"/>
      <c r="M22" s="26"/>
      <c r="N22" s="26"/>
      <c r="O22" s="26"/>
      <c r="P22" s="26"/>
      <c r="Q22" s="26"/>
      <c r="R22" s="26"/>
    </row>
    <row r="23" spans="1:18" ht="15.6" x14ac:dyDescent="0.3">
      <c r="A23" s="232" t="s">
        <v>21</v>
      </c>
      <c r="B23" s="233">
        <v>16.677</v>
      </c>
      <c r="C23" s="233">
        <v>1.4</v>
      </c>
      <c r="D23" s="233">
        <v>0.79</v>
      </c>
      <c r="E23" s="233">
        <v>99219642</v>
      </c>
      <c r="F23" s="234">
        <v>0</v>
      </c>
      <c r="G23" s="234">
        <v>1</v>
      </c>
      <c r="H23" s="234">
        <v>0</v>
      </c>
      <c r="I23" s="116" t="str">
        <f t="shared" si="0"/>
        <v xml:space="preserve">            ОВДП (18 - місячні); 16,677%; 1,4р.</v>
      </c>
      <c r="J23" s="118">
        <f t="shared" si="1"/>
        <v>99219642</v>
      </c>
      <c r="K23" s="26"/>
      <c r="L23" s="26"/>
      <c r="M23" s="26"/>
      <c r="N23" s="26"/>
      <c r="O23" s="26"/>
      <c r="P23" s="26"/>
      <c r="Q23" s="26"/>
      <c r="R23" s="26"/>
    </row>
    <row r="24" spans="1:18" ht="15.6" x14ac:dyDescent="0.3">
      <c r="A24" s="232" t="s">
        <v>22</v>
      </c>
      <c r="B24" s="233">
        <v>8.17</v>
      </c>
      <c r="C24" s="233">
        <v>17.850000000000001</v>
      </c>
      <c r="D24" s="233">
        <v>9.36</v>
      </c>
      <c r="E24" s="233">
        <v>12097744</v>
      </c>
      <c r="F24" s="234">
        <v>0</v>
      </c>
      <c r="G24" s="234">
        <v>1</v>
      </c>
      <c r="H24" s="234">
        <v>0</v>
      </c>
      <c r="I24" s="116" t="str">
        <f t="shared" si="0"/>
        <v xml:space="preserve">            ОВДП (18 - річні); 8,17%; 17,85р.</v>
      </c>
      <c r="J24" s="118">
        <f t="shared" si="1"/>
        <v>12097744</v>
      </c>
      <c r="K24" s="26"/>
      <c r="L24" s="26"/>
      <c r="M24" s="26"/>
      <c r="N24" s="26"/>
      <c r="O24" s="26"/>
      <c r="P24" s="26"/>
      <c r="Q24" s="26"/>
      <c r="R24" s="26"/>
    </row>
    <row r="25" spans="1:18" ht="15.6" x14ac:dyDescent="0.3">
      <c r="A25" s="235" t="s">
        <v>23</v>
      </c>
      <c r="B25" s="236">
        <v>10.1</v>
      </c>
      <c r="C25" s="236">
        <v>18.850000000000001</v>
      </c>
      <c r="D25" s="236">
        <v>10.36</v>
      </c>
      <c r="E25" s="236">
        <v>12097744</v>
      </c>
      <c r="F25" s="234">
        <v>0</v>
      </c>
      <c r="G25" s="234">
        <v>1</v>
      </c>
      <c r="H25" s="234">
        <v>0</v>
      </c>
      <c r="I25" s="116" t="str">
        <f t="shared" si="0"/>
        <v xml:space="preserve">            ОВДП (19 - річні); 10,1%; 18,85р.</v>
      </c>
      <c r="J25" s="118">
        <f t="shared" si="1"/>
        <v>12097744</v>
      </c>
      <c r="K25" s="26"/>
      <c r="L25" s="26"/>
      <c r="M25" s="26"/>
      <c r="N25" s="26"/>
      <c r="O25" s="26"/>
      <c r="P25" s="26"/>
      <c r="Q25" s="26"/>
      <c r="R25" s="26"/>
    </row>
    <row r="26" spans="1:18" ht="15.6" x14ac:dyDescent="0.3">
      <c r="A26" s="235" t="s">
        <v>24</v>
      </c>
      <c r="B26" s="236">
        <v>16.116</v>
      </c>
      <c r="C26" s="236">
        <v>1.89</v>
      </c>
      <c r="D26" s="236">
        <v>0.99</v>
      </c>
      <c r="E26" s="236">
        <v>149409546</v>
      </c>
      <c r="F26" s="234">
        <v>0</v>
      </c>
      <c r="G26" s="234">
        <v>1</v>
      </c>
      <c r="H26" s="234">
        <v>0</v>
      </c>
      <c r="I26" s="116" t="str">
        <f t="shared" si="0"/>
        <v xml:space="preserve">            ОВДП (2 - річні); 16,116%; 1,89р.</v>
      </c>
      <c r="J26" s="118">
        <f t="shared" si="1"/>
        <v>149409546</v>
      </c>
      <c r="K26" s="26"/>
      <c r="L26" s="26"/>
      <c r="M26" s="26"/>
      <c r="N26" s="26"/>
      <c r="O26" s="26"/>
      <c r="P26" s="26"/>
      <c r="Q26" s="26"/>
      <c r="R26" s="26"/>
    </row>
    <row r="27" spans="1:18" ht="15.6" x14ac:dyDescent="0.3">
      <c r="A27" s="232" t="s">
        <v>25</v>
      </c>
      <c r="B27" s="233">
        <v>10.1</v>
      </c>
      <c r="C27" s="233">
        <v>19.850000000000001</v>
      </c>
      <c r="D27" s="233">
        <v>11.36</v>
      </c>
      <c r="E27" s="233">
        <v>12097744</v>
      </c>
      <c r="F27" s="234">
        <v>0</v>
      </c>
      <c r="G27" s="234">
        <v>1</v>
      </c>
      <c r="H27" s="234">
        <v>0</v>
      </c>
      <c r="I27" s="116" t="str">
        <f t="shared" si="0"/>
        <v xml:space="preserve">            ОВДП (20 - річні); 10,1%; 19,85р.</v>
      </c>
      <c r="J27" s="118">
        <f t="shared" si="1"/>
        <v>12097744</v>
      </c>
      <c r="K27" s="26"/>
      <c r="L27" s="26"/>
      <c r="M27" s="26"/>
      <c r="N27" s="26"/>
      <c r="O27" s="26"/>
      <c r="P27" s="26"/>
      <c r="Q27" s="26"/>
      <c r="R27" s="26"/>
    </row>
    <row r="28" spans="1:18" ht="15.6" x14ac:dyDescent="0.3">
      <c r="A28" s="237" t="s">
        <v>26</v>
      </c>
      <c r="B28" s="238">
        <v>10.1</v>
      </c>
      <c r="C28" s="238">
        <v>20.85</v>
      </c>
      <c r="D28" s="238">
        <v>12.36</v>
      </c>
      <c r="E28" s="238">
        <v>12097744</v>
      </c>
      <c r="F28" s="239">
        <v>0</v>
      </c>
      <c r="G28" s="239">
        <v>1</v>
      </c>
      <c r="H28" s="239">
        <v>0</v>
      </c>
      <c r="I28" s="116" t="str">
        <f t="shared" si="0"/>
        <v xml:space="preserve">            ОВДП (21 - річні); 10,1%; 20,85р.</v>
      </c>
      <c r="J28" s="118">
        <f t="shared" si="1"/>
        <v>12097744</v>
      </c>
      <c r="K28" s="26"/>
      <c r="L28" s="26"/>
      <c r="M28" s="26"/>
      <c r="N28" s="26"/>
      <c r="O28" s="26"/>
      <c r="P28" s="26"/>
      <c r="Q28" s="26"/>
      <c r="R28" s="26"/>
    </row>
    <row r="29" spans="1:18" ht="15.6" x14ac:dyDescent="0.3">
      <c r="A29" s="237" t="s">
        <v>27</v>
      </c>
      <c r="B29" s="238">
        <v>10.1</v>
      </c>
      <c r="C29" s="238">
        <v>21.85</v>
      </c>
      <c r="D29" s="238">
        <v>13.36</v>
      </c>
      <c r="E29" s="238">
        <v>12097744</v>
      </c>
      <c r="F29" s="239">
        <v>0</v>
      </c>
      <c r="G29" s="239">
        <v>1</v>
      </c>
      <c r="H29" s="239">
        <v>0</v>
      </c>
      <c r="I29" s="116" t="str">
        <f t="shared" ref="I29:I53" si="2">IF(A29="","",A29 &amp; "; " &amp;B29 &amp; "%; "&amp;C29 &amp;"р.")</f>
        <v xml:space="preserve">            ОВДП (22 - річні); 10,1%; 21,85р.</v>
      </c>
      <c r="J29" s="118">
        <f t="shared" si="1"/>
        <v>12097744</v>
      </c>
      <c r="K29" s="26"/>
      <c r="L29" s="26"/>
      <c r="M29" s="26"/>
      <c r="N29" s="26"/>
      <c r="O29" s="26"/>
      <c r="P29" s="26"/>
      <c r="Q29" s="26"/>
      <c r="R29" s="26"/>
    </row>
    <row r="30" spans="1:18" ht="15.6" x14ac:dyDescent="0.3">
      <c r="A30" s="237" t="s">
        <v>28</v>
      </c>
      <c r="B30" s="238">
        <v>10.1</v>
      </c>
      <c r="C30" s="238">
        <v>22.85</v>
      </c>
      <c r="D30" s="238">
        <v>14.36</v>
      </c>
      <c r="E30" s="238">
        <v>12097744</v>
      </c>
      <c r="F30" s="239">
        <v>0</v>
      </c>
      <c r="G30" s="239">
        <v>1</v>
      </c>
      <c r="H30" s="239">
        <v>0</v>
      </c>
      <c r="I30" s="116" t="str">
        <f t="shared" si="2"/>
        <v xml:space="preserve">            ОВДП (23 - річні); 10,1%; 22,85р.</v>
      </c>
      <c r="J30" s="118">
        <f t="shared" si="1"/>
        <v>12097744</v>
      </c>
      <c r="K30" s="26"/>
      <c r="L30" s="26"/>
      <c r="M30" s="26"/>
      <c r="N30" s="26"/>
      <c r="O30" s="26"/>
      <c r="P30" s="26"/>
      <c r="Q30" s="26"/>
      <c r="R30" s="26"/>
    </row>
    <row r="31" spans="1:18" ht="15.6" x14ac:dyDescent="0.3">
      <c r="A31" s="237" t="s">
        <v>29</v>
      </c>
      <c r="B31" s="238">
        <v>10.1</v>
      </c>
      <c r="C31" s="238">
        <v>23.85</v>
      </c>
      <c r="D31" s="238">
        <v>15.36</v>
      </c>
      <c r="E31" s="238">
        <v>12097744</v>
      </c>
      <c r="F31" s="239">
        <v>0</v>
      </c>
      <c r="G31" s="239">
        <v>1</v>
      </c>
      <c r="H31" s="239">
        <v>0</v>
      </c>
      <c r="I31" s="116" t="str">
        <f t="shared" si="2"/>
        <v xml:space="preserve">            ОВДП (24 - річні); 10,1%; 23,85р.</v>
      </c>
      <c r="J31" s="118">
        <f t="shared" si="1"/>
        <v>12097744</v>
      </c>
      <c r="K31" s="26"/>
      <c r="L31" s="26"/>
      <c r="M31" s="26"/>
      <c r="N31" s="26"/>
      <c r="O31" s="26"/>
      <c r="P31" s="26"/>
      <c r="Q31" s="26"/>
      <c r="R31" s="26"/>
    </row>
    <row r="32" spans="1:18" ht="15.6" x14ac:dyDescent="0.3">
      <c r="A32" s="237" t="s">
        <v>30</v>
      </c>
      <c r="B32" s="238">
        <v>10.1</v>
      </c>
      <c r="C32" s="238">
        <v>24.85</v>
      </c>
      <c r="D32" s="238">
        <v>16.36</v>
      </c>
      <c r="E32" s="238">
        <v>12097744</v>
      </c>
      <c r="F32" s="239">
        <v>0</v>
      </c>
      <c r="G32" s="239">
        <v>1</v>
      </c>
      <c r="H32" s="239">
        <v>0</v>
      </c>
      <c r="I32" s="116" t="str">
        <f t="shared" si="2"/>
        <v xml:space="preserve">            ОВДП (25 - річні); 10,1%; 24,85р.</v>
      </c>
      <c r="J32" s="118">
        <f t="shared" si="1"/>
        <v>12097744</v>
      </c>
      <c r="K32" s="26"/>
      <c r="L32" s="26"/>
      <c r="M32" s="26"/>
      <c r="N32" s="26"/>
      <c r="O32" s="26"/>
      <c r="P32" s="26"/>
      <c r="Q32" s="26"/>
      <c r="R32" s="26"/>
    </row>
    <row r="33" spans="1:18" ht="15.6" x14ac:dyDescent="0.3">
      <c r="A33" s="237" t="s">
        <v>31</v>
      </c>
      <c r="B33" s="238">
        <v>10.1</v>
      </c>
      <c r="C33" s="238">
        <v>25.85</v>
      </c>
      <c r="D33" s="238">
        <v>17.36</v>
      </c>
      <c r="E33" s="238">
        <v>12097744</v>
      </c>
      <c r="F33" s="239">
        <v>0</v>
      </c>
      <c r="G33" s="239">
        <v>1</v>
      </c>
      <c r="H33" s="239">
        <v>0</v>
      </c>
      <c r="I33" s="116" t="str">
        <f t="shared" si="2"/>
        <v xml:space="preserve">            ОВДП (26 - річні); 10,1%; 25,85р.</v>
      </c>
      <c r="J33" s="118">
        <f t="shared" si="1"/>
        <v>12097744</v>
      </c>
      <c r="K33" s="26"/>
      <c r="L33" s="26"/>
      <c r="M33" s="26"/>
      <c r="N33" s="26"/>
      <c r="O33" s="26"/>
      <c r="P33" s="26"/>
      <c r="Q33" s="26"/>
      <c r="R33" s="26"/>
    </row>
    <row r="34" spans="1:18" ht="15.6" x14ac:dyDescent="0.3">
      <c r="A34" s="237" t="s">
        <v>32</v>
      </c>
      <c r="B34" s="238">
        <v>10.1</v>
      </c>
      <c r="C34" s="238">
        <v>26.85</v>
      </c>
      <c r="D34" s="238">
        <v>18.36</v>
      </c>
      <c r="E34" s="238">
        <v>12097744</v>
      </c>
      <c r="F34" s="239">
        <v>0</v>
      </c>
      <c r="G34" s="239">
        <v>1</v>
      </c>
      <c r="H34" s="239">
        <v>0</v>
      </c>
      <c r="I34" s="116" t="str">
        <f t="shared" si="2"/>
        <v xml:space="preserve">            ОВДП (27 - річні); 10,1%; 26,85р.</v>
      </c>
      <c r="J34" s="118">
        <f t="shared" si="1"/>
        <v>12097744</v>
      </c>
      <c r="K34" s="26"/>
      <c r="L34" s="26"/>
      <c r="M34" s="26"/>
      <c r="N34" s="26"/>
      <c r="O34" s="26"/>
      <c r="P34" s="26"/>
      <c r="Q34" s="26"/>
      <c r="R34" s="26"/>
    </row>
    <row r="35" spans="1:18" ht="15.6" x14ac:dyDescent="0.3">
      <c r="A35" s="237" t="s">
        <v>33</v>
      </c>
      <c r="B35" s="238">
        <v>10.1</v>
      </c>
      <c r="C35" s="238">
        <v>27.85</v>
      </c>
      <c r="D35" s="238">
        <v>19.36</v>
      </c>
      <c r="E35" s="238">
        <v>12097744</v>
      </c>
      <c r="F35" s="239">
        <v>0</v>
      </c>
      <c r="G35" s="239">
        <v>1</v>
      </c>
      <c r="H35" s="239">
        <v>0</v>
      </c>
      <c r="I35" s="116" t="str">
        <f t="shared" si="2"/>
        <v xml:space="preserve">            ОВДП (28 - річні); 10,1%; 27,85р.</v>
      </c>
      <c r="J35" s="118">
        <f t="shared" si="1"/>
        <v>12097744</v>
      </c>
      <c r="K35" s="26"/>
      <c r="L35" s="26"/>
      <c r="M35" s="26"/>
      <c r="N35" s="26"/>
      <c r="O35" s="26"/>
      <c r="P35" s="26"/>
      <c r="Q35" s="26"/>
      <c r="R35" s="26"/>
    </row>
    <row r="36" spans="1:18" ht="15.6" x14ac:dyDescent="0.3">
      <c r="A36" s="237" t="s">
        <v>34</v>
      </c>
      <c r="B36" s="238">
        <v>10.1</v>
      </c>
      <c r="C36" s="238">
        <v>28.85</v>
      </c>
      <c r="D36" s="238">
        <v>20.36</v>
      </c>
      <c r="E36" s="238">
        <v>12097744</v>
      </c>
      <c r="F36" s="239">
        <v>0</v>
      </c>
      <c r="G36" s="239">
        <v>1</v>
      </c>
      <c r="H36" s="239">
        <v>0</v>
      </c>
      <c r="I36" s="116" t="str">
        <f t="shared" si="2"/>
        <v xml:space="preserve">            ОВДП (29 - річні); 10,1%; 28,85р.</v>
      </c>
      <c r="J36" s="118">
        <f t="shared" si="1"/>
        <v>12097744</v>
      </c>
      <c r="K36" s="26"/>
      <c r="L36" s="26"/>
      <c r="M36" s="26"/>
      <c r="N36" s="26"/>
      <c r="O36" s="26"/>
      <c r="P36" s="26"/>
      <c r="Q36" s="26"/>
      <c r="R36" s="26"/>
    </row>
    <row r="37" spans="1:18" ht="15.6" x14ac:dyDescent="0.3">
      <c r="A37" s="237" t="s">
        <v>35</v>
      </c>
      <c r="B37" s="238">
        <v>0</v>
      </c>
      <c r="C37" s="238">
        <v>0</v>
      </c>
      <c r="D37" s="238">
        <v>0</v>
      </c>
      <c r="E37" s="238">
        <v>0</v>
      </c>
      <c r="F37" s="239">
        <v>0</v>
      </c>
      <c r="G37" s="239">
        <v>1</v>
      </c>
      <c r="H37" s="239">
        <v>0</v>
      </c>
      <c r="I37" s="116" t="str">
        <f t="shared" si="2"/>
        <v xml:space="preserve">            ОВДП (3 - місячні); 0%; 0р.</v>
      </c>
      <c r="J37" s="118">
        <f t="shared" si="1"/>
        <v>0</v>
      </c>
      <c r="K37" s="26"/>
      <c r="L37" s="26"/>
      <c r="M37" s="26"/>
      <c r="N37" s="26"/>
      <c r="O37" s="26"/>
      <c r="P37" s="26"/>
      <c r="Q37" s="26"/>
      <c r="R37" s="26"/>
    </row>
    <row r="38" spans="1:18" ht="15.6" x14ac:dyDescent="0.3">
      <c r="A38" s="237" t="s">
        <v>36</v>
      </c>
      <c r="B38" s="238">
        <v>16.914000000000001</v>
      </c>
      <c r="C38" s="238">
        <v>2.97</v>
      </c>
      <c r="D38" s="238">
        <v>2.0499999999999998</v>
      </c>
      <c r="E38" s="238">
        <v>465854415</v>
      </c>
      <c r="F38" s="239">
        <v>0</v>
      </c>
      <c r="G38" s="239">
        <v>1</v>
      </c>
      <c r="H38" s="239">
        <v>0</v>
      </c>
      <c r="I38" s="116" t="str">
        <f t="shared" si="2"/>
        <v xml:space="preserve">            ОВДП (3 - річні); 16,914%; 2,97р.</v>
      </c>
      <c r="J38" s="118">
        <f t="shared" si="1"/>
        <v>465854415</v>
      </c>
      <c r="K38" s="26"/>
      <c r="L38" s="26"/>
      <c r="M38" s="26"/>
      <c r="N38" s="26"/>
      <c r="O38" s="26"/>
      <c r="P38" s="26"/>
      <c r="Q38" s="26"/>
      <c r="R38" s="26"/>
    </row>
    <row r="39" spans="1:18" ht="15.6" x14ac:dyDescent="0.3">
      <c r="A39" s="237" t="s">
        <v>37</v>
      </c>
      <c r="B39" s="238">
        <v>15.151</v>
      </c>
      <c r="C39" s="238">
        <v>18.71</v>
      </c>
      <c r="D39" s="238">
        <v>14.84</v>
      </c>
      <c r="E39" s="238">
        <v>257097751</v>
      </c>
      <c r="F39" s="239">
        <v>0</v>
      </c>
      <c r="G39" s="239">
        <v>1</v>
      </c>
      <c r="H39" s="239">
        <v>0</v>
      </c>
      <c r="I39" s="116" t="str">
        <f t="shared" si="2"/>
        <v xml:space="preserve">            ОВДП (30 - річні); 15,151%; 18,71р.</v>
      </c>
      <c r="J39" s="118">
        <f t="shared" si="1"/>
        <v>257097751</v>
      </c>
      <c r="K39" s="26"/>
      <c r="L39" s="26"/>
      <c r="M39" s="26"/>
      <c r="N39" s="26"/>
      <c r="O39" s="26"/>
      <c r="P39" s="26"/>
      <c r="Q39" s="26"/>
      <c r="R39" s="26"/>
    </row>
    <row r="40" spans="1:18" ht="15.6" x14ac:dyDescent="0.3">
      <c r="A40" s="237" t="s">
        <v>38</v>
      </c>
      <c r="B40" s="238">
        <v>15.018000000000001</v>
      </c>
      <c r="C40" s="238">
        <v>3.5</v>
      </c>
      <c r="D40" s="238">
        <v>3.05</v>
      </c>
      <c r="E40" s="238">
        <v>83253711</v>
      </c>
      <c r="F40" s="239">
        <v>0</v>
      </c>
      <c r="G40" s="239">
        <v>1</v>
      </c>
      <c r="H40" s="239">
        <v>0</v>
      </c>
      <c r="I40" s="116" t="str">
        <f t="shared" si="2"/>
        <v xml:space="preserve">            ОВДП (4 - річні); 15,018%; 3,5р.</v>
      </c>
      <c r="J40" s="118">
        <f t="shared" si="1"/>
        <v>83253711</v>
      </c>
      <c r="K40" s="26"/>
      <c r="L40" s="26"/>
      <c r="M40" s="26"/>
      <c r="N40" s="26"/>
      <c r="O40" s="26"/>
      <c r="P40" s="26"/>
      <c r="Q40" s="26"/>
      <c r="R40" s="26"/>
    </row>
    <row r="41" spans="1:18" ht="15.6" x14ac:dyDescent="0.3">
      <c r="A41" s="237" t="s">
        <v>39</v>
      </c>
      <c r="B41" s="238">
        <v>16.338999999999999</v>
      </c>
      <c r="C41" s="238">
        <v>3.42</v>
      </c>
      <c r="D41" s="238">
        <v>2.29</v>
      </c>
      <c r="E41" s="238">
        <v>63069236</v>
      </c>
      <c r="F41" s="239">
        <v>0</v>
      </c>
      <c r="G41" s="239">
        <v>1</v>
      </c>
      <c r="H41" s="239">
        <v>0</v>
      </c>
      <c r="I41" s="116" t="str">
        <f t="shared" si="2"/>
        <v xml:space="preserve">            ОВДП (5 - річні); 16,339%; 3,42р.</v>
      </c>
      <c r="J41" s="118">
        <f t="shared" si="1"/>
        <v>63069236</v>
      </c>
      <c r="K41" s="26"/>
      <c r="L41" s="26"/>
      <c r="M41" s="26"/>
      <c r="N41" s="26"/>
      <c r="O41" s="26"/>
      <c r="P41" s="26"/>
      <c r="Q41" s="26"/>
      <c r="R41" s="26"/>
    </row>
    <row r="42" spans="1:18" ht="15.6" x14ac:dyDescent="0.3">
      <c r="A42" s="237" t="s">
        <v>40</v>
      </c>
      <c r="B42" s="238">
        <v>0</v>
      </c>
      <c r="C42" s="238">
        <v>0</v>
      </c>
      <c r="D42" s="238">
        <v>0</v>
      </c>
      <c r="E42" s="238">
        <v>0</v>
      </c>
      <c r="F42" s="239">
        <v>0</v>
      </c>
      <c r="G42" s="239">
        <v>1</v>
      </c>
      <c r="H42" s="239">
        <v>0</v>
      </c>
      <c r="I42" s="116" t="str">
        <f t="shared" si="2"/>
        <v xml:space="preserve">            ОВДП (6 - місячні); 0%; 0р.</v>
      </c>
      <c r="J42" s="118">
        <f t="shared" si="1"/>
        <v>0</v>
      </c>
      <c r="K42" s="26"/>
      <c r="L42" s="26"/>
      <c r="M42" s="26"/>
      <c r="N42" s="26"/>
      <c r="O42" s="26"/>
      <c r="P42" s="26"/>
      <c r="Q42" s="26"/>
      <c r="R42" s="26"/>
    </row>
    <row r="43" spans="1:18" ht="15.6" x14ac:dyDescent="0.3">
      <c r="A43" s="237" t="s">
        <v>41</v>
      </c>
      <c r="B43" s="238">
        <v>0</v>
      </c>
      <c r="C43" s="238">
        <v>0</v>
      </c>
      <c r="D43" s="238">
        <v>0</v>
      </c>
      <c r="E43" s="238">
        <v>0</v>
      </c>
      <c r="F43" s="239">
        <v>0</v>
      </c>
      <c r="G43" s="239">
        <v>1</v>
      </c>
      <c r="H43" s="239">
        <v>0</v>
      </c>
      <c r="I43" s="116" t="str">
        <f t="shared" si="2"/>
        <v xml:space="preserve">            ОВДП (6 - річні); 0%; 0р.</v>
      </c>
      <c r="J43" s="118">
        <f t="shared" si="1"/>
        <v>0</v>
      </c>
      <c r="K43" s="26"/>
      <c r="L43" s="26"/>
      <c r="M43" s="26"/>
      <c r="N43" s="26"/>
      <c r="O43" s="26"/>
      <c r="P43" s="26"/>
      <c r="Q43" s="26"/>
      <c r="R43" s="26"/>
    </row>
    <row r="44" spans="1:18" ht="15.6" x14ac:dyDescent="0.3">
      <c r="A44" s="237" t="s">
        <v>42</v>
      </c>
      <c r="B44" s="238">
        <v>10.346</v>
      </c>
      <c r="C44" s="238">
        <v>6.69</v>
      </c>
      <c r="D44" s="238">
        <v>3.65</v>
      </c>
      <c r="E44" s="238">
        <v>28281691</v>
      </c>
      <c r="F44" s="239">
        <v>0</v>
      </c>
      <c r="G44" s="239">
        <v>1</v>
      </c>
      <c r="H44" s="239">
        <v>0</v>
      </c>
      <c r="I44" s="116" t="str">
        <f t="shared" si="2"/>
        <v xml:space="preserve">            ОВДП (7 - річні); 10,346%; 6,69р.</v>
      </c>
      <c r="J44" s="118">
        <f t="shared" si="1"/>
        <v>28281691</v>
      </c>
      <c r="K44" s="26"/>
      <c r="L44" s="26"/>
      <c r="M44" s="26"/>
      <c r="N44" s="26"/>
      <c r="O44" s="26"/>
      <c r="P44" s="26"/>
      <c r="Q44" s="26"/>
      <c r="R44" s="26"/>
    </row>
    <row r="45" spans="1:18" ht="15.6" x14ac:dyDescent="0.3">
      <c r="A45" s="237" t="s">
        <v>43</v>
      </c>
      <c r="B45" s="238">
        <v>0</v>
      </c>
      <c r="C45" s="238">
        <v>0</v>
      </c>
      <c r="D45" s="238">
        <v>0</v>
      </c>
      <c r="E45" s="238">
        <v>0</v>
      </c>
      <c r="F45" s="239">
        <v>0</v>
      </c>
      <c r="G45" s="239">
        <v>1</v>
      </c>
      <c r="H45" s="239">
        <v>0</v>
      </c>
      <c r="I45" s="116" t="str">
        <f t="shared" si="2"/>
        <v xml:space="preserve">            ОВДП (8 - річні); 0%; 0р.</v>
      </c>
      <c r="J45" s="118">
        <f t="shared" si="1"/>
        <v>0</v>
      </c>
      <c r="K45" s="26"/>
      <c r="L45" s="26"/>
      <c r="M45" s="26"/>
      <c r="N45" s="26"/>
      <c r="O45" s="26"/>
      <c r="P45" s="26"/>
      <c r="Q45" s="26"/>
      <c r="R45" s="26"/>
    </row>
    <row r="46" spans="1:18" ht="15.6" x14ac:dyDescent="0.3">
      <c r="A46" s="237" t="s">
        <v>44</v>
      </c>
      <c r="B46" s="238">
        <v>0</v>
      </c>
      <c r="C46" s="238">
        <v>0</v>
      </c>
      <c r="D46" s="238">
        <v>0</v>
      </c>
      <c r="E46" s="238">
        <v>0</v>
      </c>
      <c r="F46" s="239">
        <v>0</v>
      </c>
      <c r="G46" s="239">
        <v>1</v>
      </c>
      <c r="H46" s="239">
        <v>0</v>
      </c>
      <c r="I46" s="116" t="str">
        <f t="shared" si="2"/>
        <v xml:space="preserve">            ОВДП (9 - місячні); 0%; 0р.</v>
      </c>
      <c r="J46" s="118">
        <f t="shared" si="1"/>
        <v>0</v>
      </c>
      <c r="K46" s="26"/>
      <c r="L46" s="26"/>
      <c r="M46" s="26"/>
      <c r="N46" s="26"/>
      <c r="O46" s="26"/>
      <c r="P46" s="26"/>
      <c r="Q46" s="26"/>
      <c r="R46" s="26"/>
    </row>
    <row r="47" spans="1:18" ht="15.6" x14ac:dyDescent="0.3">
      <c r="A47" s="237" t="s">
        <v>45</v>
      </c>
      <c r="B47" s="238">
        <v>10.57</v>
      </c>
      <c r="C47" s="238">
        <v>9.2899999999999991</v>
      </c>
      <c r="D47" s="238">
        <v>1.1100000000000001</v>
      </c>
      <c r="E47" s="238">
        <v>5500000</v>
      </c>
      <c r="F47" s="239">
        <v>0</v>
      </c>
      <c r="G47" s="239">
        <v>1</v>
      </c>
      <c r="H47" s="239">
        <v>0</v>
      </c>
      <c r="I47" s="116" t="str">
        <f t="shared" si="2"/>
        <v xml:space="preserve">            ОВДП (9 - річні); 10,57%; 9,29р.</v>
      </c>
      <c r="J47" s="118">
        <f t="shared" si="1"/>
        <v>5500000</v>
      </c>
      <c r="K47" s="26"/>
      <c r="L47" s="26"/>
      <c r="M47" s="26"/>
      <c r="N47" s="26"/>
      <c r="O47" s="26"/>
      <c r="P47" s="26"/>
      <c r="Q47" s="26"/>
      <c r="R47" s="26"/>
    </row>
    <row r="48" spans="1:18" ht="15.6" x14ac:dyDescent="0.3">
      <c r="A48" s="237" t="s">
        <v>46</v>
      </c>
      <c r="B48" s="238">
        <v>1.53</v>
      </c>
      <c r="C48" s="238">
        <v>17.03</v>
      </c>
      <c r="D48" s="238">
        <v>13.49</v>
      </c>
      <c r="E48" s="238">
        <v>-269385038.27999997</v>
      </c>
      <c r="F48" s="239">
        <v>1</v>
      </c>
      <c r="G48" s="239">
        <v>0</v>
      </c>
      <c r="H48" s="239">
        <v>0</v>
      </c>
      <c r="I48" s="116" t="str">
        <f t="shared" si="2"/>
        <v xml:space="preserve">      Державний зовнішній борг; 1,53%; 17,03р.</v>
      </c>
      <c r="J48" s="118">
        <f t="shared" si="1"/>
        <v>-269385038.27999997</v>
      </c>
      <c r="K48" s="26"/>
      <c r="L48" s="26"/>
      <c r="M48" s="26"/>
      <c r="N48" s="26"/>
      <c r="O48" s="26"/>
      <c r="P48" s="26"/>
      <c r="Q48" s="26"/>
      <c r="R48" s="26"/>
    </row>
    <row r="49" spans="1:18" ht="15.6" x14ac:dyDescent="0.3">
      <c r="A49" s="237" t="s">
        <v>47</v>
      </c>
      <c r="B49" s="238">
        <v>3.0790000000000002</v>
      </c>
      <c r="C49" s="238">
        <v>7.49</v>
      </c>
      <c r="D49" s="238">
        <v>7.44</v>
      </c>
      <c r="E49" s="238">
        <v>-18750640</v>
      </c>
      <c r="F49" s="239">
        <v>0</v>
      </c>
      <c r="G49" s="239">
        <v>0</v>
      </c>
      <c r="H49" s="239">
        <v>0</v>
      </c>
      <c r="I49" s="116" t="str">
        <f t="shared" si="2"/>
        <v xml:space="preserve">         в т.ч. ОЗДП; 3,079%; 7,49р.</v>
      </c>
      <c r="J49" s="118">
        <f t="shared" si="1"/>
        <v>-18750640</v>
      </c>
      <c r="K49" s="26"/>
      <c r="L49" s="26"/>
      <c r="M49" s="26"/>
      <c r="N49" s="26"/>
      <c r="O49" s="26"/>
      <c r="P49" s="26"/>
      <c r="Q49" s="26"/>
      <c r="R49" s="26"/>
    </row>
    <row r="50" spans="1:18" ht="15.6" x14ac:dyDescent="0.3">
      <c r="A50" s="279" t="s">
        <v>48</v>
      </c>
      <c r="B50" s="280">
        <v>7.5860000000000003</v>
      </c>
      <c r="C50" s="280">
        <v>4.4400000000000004</v>
      </c>
      <c r="D50" s="280">
        <v>4.67</v>
      </c>
      <c r="E50" s="280">
        <v>55339053.439999998</v>
      </c>
      <c r="F50" s="281">
        <v>0</v>
      </c>
      <c r="G50" s="281">
        <v>0</v>
      </c>
      <c r="H50" s="281">
        <v>2</v>
      </c>
      <c r="I50" s="116" t="str">
        <f t="shared" si="2"/>
        <v xml:space="preserve">   Гарантований борг; 7,586%; 4,44р.</v>
      </c>
      <c r="J50" s="118">
        <f t="shared" si="1"/>
        <v>55339053.439999998</v>
      </c>
      <c r="K50" s="26"/>
      <c r="L50" s="26"/>
      <c r="M50" s="26"/>
      <c r="N50" s="26"/>
      <c r="O50" s="26"/>
      <c r="P50" s="26"/>
      <c r="Q50" s="26"/>
      <c r="R50" s="26"/>
    </row>
    <row r="51" spans="1:18" ht="15.6" x14ac:dyDescent="0.3">
      <c r="A51" s="237" t="s">
        <v>49</v>
      </c>
      <c r="B51" s="238">
        <v>7.4160000000000004</v>
      </c>
      <c r="C51" s="238">
        <v>4.8</v>
      </c>
      <c r="D51" s="238">
        <v>4.72</v>
      </c>
      <c r="E51" s="238">
        <v>59479357.859999999</v>
      </c>
      <c r="F51" s="239">
        <v>1</v>
      </c>
      <c r="G51" s="239">
        <v>0</v>
      </c>
      <c r="H51" s="239">
        <v>0</v>
      </c>
      <c r="I51" s="116" t="str">
        <f t="shared" si="2"/>
        <v xml:space="preserve">      Гарантований внутрішній борг; 7,416%; 4,8р.</v>
      </c>
      <c r="J51" s="118">
        <f t="shared" si="1"/>
        <v>59479357.859999999</v>
      </c>
      <c r="K51" s="26"/>
      <c r="L51" s="26"/>
      <c r="M51" s="26"/>
      <c r="N51" s="26"/>
      <c r="O51" s="26"/>
      <c r="P51" s="26"/>
      <c r="Q51" s="26"/>
      <c r="R51" s="26"/>
    </row>
    <row r="52" spans="1:18" ht="15.6" x14ac:dyDescent="0.3">
      <c r="A52" s="237" t="s">
        <v>50</v>
      </c>
      <c r="B52" s="238">
        <v>11</v>
      </c>
      <c r="C52" s="238">
        <v>3.81</v>
      </c>
      <c r="D52" s="238">
        <v>3.73</v>
      </c>
      <c r="E52" s="238">
        <v>2475011.6</v>
      </c>
      <c r="F52" s="239">
        <v>0</v>
      </c>
      <c r="G52" s="239">
        <v>0</v>
      </c>
      <c r="H52" s="239">
        <v>0</v>
      </c>
      <c r="I52" s="116" t="str">
        <f t="shared" si="2"/>
        <v xml:space="preserve">         в т.ч. Облігації; 11%; 3,81р.</v>
      </c>
      <c r="J52" s="118">
        <f t="shared" si="1"/>
        <v>2475011.6</v>
      </c>
      <c r="K52" s="26"/>
      <c r="L52" s="26"/>
      <c r="M52" s="26"/>
      <c r="N52" s="26"/>
      <c r="O52" s="26"/>
      <c r="P52" s="26"/>
      <c r="Q52" s="26"/>
      <c r="R52" s="26"/>
    </row>
    <row r="53" spans="1:18" ht="15.6" x14ac:dyDescent="0.3">
      <c r="A53" s="237" t="s">
        <v>51</v>
      </c>
      <c r="B53" s="238">
        <v>5.15</v>
      </c>
      <c r="C53" s="238">
        <v>8.76</v>
      </c>
      <c r="D53" s="238">
        <v>5.39</v>
      </c>
      <c r="E53" s="238">
        <v>-4140304.42</v>
      </c>
      <c r="F53" s="239">
        <v>1</v>
      </c>
      <c r="G53" s="239">
        <v>0</v>
      </c>
      <c r="H53" s="239">
        <v>0</v>
      </c>
      <c r="I53" s="116" t="str">
        <f t="shared" si="2"/>
        <v xml:space="preserve">      Гарантований зовнішній борг; 5,15%; 8,76р.</v>
      </c>
      <c r="J53" s="118">
        <f t="shared" si="1"/>
        <v>-4140304.42</v>
      </c>
      <c r="K53" s="26"/>
      <c r="L53" s="26"/>
      <c r="M53" s="26"/>
      <c r="N53" s="26"/>
      <c r="O53" s="26"/>
      <c r="P53" s="26"/>
      <c r="Q53" s="26"/>
      <c r="R53" s="26"/>
    </row>
    <row r="54" spans="1:18" ht="15.6" x14ac:dyDescent="0.3">
      <c r="A54" s="237" t="s">
        <v>47</v>
      </c>
      <c r="B54" s="238">
        <v>6.875</v>
      </c>
      <c r="C54" s="238">
        <v>5.26</v>
      </c>
      <c r="D54" s="238">
        <v>2.61</v>
      </c>
      <c r="E54" s="238">
        <v>-825000</v>
      </c>
      <c r="F54" s="239">
        <v>0</v>
      </c>
      <c r="G54" s="239">
        <v>0</v>
      </c>
      <c r="H54" s="239">
        <v>0</v>
      </c>
      <c r="I54" s="116"/>
      <c r="J54" s="118">
        <f t="shared" si="1"/>
        <v>-825000</v>
      </c>
      <c r="K54" s="26"/>
      <c r="L54" s="26"/>
      <c r="M54" s="26"/>
      <c r="N54" s="26"/>
      <c r="O54" s="26"/>
      <c r="P54" s="26"/>
      <c r="Q54" s="26"/>
      <c r="R54" s="26"/>
    </row>
    <row r="55" spans="1:18" x14ac:dyDescent="0.3">
      <c r="B55" s="25"/>
      <c r="C55" s="25"/>
      <c r="D55" s="25"/>
      <c r="E55" s="25"/>
      <c r="F55" s="26"/>
      <c r="G55" s="26"/>
      <c r="H55" s="26"/>
      <c r="I55" s="116"/>
      <c r="J55" s="118">
        <f t="shared" si="1"/>
        <v>0</v>
      </c>
      <c r="K55" s="26"/>
      <c r="L55" s="26"/>
      <c r="M55" s="26"/>
      <c r="N55" s="26"/>
      <c r="O55" s="26"/>
      <c r="P55" s="26"/>
      <c r="Q55" s="26"/>
      <c r="R55" s="26"/>
    </row>
    <row r="56" spans="1:18" x14ac:dyDescent="0.3">
      <c r="B56" s="25"/>
      <c r="C56" s="25"/>
      <c r="D56" s="25"/>
      <c r="E56" s="25"/>
      <c r="F56" s="26"/>
      <c r="G56" s="26"/>
      <c r="H56" s="26"/>
      <c r="I56" s="116"/>
      <c r="J56" s="118">
        <f t="shared" si="1"/>
        <v>0</v>
      </c>
      <c r="K56" s="26"/>
      <c r="L56" s="26"/>
      <c r="M56" s="26"/>
      <c r="N56" s="26"/>
      <c r="O56" s="26"/>
      <c r="P56" s="26"/>
      <c r="Q56" s="26"/>
      <c r="R56" s="26"/>
    </row>
    <row r="57" spans="1:18" x14ac:dyDescent="0.3">
      <c r="B57" s="25"/>
      <c r="C57" s="25"/>
      <c r="D57" s="25"/>
      <c r="E57" s="25"/>
      <c r="F57" s="26"/>
      <c r="G57" s="26"/>
      <c r="H57" s="26"/>
      <c r="I57" s="116"/>
      <c r="J57" s="118">
        <f t="shared" si="1"/>
        <v>0</v>
      </c>
      <c r="K57" s="26"/>
      <c r="L57" s="26"/>
      <c r="M57" s="26"/>
      <c r="N57" s="26"/>
      <c r="O57" s="26"/>
      <c r="P57" s="26"/>
      <c r="Q57" s="26"/>
      <c r="R57" s="26"/>
    </row>
    <row r="58" spans="1:18" x14ac:dyDescent="0.3">
      <c r="B58" s="25"/>
      <c r="C58" s="25"/>
      <c r="D58" s="25"/>
      <c r="E58" s="25"/>
      <c r="F58" s="26"/>
      <c r="G58" s="26"/>
      <c r="H58" s="26"/>
      <c r="I58" s="116"/>
      <c r="J58" s="118">
        <f t="shared" si="1"/>
        <v>0</v>
      </c>
      <c r="K58" s="26"/>
      <c r="L58" s="26"/>
      <c r="M58" s="26"/>
      <c r="N58" s="26"/>
      <c r="O58" s="26"/>
      <c r="P58" s="26"/>
      <c r="Q58" s="26"/>
      <c r="R58" s="26"/>
    </row>
    <row r="59" spans="1:18" x14ac:dyDescent="0.3">
      <c r="B59" s="25"/>
      <c r="C59" s="25"/>
      <c r="D59" s="25"/>
      <c r="E59" s="25"/>
      <c r="F59" s="26"/>
      <c r="G59" s="26"/>
      <c r="H59" s="26"/>
      <c r="I59" s="116"/>
      <c r="J59" s="118">
        <f t="shared" si="1"/>
        <v>0</v>
      </c>
      <c r="K59" s="26"/>
      <c r="L59" s="26"/>
      <c r="M59" s="26"/>
      <c r="N59" s="26"/>
      <c r="O59" s="26"/>
      <c r="P59" s="26"/>
      <c r="Q59" s="26"/>
      <c r="R59" s="26"/>
    </row>
    <row r="60" spans="1:18" x14ac:dyDescent="0.3">
      <c r="B60" s="25"/>
      <c r="C60" s="25"/>
      <c r="D60" s="25"/>
      <c r="E60" s="25"/>
      <c r="F60" s="26"/>
      <c r="G60" s="26"/>
      <c r="H60" s="26"/>
      <c r="I60" s="116"/>
      <c r="J60" s="118">
        <f t="shared" si="1"/>
        <v>0</v>
      </c>
      <c r="K60" s="26"/>
      <c r="L60" s="26"/>
      <c r="M60" s="26"/>
      <c r="N60" s="26"/>
      <c r="O60" s="26"/>
      <c r="P60" s="26"/>
      <c r="Q60" s="26"/>
      <c r="R60" s="26"/>
    </row>
    <row r="61" spans="1:18" x14ac:dyDescent="0.3">
      <c r="B61" s="25"/>
      <c r="C61" s="25"/>
      <c r="D61" s="25"/>
      <c r="E61" s="25"/>
      <c r="F61" s="26"/>
      <c r="G61" s="26"/>
      <c r="H61" s="26"/>
      <c r="I61" s="116"/>
      <c r="J61" s="118">
        <f t="shared" si="1"/>
        <v>0</v>
      </c>
      <c r="K61" s="26"/>
      <c r="L61" s="26"/>
      <c r="M61" s="26"/>
      <c r="N61" s="26"/>
      <c r="O61" s="26"/>
      <c r="P61" s="26"/>
      <c r="Q61" s="26"/>
      <c r="R61" s="26"/>
    </row>
    <row r="62" spans="1:18" x14ac:dyDescent="0.3">
      <c r="B62" s="25"/>
      <c r="C62" s="25"/>
      <c r="D62" s="25"/>
      <c r="E62" s="25"/>
      <c r="F62" s="26"/>
      <c r="G62" s="26"/>
      <c r="H62" s="26"/>
      <c r="I62" s="116"/>
      <c r="J62" s="116"/>
      <c r="K62" s="26"/>
      <c r="L62" s="26"/>
      <c r="M62" s="26"/>
      <c r="N62" s="26"/>
      <c r="O62" s="26"/>
      <c r="P62" s="26"/>
      <c r="Q62" s="26"/>
      <c r="R62" s="26"/>
    </row>
    <row r="63" spans="1:18" x14ac:dyDescent="0.3">
      <c r="B63" s="25"/>
      <c r="C63" s="25"/>
      <c r="D63" s="25"/>
      <c r="E63" s="25"/>
      <c r="F63" s="26"/>
      <c r="G63" s="26"/>
      <c r="H63" s="26"/>
      <c r="I63" s="116"/>
      <c r="J63" s="116"/>
      <c r="K63" s="26"/>
      <c r="L63" s="26"/>
      <c r="M63" s="26"/>
      <c r="N63" s="26"/>
      <c r="O63" s="26"/>
      <c r="P63" s="26"/>
      <c r="Q63" s="26"/>
      <c r="R63" s="26"/>
    </row>
    <row r="64" spans="1:18" x14ac:dyDescent="0.3">
      <c r="B64" s="25"/>
      <c r="C64" s="25"/>
      <c r="D64" s="25"/>
      <c r="E64" s="25"/>
      <c r="F64" s="26"/>
      <c r="G64" s="26"/>
      <c r="H64" s="26"/>
      <c r="I64" s="116"/>
      <c r="J64" s="116"/>
      <c r="K64" s="26"/>
      <c r="L64" s="26"/>
      <c r="M64" s="26"/>
      <c r="N64" s="26"/>
      <c r="O64" s="26"/>
      <c r="P64" s="26"/>
      <c r="Q64" s="26"/>
      <c r="R64" s="26"/>
    </row>
    <row r="65" spans="2:18" x14ac:dyDescent="0.3">
      <c r="B65" s="25"/>
      <c r="C65" s="25"/>
      <c r="D65" s="25"/>
      <c r="E65" s="25"/>
      <c r="F65" s="26"/>
      <c r="G65" s="26"/>
      <c r="H65" s="26"/>
      <c r="I65" s="116"/>
      <c r="J65" s="116"/>
      <c r="K65" s="26"/>
      <c r="L65" s="26"/>
      <c r="M65" s="26"/>
      <c r="N65" s="26"/>
      <c r="O65" s="26"/>
      <c r="P65" s="26"/>
      <c r="Q65" s="26"/>
      <c r="R65" s="26"/>
    </row>
    <row r="66" spans="2:18" x14ac:dyDescent="0.3">
      <c r="B66" s="25"/>
      <c r="C66" s="25"/>
      <c r="D66" s="25"/>
      <c r="E66" s="25"/>
      <c r="F66" s="26"/>
      <c r="G66" s="26"/>
      <c r="H66" s="26"/>
      <c r="I66" s="116"/>
      <c r="J66" s="116"/>
      <c r="K66" s="26"/>
      <c r="L66" s="26"/>
      <c r="M66" s="26"/>
      <c r="N66" s="26"/>
      <c r="O66" s="26"/>
      <c r="P66" s="26"/>
      <c r="Q66" s="26"/>
      <c r="R66" s="26"/>
    </row>
    <row r="67" spans="2:18" x14ac:dyDescent="0.3">
      <c r="B67" s="25"/>
      <c r="C67" s="25"/>
      <c r="D67" s="25"/>
      <c r="E67" s="25"/>
      <c r="F67" s="26"/>
      <c r="G67" s="26"/>
      <c r="H67" s="26"/>
      <c r="I67" s="116"/>
      <c r="J67" s="116"/>
      <c r="K67" s="26"/>
      <c r="L67" s="26"/>
      <c r="M67" s="26"/>
      <c r="N67" s="26"/>
      <c r="O67" s="26"/>
      <c r="P67" s="26"/>
      <c r="Q67" s="26"/>
      <c r="R67" s="26"/>
    </row>
    <row r="68" spans="2:18" x14ac:dyDescent="0.3">
      <c r="B68" s="25"/>
      <c r="C68" s="25"/>
      <c r="D68" s="25"/>
      <c r="E68" s="25"/>
      <c r="F68" s="26"/>
      <c r="G68" s="26"/>
      <c r="H68" s="26"/>
      <c r="I68" s="116"/>
      <c r="J68" s="116"/>
      <c r="K68" s="26"/>
      <c r="L68" s="26"/>
      <c r="M68" s="26"/>
      <c r="N68" s="26"/>
      <c r="O68" s="26"/>
      <c r="P68" s="26"/>
      <c r="Q68" s="26"/>
      <c r="R68" s="26"/>
    </row>
    <row r="69" spans="2:18" x14ac:dyDescent="0.3">
      <c r="B69" s="25"/>
      <c r="C69" s="25"/>
      <c r="D69" s="25"/>
      <c r="E69" s="25"/>
      <c r="F69" s="26"/>
      <c r="G69" s="26"/>
      <c r="H69" s="26"/>
      <c r="I69" s="116"/>
      <c r="J69" s="116"/>
      <c r="K69" s="26"/>
      <c r="L69" s="26"/>
      <c r="M69" s="26"/>
      <c r="N69" s="26"/>
      <c r="O69" s="26"/>
      <c r="P69" s="26"/>
      <c r="Q69" s="26"/>
      <c r="R69" s="26"/>
    </row>
    <row r="70" spans="2:18" x14ac:dyDescent="0.3">
      <c r="B70" s="25"/>
      <c r="C70" s="25"/>
      <c r="D70" s="25"/>
      <c r="E70" s="25"/>
      <c r="F70" s="26"/>
      <c r="G70" s="26"/>
      <c r="H70" s="26"/>
      <c r="I70" s="116"/>
      <c r="J70" s="116"/>
      <c r="K70" s="26"/>
      <c r="L70" s="26"/>
      <c r="M70" s="26"/>
      <c r="N70" s="26"/>
      <c r="O70" s="26"/>
      <c r="P70" s="26"/>
      <c r="Q70" s="26"/>
      <c r="R70" s="26"/>
    </row>
    <row r="71" spans="2:18" x14ac:dyDescent="0.3">
      <c r="B71" s="25"/>
      <c r="C71" s="25"/>
      <c r="D71" s="25"/>
      <c r="E71" s="25"/>
      <c r="F71" s="26"/>
      <c r="G71" s="26"/>
      <c r="H71" s="26"/>
      <c r="I71" s="116"/>
      <c r="J71" s="116"/>
      <c r="K71" s="26"/>
      <c r="L71" s="26"/>
      <c r="M71" s="26"/>
      <c r="N71" s="26"/>
      <c r="O71" s="26"/>
      <c r="P71" s="26"/>
      <c r="Q71" s="26"/>
      <c r="R71" s="26"/>
    </row>
    <row r="72" spans="2:18" x14ac:dyDescent="0.3">
      <c r="B72" s="25"/>
      <c r="C72" s="25"/>
      <c r="D72" s="25"/>
      <c r="E72" s="25"/>
      <c r="F72" s="26"/>
      <c r="G72" s="26"/>
      <c r="H72" s="26"/>
      <c r="I72" s="116"/>
      <c r="J72" s="116"/>
      <c r="K72" s="26"/>
      <c r="L72" s="26"/>
      <c r="M72" s="26"/>
      <c r="N72" s="26"/>
      <c r="O72" s="26"/>
      <c r="P72" s="26"/>
      <c r="Q72" s="26"/>
      <c r="R72" s="26"/>
    </row>
    <row r="73" spans="2:18" x14ac:dyDescent="0.3">
      <c r="B73" s="25"/>
      <c r="C73" s="25"/>
      <c r="D73" s="25"/>
      <c r="E73" s="25"/>
      <c r="F73" s="26"/>
      <c r="G73" s="26"/>
      <c r="H73" s="26"/>
      <c r="I73" s="116"/>
      <c r="J73" s="116"/>
      <c r="K73" s="26"/>
      <c r="L73" s="26"/>
      <c r="M73" s="26"/>
      <c r="N73" s="26"/>
      <c r="O73" s="26"/>
      <c r="P73" s="26"/>
      <c r="Q73" s="26"/>
      <c r="R73" s="26"/>
    </row>
    <row r="74" spans="2:18" x14ac:dyDescent="0.3">
      <c r="B74" s="25"/>
      <c r="C74" s="25"/>
      <c r="D74" s="25"/>
      <c r="E74" s="25"/>
      <c r="F74" s="26"/>
      <c r="G74" s="26"/>
      <c r="H74" s="26"/>
      <c r="I74" s="116"/>
      <c r="J74" s="116"/>
      <c r="K74" s="26"/>
      <c r="L74" s="26"/>
      <c r="M74" s="26"/>
      <c r="N74" s="26"/>
      <c r="O74" s="26"/>
      <c r="P74" s="26"/>
      <c r="Q74" s="26"/>
      <c r="R74" s="26"/>
    </row>
    <row r="75" spans="2:18" x14ac:dyDescent="0.3">
      <c r="B75" s="25"/>
      <c r="C75" s="25"/>
      <c r="D75" s="25"/>
      <c r="E75" s="25"/>
      <c r="F75" s="26"/>
      <c r="G75" s="26"/>
      <c r="H75" s="26"/>
      <c r="I75" s="116"/>
      <c r="J75" s="116"/>
      <c r="K75" s="26"/>
      <c r="L75" s="26"/>
      <c r="M75" s="26"/>
      <c r="N75" s="26"/>
      <c r="O75" s="26"/>
      <c r="P75" s="26"/>
      <c r="Q75" s="26"/>
      <c r="R75" s="26"/>
    </row>
    <row r="76" spans="2:18" x14ac:dyDescent="0.3">
      <c r="B76" s="25"/>
      <c r="C76" s="25"/>
      <c r="D76" s="25"/>
      <c r="E76" s="25"/>
      <c r="F76" s="26"/>
      <c r="G76" s="26"/>
      <c r="H76" s="26"/>
      <c r="I76" s="116"/>
      <c r="J76" s="116"/>
      <c r="K76" s="26"/>
      <c r="L76" s="26"/>
      <c r="M76" s="26"/>
      <c r="N76" s="26"/>
      <c r="O76" s="26"/>
      <c r="P76" s="26"/>
      <c r="Q76" s="26"/>
      <c r="R76" s="26"/>
    </row>
    <row r="77" spans="2:18" x14ac:dyDescent="0.3">
      <c r="B77" s="25"/>
      <c r="C77" s="25"/>
      <c r="D77" s="25"/>
      <c r="E77" s="25"/>
      <c r="F77" s="26"/>
      <c r="G77" s="26"/>
      <c r="H77" s="26"/>
      <c r="I77" s="116"/>
      <c r="J77" s="116"/>
      <c r="K77" s="26"/>
      <c r="L77" s="26"/>
      <c r="M77" s="26"/>
      <c r="N77" s="26"/>
      <c r="O77" s="26"/>
      <c r="P77" s="26"/>
      <c r="Q77" s="26"/>
      <c r="R77" s="26"/>
    </row>
    <row r="78" spans="2:18" x14ac:dyDescent="0.3">
      <c r="B78" s="25"/>
      <c r="C78" s="25"/>
      <c r="D78" s="25"/>
      <c r="E78" s="25"/>
      <c r="F78" s="26"/>
      <c r="G78" s="26"/>
      <c r="H78" s="26"/>
      <c r="I78" s="116"/>
      <c r="J78" s="116"/>
      <c r="K78" s="26"/>
      <c r="L78" s="26"/>
      <c r="M78" s="26"/>
      <c r="N78" s="26"/>
      <c r="O78" s="26"/>
      <c r="P78" s="26"/>
      <c r="Q78" s="26"/>
      <c r="R78" s="26"/>
    </row>
    <row r="79" spans="2:18" x14ac:dyDescent="0.3">
      <c r="B79" s="25"/>
      <c r="C79" s="25"/>
      <c r="D79" s="25"/>
      <c r="E79" s="25"/>
      <c r="F79" s="26"/>
      <c r="G79" s="26"/>
      <c r="H79" s="26"/>
      <c r="I79" s="116"/>
      <c r="J79" s="116"/>
      <c r="K79" s="26"/>
      <c r="L79" s="26"/>
      <c r="M79" s="26"/>
      <c r="N79" s="26"/>
      <c r="O79" s="26"/>
      <c r="P79" s="26"/>
      <c r="Q79" s="26"/>
      <c r="R79" s="26"/>
    </row>
    <row r="80" spans="2:18" x14ac:dyDescent="0.3">
      <c r="B80" s="25"/>
      <c r="C80" s="25"/>
      <c r="D80" s="25"/>
      <c r="E80" s="25"/>
      <c r="F80" s="26"/>
      <c r="G80" s="26"/>
      <c r="H80" s="26"/>
      <c r="I80" s="116"/>
      <c r="J80" s="116"/>
      <c r="K80" s="26"/>
      <c r="L80" s="26"/>
      <c r="M80" s="26"/>
      <c r="N80" s="26"/>
      <c r="O80" s="26"/>
      <c r="P80" s="26"/>
      <c r="Q80" s="26"/>
      <c r="R80" s="26"/>
    </row>
    <row r="81" spans="2:18" x14ac:dyDescent="0.3">
      <c r="B81" s="25"/>
      <c r="C81" s="25"/>
      <c r="D81" s="25"/>
      <c r="E81" s="25"/>
      <c r="F81" s="26"/>
      <c r="G81" s="26"/>
      <c r="H81" s="26"/>
      <c r="I81" s="116"/>
      <c r="J81" s="116"/>
      <c r="K81" s="26"/>
      <c r="L81" s="26"/>
      <c r="M81" s="26"/>
      <c r="N81" s="26"/>
      <c r="O81" s="26"/>
      <c r="P81" s="26"/>
      <c r="Q81" s="26"/>
      <c r="R81" s="26"/>
    </row>
    <row r="82" spans="2:18" x14ac:dyDescent="0.3">
      <c r="B82" s="25"/>
      <c r="C82" s="25"/>
      <c r="D82" s="25"/>
      <c r="E82" s="25"/>
      <c r="F82" s="26"/>
      <c r="G82" s="26"/>
      <c r="H82" s="26"/>
      <c r="I82" s="116"/>
      <c r="J82" s="116"/>
      <c r="K82" s="26"/>
      <c r="L82" s="26"/>
      <c r="M82" s="26"/>
      <c r="N82" s="26"/>
      <c r="O82" s="26"/>
      <c r="P82" s="26"/>
      <c r="Q82" s="26"/>
      <c r="R82" s="26"/>
    </row>
    <row r="83" spans="2:18" x14ac:dyDescent="0.3">
      <c r="B83" s="25"/>
      <c r="C83" s="25"/>
      <c r="D83" s="25"/>
      <c r="E83" s="25"/>
      <c r="F83" s="26"/>
      <c r="G83" s="26"/>
      <c r="H83" s="26"/>
      <c r="I83" s="116"/>
      <c r="J83" s="116"/>
      <c r="K83" s="26"/>
      <c r="L83" s="26"/>
      <c r="M83" s="26"/>
      <c r="N83" s="26"/>
      <c r="O83" s="26"/>
      <c r="P83" s="26"/>
      <c r="Q83" s="26"/>
      <c r="R83" s="26"/>
    </row>
    <row r="84" spans="2:18" x14ac:dyDescent="0.3">
      <c r="B84" s="25"/>
      <c r="C84" s="25"/>
      <c r="D84" s="25"/>
      <c r="E84" s="25"/>
      <c r="F84" s="26"/>
      <c r="G84" s="26"/>
      <c r="H84" s="26"/>
      <c r="I84" s="116"/>
      <c r="J84" s="116"/>
      <c r="K84" s="26"/>
      <c r="L84" s="26"/>
      <c r="M84" s="26"/>
      <c r="N84" s="26"/>
      <c r="O84" s="26"/>
      <c r="P84" s="26"/>
      <c r="Q84" s="26"/>
      <c r="R84" s="26"/>
    </row>
    <row r="85" spans="2:18" x14ac:dyDescent="0.3">
      <c r="B85" s="25"/>
      <c r="C85" s="25"/>
      <c r="D85" s="25"/>
      <c r="E85" s="25"/>
      <c r="F85" s="26"/>
      <c r="G85" s="26"/>
      <c r="H85" s="26"/>
      <c r="I85" s="116"/>
      <c r="J85" s="116"/>
      <c r="K85" s="26"/>
      <c r="L85" s="26"/>
      <c r="M85" s="26"/>
      <c r="N85" s="26"/>
      <c r="O85" s="26"/>
      <c r="P85" s="26"/>
      <c r="Q85" s="26"/>
      <c r="R85" s="26"/>
    </row>
    <row r="86" spans="2:18" x14ac:dyDescent="0.3">
      <c r="B86" s="25"/>
      <c r="C86" s="25"/>
      <c r="D86" s="25"/>
      <c r="E86" s="25"/>
      <c r="F86" s="26"/>
      <c r="G86" s="26"/>
      <c r="H86" s="26"/>
      <c r="I86" s="116"/>
      <c r="J86" s="116"/>
      <c r="K86" s="26"/>
      <c r="L86" s="26"/>
      <c r="M86" s="26"/>
      <c r="N86" s="26"/>
      <c r="O86" s="26"/>
      <c r="P86" s="26"/>
      <c r="Q86" s="26"/>
      <c r="R86" s="26"/>
    </row>
    <row r="87" spans="2:18" x14ac:dyDescent="0.3">
      <c r="B87" s="25"/>
      <c r="C87" s="25"/>
      <c r="D87" s="25"/>
      <c r="E87" s="25"/>
      <c r="F87" s="26"/>
      <c r="G87" s="26"/>
      <c r="H87" s="26"/>
      <c r="I87" s="116"/>
      <c r="J87" s="116"/>
      <c r="K87" s="26"/>
      <c r="L87" s="26"/>
      <c r="M87" s="26"/>
      <c r="N87" s="26"/>
      <c r="O87" s="26"/>
      <c r="P87" s="26"/>
      <c r="Q87" s="26"/>
      <c r="R87" s="26"/>
    </row>
    <row r="88" spans="2:18" x14ac:dyDescent="0.3">
      <c r="B88" s="25"/>
      <c r="C88" s="25"/>
      <c r="D88" s="25"/>
      <c r="E88" s="25"/>
      <c r="F88" s="26"/>
      <c r="G88" s="26"/>
      <c r="H88" s="26"/>
      <c r="I88" s="116"/>
      <c r="J88" s="116"/>
      <c r="K88" s="26"/>
      <c r="L88" s="26"/>
      <c r="M88" s="26"/>
      <c r="N88" s="26"/>
      <c r="O88" s="26"/>
      <c r="P88" s="26"/>
      <c r="Q88" s="26"/>
      <c r="R88" s="26"/>
    </row>
    <row r="89" spans="2:18" x14ac:dyDescent="0.3">
      <c r="B89" s="25"/>
      <c r="C89" s="25"/>
      <c r="D89" s="25"/>
      <c r="E89" s="25"/>
      <c r="F89" s="26"/>
      <c r="G89" s="26"/>
      <c r="H89" s="26"/>
      <c r="I89" s="116"/>
      <c r="J89" s="116"/>
      <c r="K89" s="26"/>
      <c r="L89" s="26"/>
      <c r="M89" s="26"/>
      <c r="N89" s="26"/>
      <c r="O89" s="26"/>
      <c r="P89" s="26"/>
      <c r="Q89" s="26"/>
      <c r="R89" s="26"/>
    </row>
    <row r="90" spans="2:18" x14ac:dyDescent="0.3">
      <c r="B90" s="25"/>
      <c r="C90" s="25"/>
      <c r="D90" s="25"/>
      <c r="E90" s="25"/>
      <c r="F90" s="26"/>
      <c r="G90" s="26"/>
      <c r="H90" s="26"/>
      <c r="I90" s="116"/>
      <c r="J90" s="116"/>
      <c r="K90" s="26"/>
      <c r="L90" s="26"/>
      <c r="M90" s="26"/>
      <c r="N90" s="26"/>
      <c r="O90" s="26"/>
      <c r="P90" s="26"/>
      <c r="Q90" s="26"/>
      <c r="R90" s="26"/>
    </row>
    <row r="91" spans="2:18" x14ac:dyDescent="0.3">
      <c r="B91" s="25"/>
      <c r="C91" s="25"/>
      <c r="D91" s="25"/>
      <c r="E91" s="25"/>
      <c r="F91" s="26"/>
      <c r="G91" s="26"/>
      <c r="H91" s="26"/>
      <c r="I91" s="116"/>
      <c r="J91" s="116"/>
      <c r="K91" s="26"/>
      <c r="L91" s="26"/>
      <c r="M91" s="26"/>
      <c r="N91" s="26"/>
      <c r="O91" s="26"/>
      <c r="P91" s="26"/>
      <c r="Q91" s="26"/>
      <c r="R91" s="26"/>
    </row>
    <row r="92" spans="2:18" x14ac:dyDescent="0.3">
      <c r="B92" s="25"/>
      <c r="C92" s="25"/>
      <c r="D92" s="25"/>
      <c r="E92" s="25"/>
      <c r="F92" s="26"/>
      <c r="G92" s="26"/>
      <c r="H92" s="26"/>
      <c r="I92" s="116"/>
      <c r="J92" s="116"/>
      <c r="K92" s="26"/>
      <c r="L92" s="26"/>
      <c r="M92" s="26"/>
      <c r="N92" s="26"/>
      <c r="O92" s="26"/>
      <c r="P92" s="26"/>
      <c r="Q92" s="26"/>
      <c r="R92" s="26"/>
    </row>
    <row r="93" spans="2:18" x14ac:dyDescent="0.3">
      <c r="B93" s="25"/>
      <c r="C93" s="25"/>
      <c r="D93" s="25"/>
      <c r="E93" s="25"/>
      <c r="F93" s="26"/>
      <c r="G93" s="26"/>
      <c r="H93" s="26"/>
      <c r="I93" s="116"/>
      <c r="J93" s="116"/>
      <c r="K93" s="26"/>
      <c r="L93" s="26"/>
      <c r="M93" s="26"/>
      <c r="N93" s="26"/>
      <c r="O93" s="26"/>
      <c r="P93" s="26"/>
      <c r="Q93" s="26"/>
      <c r="R93" s="26"/>
    </row>
    <row r="94" spans="2:18" x14ac:dyDescent="0.3">
      <c r="B94" s="25"/>
      <c r="C94" s="25"/>
      <c r="D94" s="25"/>
      <c r="E94" s="25"/>
      <c r="F94" s="26"/>
      <c r="G94" s="26"/>
      <c r="H94" s="26"/>
      <c r="I94" s="116"/>
      <c r="J94" s="116"/>
      <c r="K94" s="26"/>
      <c r="L94" s="26"/>
      <c r="M94" s="26"/>
      <c r="N94" s="26"/>
      <c r="O94" s="26"/>
      <c r="P94" s="26"/>
      <c r="Q94" s="26"/>
      <c r="R94" s="26"/>
    </row>
    <row r="95" spans="2:18" x14ac:dyDescent="0.3">
      <c r="B95" s="25"/>
      <c r="C95" s="25"/>
      <c r="D95" s="25"/>
      <c r="E95" s="25"/>
      <c r="F95" s="26"/>
      <c r="G95" s="26"/>
      <c r="H95" s="26"/>
      <c r="I95" s="116"/>
      <c r="J95" s="116"/>
      <c r="K95" s="26"/>
      <c r="L95" s="26"/>
      <c r="M95" s="26"/>
      <c r="N95" s="26"/>
      <c r="O95" s="26"/>
      <c r="P95" s="26"/>
      <c r="Q95" s="26"/>
      <c r="R95" s="26"/>
    </row>
    <row r="96" spans="2:18" x14ac:dyDescent="0.3">
      <c r="B96" s="25"/>
      <c r="C96" s="25"/>
      <c r="D96" s="25"/>
      <c r="E96" s="25"/>
      <c r="F96" s="26"/>
      <c r="G96" s="26"/>
      <c r="H96" s="26"/>
      <c r="I96" s="116"/>
      <c r="J96" s="116"/>
      <c r="K96" s="26"/>
      <c r="L96" s="26"/>
      <c r="M96" s="26"/>
      <c r="N96" s="26"/>
      <c r="O96" s="26"/>
      <c r="P96" s="26"/>
      <c r="Q96" s="26"/>
      <c r="R96" s="26"/>
    </row>
    <row r="97" spans="2:18" x14ac:dyDescent="0.3">
      <c r="B97" s="25"/>
      <c r="C97" s="25"/>
      <c r="D97" s="25"/>
      <c r="E97" s="25"/>
      <c r="F97" s="26"/>
      <c r="G97" s="26"/>
      <c r="H97" s="26"/>
      <c r="I97" s="116"/>
      <c r="J97" s="116"/>
      <c r="K97" s="26"/>
      <c r="L97" s="26"/>
      <c r="M97" s="26"/>
      <c r="N97" s="26"/>
      <c r="O97" s="26"/>
      <c r="P97" s="26"/>
      <c r="Q97" s="26"/>
      <c r="R97" s="26"/>
    </row>
    <row r="98" spans="2:18" x14ac:dyDescent="0.3">
      <c r="B98" s="25"/>
      <c r="C98" s="25"/>
      <c r="D98" s="25"/>
      <c r="E98" s="25"/>
      <c r="F98" s="26"/>
      <c r="G98" s="26"/>
      <c r="H98" s="26"/>
      <c r="I98" s="116"/>
      <c r="J98" s="116"/>
      <c r="K98" s="26"/>
      <c r="L98" s="26"/>
      <c r="M98" s="26"/>
      <c r="N98" s="26"/>
      <c r="O98" s="26"/>
      <c r="P98" s="26"/>
      <c r="Q98" s="26"/>
      <c r="R98" s="26"/>
    </row>
    <row r="99" spans="2:18" x14ac:dyDescent="0.3">
      <c r="B99" s="25"/>
      <c r="C99" s="25"/>
      <c r="D99" s="25"/>
      <c r="E99" s="25"/>
      <c r="F99" s="26"/>
      <c r="G99" s="26"/>
      <c r="H99" s="26"/>
      <c r="I99" s="116"/>
      <c r="J99" s="116"/>
      <c r="K99" s="26"/>
      <c r="L99" s="26"/>
      <c r="M99" s="26"/>
      <c r="N99" s="26"/>
      <c r="O99" s="26"/>
      <c r="P99" s="26"/>
      <c r="Q99" s="26"/>
      <c r="R99" s="26"/>
    </row>
    <row r="100" spans="2:18" x14ac:dyDescent="0.3">
      <c r="B100" s="25"/>
      <c r="C100" s="25"/>
      <c r="D100" s="25"/>
      <c r="E100" s="25"/>
      <c r="F100" s="26"/>
      <c r="G100" s="26"/>
      <c r="H100" s="26"/>
      <c r="I100" s="116"/>
      <c r="J100" s="116"/>
      <c r="K100" s="26"/>
      <c r="L100" s="26"/>
      <c r="M100" s="26"/>
      <c r="N100" s="26"/>
      <c r="O100" s="26"/>
      <c r="P100" s="26"/>
      <c r="Q100" s="26"/>
      <c r="R100" s="26"/>
    </row>
    <row r="101" spans="2:18" x14ac:dyDescent="0.3">
      <c r="B101" s="25"/>
      <c r="C101" s="25"/>
      <c r="D101" s="25"/>
      <c r="E101" s="25"/>
      <c r="F101" s="26"/>
      <c r="G101" s="26"/>
      <c r="H101" s="26"/>
      <c r="I101" s="116"/>
      <c r="J101" s="116"/>
      <c r="K101" s="26"/>
      <c r="L101" s="26"/>
      <c r="M101" s="26"/>
      <c r="N101" s="26"/>
      <c r="O101" s="26"/>
      <c r="P101" s="26"/>
      <c r="Q101" s="26"/>
      <c r="R101" s="26"/>
    </row>
    <row r="102" spans="2:18" x14ac:dyDescent="0.3">
      <c r="B102" s="25"/>
      <c r="C102" s="25"/>
      <c r="D102" s="25"/>
      <c r="E102" s="25"/>
      <c r="F102" s="26"/>
      <c r="G102" s="26"/>
      <c r="H102" s="26"/>
      <c r="I102" s="116"/>
      <c r="J102" s="116"/>
      <c r="K102" s="26"/>
      <c r="L102" s="26"/>
      <c r="M102" s="26"/>
      <c r="N102" s="26"/>
      <c r="O102" s="26"/>
      <c r="P102" s="26"/>
      <c r="Q102" s="26"/>
      <c r="R102" s="26"/>
    </row>
    <row r="103" spans="2:18" x14ac:dyDescent="0.3">
      <c r="B103" s="25"/>
      <c r="C103" s="25"/>
      <c r="D103" s="25"/>
      <c r="E103" s="25"/>
      <c r="F103" s="26"/>
      <c r="G103" s="26"/>
      <c r="H103" s="26"/>
      <c r="I103" s="116"/>
      <c r="J103" s="116"/>
      <c r="K103" s="26"/>
      <c r="L103" s="26"/>
      <c r="M103" s="26"/>
      <c r="N103" s="26"/>
      <c r="O103" s="26"/>
      <c r="P103" s="26"/>
      <c r="Q103" s="26"/>
      <c r="R103" s="26"/>
    </row>
    <row r="104" spans="2:18" x14ac:dyDescent="0.3">
      <c r="B104" s="25"/>
      <c r="C104" s="25"/>
      <c r="D104" s="25"/>
      <c r="E104" s="25"/>
      <c r="F104" s="26"/>
      <c r="G104" s="26"/>
      <c r="H104" s="26"/>
      <c r="I104" s="116"/>
      <c r="J104" s="116"/>
      <c r="K104" s="26"/>
      <c r="L104" s="26"/>
      <c r="M104" s="26"/>
      <c r="N104" s="26"/>
      <c r="O104" s="26"/>
      <c r="P104" s="26"/>
      <c r="Q104" s="26"/>
      <c r="R104" s="26"/>
    </row>
    <row r="105" spans="2:18" x14ac:dyDescent="0.3">
      <c r="B105" s="25"/>
      <c r="C105" s="25"/>
      <c r="D105" s="25"/>
      <c r="E105" s="25"/>
      <c r="F105" s="26"/>
      <c r="G105" s="26"/>
      <c r="H105" s="26"/>
      <c r="I105" s="116"/>
      <c r="J105" s="116"/>
      <c r="K105" s="26"/>
      <c r="L105" s="26"/>
      <c r="M105" s="26"/>
      <c r="N105" s="26"/>
      <c r="O105" s="26"/>
      <c r="P105" s="26"/>
      <c r="Q105" s="26"/>
      <c r="R105" s="26"/>
    </row>
    <row r="106" spans="2:18" x14ac:dyDescent="0.3">
      <c r="B106" s="25"/>
      <c r="C106" s="25"/>
      <c r="D106" s="25"/>
      <c r="E106" s="25"/>
      <c r="F106" s="26"/>
      <c r="G106" s="26"/>
      <c r="H106" s="26"/>
      <c r="I106" s="116"/>
      <c r="J106" s="116"/>
      <c r="K106" s="26"/>
      <c r="L106" s="26"/>
      <c r="M106" s="26"/>
      <c r="N106" s="26"/>
      <c r="O106" s="26"/>
      <c r="P106" s="26"/>
      <c r="Q106" s="26"/>
      <c r="R106" s="26"/>
    </row>
    <row r="107" spans="2:18" x14ac:dyDescent="0.3">
      <c r="B107" s="25"/>
      <c r="C107" s="25"/>
      <c r="D107" s="25"/>
      <c r="E107" s="25"/>
      <c r="F107" s="26"/>
      <c r="G107" s="26"/>
      <c r="H107" s="26"/>
      <c r="I107" s="116"/>
      <c r="J107" s="116"/>
      <c r="K107" s="26"/>
      <c r="L107" s="26"/>
      <c r="M107" s="26"/>
      <c r="N107" s="26"/>
      <c r="O107" s="26"/>
      <c r="P107" s="26"/>
      <c r="Q107" s="26"/>
      <c r="R107" s="26"/>
    </row>
    <row r="108" spans="2:18" x14ac:dyDescent="0.3">
      <c r="B108" s="25"/>
      <c r="C108" s="25"/>
      <c r="D108" s="25"/>
      <c r="E108" s="25"/>
      <c r="F108" s="26"/>
      <c r="G108" s="26"/>
      <c r="H108" s="26"/>
      <c r="I108" s="116"/>
      <c r="J108" s="116"/>
      <c r="K108" s="26"/>
      <c r="L108" s="26"/>
      <c r="M108" s="26"/>
      <c r="N108" s="26"/>
      <c r="O108" s="26"/>
      <c r="P108" s="26"/>
      <c r="Q108" s="26"/>
      <c r="R108" s="26"/>
    </row>
    <row r="109" spans="2:18" x14ac:dyDescent="0.3">
      <c r="B109" s="25"/>
      <c r="C109" s="25"/>
      <c r="D109" s="25"/>
      <c r="E109" s="25"/>
      <c r="F109" s="26"/>
      <c r="G109" s="26"/>
      <c r="H109" s="26"/>
      <c r="I109" s="116"/>
      <c r="J109" s="116"/>
      <c r="K109" s="26"/>
      <c r="L109" s="26"/>
      <c r="M109" s="26"/>
      <c r="N109" s="26"/>
      <c r="O109" s="26"/>
      <c r="P109" s="26"/>
      <c r="Q109" s="26"/>
      <c r="R109" s="26"/>
    </row>
    <row r="110" spans="2:18" x14ac:dyDescent="0.3">
      <c r="B110" s="25"/>
      <c r="C110" s="25"/>
      <c r="D110" s="25"/>
      <c r="E110" s="25"/>
      <c r="F110" s="26"/>
      <c r="G110" s="26"/>
      <c r="H110" s="26"/>
      <c r="I110" s="116"/>
      <c r="J110" s="116"/>
      <c r="K110" s="26"/>
      <c r="L110" s="26"/>
      <c r="M110" s="26"/>
      <c r="N110" s="26"/>
      <c r="O110" s="26"/>
      <c r="P110" s="26"/>
      <c r="Q110" s="26"/>
      <c r="R110" s="26"/>
    </row>
    <row r="111" spans="2:18" x14ac:dyDescent="0.3">
      <c r="B111" s="25"/>
      <c r="C111" s="25"/>
      <c r="D111" s="25"/>
      <c r="E111" s="25"/>
      <c r="F111" s="26"/>
      <c r="G111" s="26"/>
      <c r="H111" s="26"/>
      <c r="I111" s="116"/>
      <c r="J111" s="116"/>
      <c r="K111" s="26"/>
      <c r="L111" s="26"/>
      <c r="M111" s="26"/>
      <c r="N111" s="26"/>
      <c r="O111" s="26"/>
      <c r="P111" s="26"/>
      <c r="Q111" s="26"/>
      <c r="R111" s="26"/>
    </row>
    <row r="112" spans="2:18" x14ac:dyDescent="0.3">
      <c r="B112" s="25"/>
      <c r="C112" s="25"/>
      <c r="D112" s="25"/>
      <c r="E112" s="25"/>
      <c r="F112" s="26"/>
      <c r="G112" s="26"/>
      <c r="H112" s="26"/>
      <c r="I112" s="116"/>
      <c r="J112" s="116"/>
      <c r="K112" s="26"/>
      <c r="L112" s="26"/>
      <c r="M112" s="26"/>
      <c r="N112" s="26"/>
      <c r="O112" s="26"/>
      <c r="P112" s="26"/>
      <c r="Q112" s="26"/>
      <c r="R112" s="26"/>
    </row>
    <row r="113" spans="2:18" x14ac:dyDescent="0.3">
      <c r="B113" s="25"/>
      <c r="C113" s="25"/>
      <c r="D113" s="25"/>
      <c r="E113" s="25"/>
      <c r="F113" s="26"/>
      <c r="G113" s="26"/>
      <c r="H113" s="26"/>
      <c r="I113" s="116"/>
      <c r="J113" s="116"/>
      <c r="K113" s="26"/>
      <c r="L113" s="26"/>
      <c r="M113" s="26"/>
      <c r="N113" s="26"/>
      <c r="O113" s="26"/>
      <c r="P113" s="26"/>
      <c r="Q113" s="26"/>
      <c r="R113" s="26"/>
    </row>
    <row r="114" spans="2:18" x14ac:dyDescent="0.3">
      <c r="B114" s="25"/>
      <c r="C114" s="25"/>
      <c r="D114" s="25"/>
      <c r="E114" s="25"/>
      <c r="F114" s="26"/>
      <c r="G114" s="26"/>
      <c r="H114" s="26"/>
      <c r="I114" s="116"/>
      <c r="J114" s="116"/>
      <c r="K114" s="26"/>
      <c r="L114" s="26"/>
      <c r="M114" s="26"/>
      <c r="N114" s="26"/>
      <c r="O114" s="26"/>
      <c r="P114" s="26"/>
      <c r="Q114" s="26"/>
      <c r="R114" s="26"/>
    </row>
    <row r="115" spans="2:18" x14ac:dyDescent="0.3">
      <c r="B115" s="25"/>
      <c r="C115" s="25"/>
      <c r="D115" s="25"/>
      <c r="E115" s="25"/>
      <c r="F115" s="26"/>
      <c r="G115" s="26"/>
      <c r="H115" s="26"/>
      <c r="I115" s="116"/>
      <c r="J115" s="116"/>
      <c r="K115" s="26"/>
      <c r="L115" s="26"/>
      <c r="M115" s="26"/>
      <c r="N115" s="26"/>
      <c r="O115" s="26"/>
      <c r="P115" s="26"/>
      <c r="Q115" s="26"/>
      <c r="R115" s="26"/>
    </row>
    <row r="116" spans="2:18" x14ac:dyDescent="0.3">
      <c r="B116" s="25"/>
      <c r="C116" s="25"/>
      <c r="D116" s="25"/>
      <c r="E116" s="25"/>
      <c r="F116" s="26"/>
      <c r="G116" s="26"/>
      <c r="H116" s="26"/>
      <c r="I116" s="116"/>
      <c r="J116" s="116"/>
      <c r="K116" s="26"/>
      <c r="L116" s="26"/>
      <c r="M116" s="26"/>
      <c r="N116" s="26"/>
      <c r="O116" s="26"/>
      <c r="P116" s="26"/>
      <c r="Q116" s="26"/>
      <c r="R116" s="26"/>
    </row>
    <row r="117" spans="2:18" x14ac:dyDescent="0.3">
      <c r="B117" s="25"/>
      <c r="C117" s="25"/>
      <c r="D117" s="25"/>
      <c r="E117" s="25"/>
      <c r="F117" s="26"/>
      <c r="G117" s="26"/>
      <c r="H117" s="26"/>
      <c r="I117" s="116"/>
      <c r="J117" s="116"/>
      <c r="K117" s="26"/>
      <c r="L117" s="26"/>
      <c r="M117" s="26"/>
      <c r="N117" s="26"/>
      <c r="O117" s="26"/>
      <c r="P117" s="26"/>
      <c r="Q117" s="26"/>
      <c r="R117" s="26"/>
    </row>
    <row r="118" spans="2:18" x14ac:dyDescent="0.3">
      <c r="B118" s="25"/>
      <c r="C118" s="25"/>
      <c r="D118" s="25"/>
      <c r="E118" s="25"/>
      <c r="F118" s="26"/>
      <c r="G118" s="26"/>
      <c r="H118" s="26"/>
      <c r="I118" s="116"/>
      <c r="J118" s="116"/>
      <c r="K118" s="26"/>
      <c r="L118" s="26"/>
      <c r="M118" s="26"/>
      <c r="N118" s="26"/>
      <c r="O118" s="26"/>
      <c r="P118" s="26"/>
      <c r="Q118" s="26"/>
      <c r="R118" s="26"/>
    </row>
    <row r="119" spans="2:18" x14ac:dyDescent="0.3">
      <c r="B119" s="25"/>
      <c r="C119" s="25"/>
      <c r="D119" s="25"/>
      <c r="E119" s="25"/>
      <c r="F119" s="26"/>
      <c r="G119" s="26"/>
      <c r="H119" s="26"/>
      <c r="I119" s="116"/>
      <c r="J119" s="116"/>
      <c r="K119" s="26"/>
      <c r="L119" s="26"/>
      <c r="M119" s="26"/>
      <c r="N119" s="26"/>
      <c r="O119" s="26"/>
      <c r="P119" s="26"/>
      <c r="Q119" s="26"/>
      <c r="R119" s="26"/>
    </row>
    <row r="120" spans="2:18" x14ac:dyDescent="0.3">
      <c r="B120" s="25"/>
      <c r="C120" s="25"/>
      <c r="D120" s="25"/>
      <c r="E120" s="25"/>
      <c r="F120" s="26"/>
      <c r="G120" s="26"/>
      <c r="H120" s="26"/>
      <c r="I120" s="116"/>
      <c r="J120" s="116"/>
      <c r="K120" s="26"/>
      <c r="L120" s="26"/>
      <c r="M120" s="26"/>
      <c r="N120" s="26"/>
      <c r="O120" s="26"/>
      <c r="P120" s="26"/>
      <c r="Q120" s="26"/>
      <c r="R120" s="26"/>
    </row>
    <row r="121" spans="2:18" x14ac:dyDescent="0.3">
      <c r="B121" s="25"/>
      <c r="C121" s="25"/>
      <c r="D121" s="25"/>
      <c r="E121" s="25"/>
      <c r="F121" s="26"/>
      <c r="G121" s="26"/>
      <c r="H121" s="26"/>
      <c r="I121" s="116"/>
      <c r="J121" s="116"/>
      <c r="K121" s="26"/>
      <c r="L121" s="26"/>
      <c r="M121" s="26"/>
      <c r="N121" s="26"/>
      <c r="O121" s="26"/>
      <c r="P121" s="26"/>
      <c r="Q121" s="26"/>
      <c r="R121" s="26"/>
    </row>
    <row r="122" spans="2:18" x14ac:dyDescent="0.3">
      <c r="B122" s="25"/>
      <c r="C122" s="25"/>
      <c r="D122" s="25"/>
      <c r="E122" s="25"/>
      <c r="F122" s="26"/>
      <c r="G122" s="26"/>
      <c r="H122" s="26"/>
      <c r="I122" s="116"/>
      <c r="J122" s="116"/>
      <c r="K122" s="26"/>
      <c r="L122" s="26"/>
      <c r="M122" s="26"/>
      <c r="N122" s="26"/>
      <c r="O122" s="26"/>
      <c r="P122" s="26"/>
      <c r="Q122" s="26"/>
      <c r="R122" s="26"/>
    </row>
    <row r="123" spans="2:18" x14ac:dyDescent="0.3">
      <c r="B123" s="25"/>
      <c r="C123" s="25"/>
      <c r="D123" s="25"/>
      <c r="E123" s="25"/>
      <c r="F123" s="26"/>
      <c r="G123" s="26"/>
      <c r="H123" s="26"/>
      <c r="I123" s="116"/>
      <c r="J123" s="116"/>
      <c r="K123" s="26"/>
      <c r="L123" s="26"/>
      <c r="M123" s="26"/>
      <c r="N123" s="26"/>
      <c r="O123" s="26"/>
      <c r="P123" s="26"/>
      <c r="Q123" s="26"/>
      <c r="R123" s="26"/>
    </row>
    <row r="124" spans="2:18" x14ac:dyDescent="0.3">
      <c r="B124" s="25"/>
      <c r="C124" s="25"/>
      <c r="D124" s="25"/>
      <c r="E124" s="25"/>
      <c r="F124" s="26"/>
      <c r="G124" s="26"/>
      <c r="H124" s="26"/>
      <c r="I124" s="116"/>
      <c r="J124" s="116"/>
      <c r="K124" s="26"/>
      <c r="L124" s="26"/>
      <c r="M124" s="26"/>
      <c r="N124" s="26"/>
      <c r="O124" s="26"/>
      <c r="P124" s="26"/>
      <c r="Q124" s="26"/>
      <c r="R124" s="26"/>
    </row>
    <row r="125" spans="2:18" x14ac:dyDescent="0.3">
      <c r="B125" s="25"/>
      <c r="C125" s="25"/>
      <c r="D125" s="25"/>
      <c r="E125" s="25"/>
      <c r="F125" s="26"/>
      <c r="G125" s="26"/>
      <c r="H125" s="26"/>
      <c r="I125" s="116"/>
      <c r="J125" s="116"/>
      <c r="K125" s="26"/>
      <c r="L125" s="26"/>
      <c r="M125" s="26"/>
      <c r="N125" s="26"/>
      <c r="O125" s="26"/>
      <c r="P125" s="26"/>
      <c r="Q125" s="26"/>
      <c r="R125" s="26"/>
    </row>
    <row r="126" spans="2:18" x14ac:dyDescent="0.3">
      <c r="B126" s="25"/>
      <c r="C126" s="25"/>
      <c r="D126" s="25"/>
      <c r="E126" s="25"/>
      <c r="F126" s="26"/>
      <c r="G126" s="26"/>
      <c r="H126" s="26"/>
      <c r="I126" s="116"/>
      <c r="J126" s="116"/>
      <c r="K126" s="26"/>
      <c r="L126" s="26"/>
      <c r="M126" s="26"/>
      <c r="N126" s="26"/>
      <c r="O126" s="26"/>
      <c r="P126" s="26"/>
      <c r="Q126" s="26"/>
      <c r="R126" s="26"/>
    </row>
    <row r="127" spans="2:18" x14ac:dyDescent="0.3">
      <c r="B127" s="25"/>
      <c r="C127" s="25"/>
      <c r="D127" s="25"/>
      <c r="E127" s="25"/>
      <c r="F127" s="26"/>
      <c r="G127" s="26"/>
      <c r="H127" s="26"/>
      <c r="I127" s="116"/>
      <c r="J127" s="116"/>
      <c r="K127" s="26"/>
      <c r="L127" s="26"/>
      <c r="M127" s="26"/>
      <c r="N127" s="26"/>
      <c r="O127" s="26"/>
      <c r="P127" s="26"/>
      <c r="Q127" s="26"/>
      <c r="R127" s="26"/>
    </row>
    <row r="128" spans="2:18" x14ac:dyDescent="0.3">
      <c r="B128" s="25"/>
      <c r="C128" s="25"/>
      <c r="D128" s="25"/>
      <c r="E128" s="25"/>
      <c r="F128" s="26"/>
      <c r="G128" s="26"/>
      <c r="H128" s="26"/>
      <c r="I128" s="116"/>
      <c r="J128" s="116"/>
      <c r="K128" s="26"/>
      <c r="L128" s="26"/>
      <c r="M128" s="26"/>
      <c r="N128" s="26"/>
      <c r="O128" s="26"/>
      <c r="P128" s="26"/>
      <c r="Q128" s="26"/>
      <c r="R128" s="26"/>
    </row>
    <row r="129" spans="2:18" x14ac:dyDescent="0.3">
      <c r="B129" s="25"/>
      <c r="C129" s="25"/>
      <c r="D129" s="25"/>
      <c r="E129" s="25"/>
      <c r="F129" s="26"/>
      <c r="G129" s="26"/>
      <c r="H129" s="26"/>
      <c r="I129" s="116"/>
      <c r="J129" s="116"/>
      <c r="K129" s="26"/>
      <c r="L129" s="26"/>
      <c r="M129" s="26"/>
      <c r="N129" s="26"/>
      <c r="O129" s="26"/>
      <c r="P129" s="26"/>
      <c r="Q129" s="26"/>
      <c r="R129" s="26"/>
    </row>
    <row r="130" spans="2:18" x14ac:dyDescent="0.3">
      <c r="B130" s="25"/>
      <c r="C130" s="25"/>
      <c r="D130" s="25"/>
      <c r="E130" s="25"/>
      <c r="F130" s="26"/>
      <c r="G130" s="26"/>
      <c r="H130" s="26"/>
      <c r="I130" s="116"/>
      <c r="J130" s="116"/>
      <c r="K130" s="26"/>
      <c r="L130" s="26"/>
      <c r="M130" s="26"/>
      <c r="N130" s="26"/>
      <c r="O130" s="26"/>
      <c r="P130" s="26"/>
      <c r="Q130" s="26"/>
      <c r="R130" s="26"/>
    </row>
    <row r="131" spans="2:18" x14ac:dyDescent="0.3">
      <c r="B131" s="25"/>
      <c r="C131" s="25"/>
      <c r="D131" s="25"/>
      <c r="E131" s="25"/>
      <c r="F131" s="26"/>
      <c r="G131" s="26"/>
      <c r="H131" s="26"/>
      <c r="I131" s="116"/>
      <c r="J131" s="116"/>
      <c r="K131" s="26"/>
      <c r="L131" s="26"/>
      <c r="M131" s="26"/>
      <c r="N131" s="26"/>
      <c r="O131" s="26"/>
      <c r="P131" s="26"/>
      <c r="Q131" s="26"/>
      <c r="R131" s="26"/>
    </row>
    <row r="132" spans="2:18" x14ac:dyDescent="0.3">
      <c r="B132" s="25"/>
      <c r="C132" s="25"/>
      <c r="D132" s="25"/>
      <c r="E132" s="25"/>
      <c r="F132" s="26"/>
      <c r="G132" s="26"/>
      <c r="H132" s="26"/>
      <c r="I132" s="116"/>
      <c r="J132" s="116"/>
      <c r="K132" s="26"/>
      <c r="L132" s="26"/>
      <c r="M132" s="26"/>
      <c r="N132" s="26"/>
      <c r="O132" s="26"/>
      <c r="P132" s="26"/>
      <c r="Q132" s="26"/>
      <c r="R132" s="26"/>
    </row>
    <row r="133" spans="2:18" x14ac:dyDescent="0.3">
      <c r="B133" s="25"/>
      <c r="C133" s="25"/>
      <c r="D133" s="25"/>
      <c r="E133" s="25"/>
      <c r="F133" s="26"/>
      <c r="G133" s="26"/>
      <c r="H133" s="26"/>
      <c r="I133" s="116"/>
      <c r="J133" s="116"/>
      <c r="K133" s="26"/>
      <c r="L133" s="26"/>
      <c r="M133" s="26"/>
      <c r="N133" s="26"/>
      <c r="O133" s="26"/>
      <c r="P133" s="26"/>
      <c r="Q133" s="26"/>
      <c r="R133" s="26"/>
    </row>
    <row r="134" spans="2:18" x14ac:dyDescent="0.3">
      <c r="B134" s="25"/>
      <c r="C134" s="25"/>
      <c r="D134" s="25"/>
      <c r="E134" s="25"/>
      <c r="F134" s="26"/>
      <c r="G134" s="26"/>
      <c r="H134" s="26"/>
      <c r="I134" s="116"/>
      <c r="J134" s="116"/>
      <c r="K134" s="26"/>
      <c r="L134" s="26"/>
      <c r="M134" s="26"/>
      <c r="N134" s="26"/>
      <c r="O134" s="26"/>
      <c r="P134" s="26"/>
      <c r="Q134" s="26"/>
      <c r="R134" s="26"/>
    </row>
    <row r="135" spans="2:18" x14ac:dyDescent="0.3">
      <c r="B135" s="25"/>
      <c r="C135" s="25"/>
      <c r="D135" s="25"/>
      <c r="E135" s="25"/>
      <c r="F135" s="26"/>
      <c r="G135" s="26"/>
      <c r="H135" s="26"/>
      <c r="I135" s="116"/>
      <c r="J135" s="116"/>
      <c r="K135" s="26"/>
      <c r="L135" s="26"/>
      <c r="M135" s="26"/>
      <c r="N135" s="26"/>
      <c r="O135" s="26"/>
      <c r="P135" s="26"/>
      <c r="Q135" s="26"/>
      <c r="R135" s="26"/>
    </row>
    <row r="136" spans="2:18" x14ac:dyDescent="0.3">
      <c r="B136" s="25"/>
      <c r="C136" s="25"/>
      <c r="D136" s="25"/>
      <c r="E136" s="25"/>
      <c r="F136" s="26"/>
      <c r="G136" s="26"/>
      <c r="H136" s="26"/>
      <c r="I136" s="116"/>
      <c r="J136" s="116"/>
      <c r="K136" s="26"/>
      <c r="L136" s="26"/>
      <c r="M136" s="26"/>
      <c r="N136" s="26"/>
      <c r="O136" s="26"/>
      <c r="P136" s="26"/>
      <c r="Q136" s="26"/>
      <c r="R136" s="26"/>
    </row>
    <row r="137" spans="2:18" x14ac:dyDescent="0.3">
      <c r="B137" s="25"/>
      <c r="C137" s="25"/>
      <c r="D137" s="25"/>
      <c r="E137" s="25"/>
      <c r="F137" s="26"/>
      <c r="G137" s="26"/>
      <c r="H137" s="26"/>
      <c r="I137" s="116"/>
      <c r="J137" s="116"/>
      <c r="K137" s="26"/>
      <c r="L137" s="26"/>
      <c r="M137" s="26"/>
      <c r="N137" s="26"/>
      <c r="O137" s="26"/>
      <c r="P137" s="26"/>
      <c r="Q137" s="26"/>
      <c r="R137" s="26"/>
    </row>
    <row r="138" spans="2:18" x14ac:dyDescent="0.3">
      <c r="B138" s="25"/>
      <c r="C138" s="25"/>
      <c r="D138" s="25"/>
      <c r="E138" s="25"/>
      <c r="F138" s="26"/>
      <c r="G138" s="26"/>
      <c r="H138" s="26"/>
      <c r="I138" s="116"/>
      <c r="J138" s="116"/>
      <c r="K138" s="26"/>
      <c r="L138" s="26"/>
      <c r="M138" s="26"/>
      <c r="N138" s="26"/>
      <c r="O138" s="26"/>
      <c r="P138" s="26"/>
      <c r="Q138" s="26"/>
      <c r="R138" s="26"/>
    </row>
    <row r="139" spans="2:18" x14ac:dyDescent="0.3">
      <c r="B139" s="25"/>
      <c r="C139" s="25"/>
      <c r="D139" s="25"/>
      <c r="E139" s="25"/>
      <c r="F139" s="26"/>
      <c r="G139" s="26"/>
      <c r="H139" s="26"/>
      <c r="I139" s="116"/>
      <c r="J139" s="116"/>
      <c r="K139" s="26"/>
      <c r="L139" s="26"/>
      <c r="M139" s="26"/>
      <c r="N139" s="26"/>
      <c r="O139" s="26"/>
      <c r="P139" s="26"/>
      <c r="Q139" s="26"/>
      <c r="R139" s="26"/>
    </row>
    <row r="140" spans="2:18" x14ac:dyDescent="0.3">
      <c r="B140" s="25"/>
      <c r="C140" s="25"/>
      <c r="D140" s="25"/>
      <c r="E140" s="25"/>
      <c r="F140" s="26"/>
      <c r="G140" s="26"/>
      <c r="H140" s="26"/>
      <c r="I140" s="116"/>
      <c r="J140" s="116"/>
      <c r="K140" s="26"/>
      <c r="L140" s="26"/>
      <c r="M140" s="26"/>
      <c r="N140" s="26"/>
      <c r="O140" s="26"/>
      <c r="P140" s="26"/>
      <c r="Q140" s="26"/>
      <c r="R140" s="26"/>
    </row>
    <row r="141" spans="2:18" x14ac:dyDescent="0.3">
      <c r="B141" s="25"/>
      <c r="C141" s="25"/>
      <c r="D141" s="25"/>
      <c r="E141" s="25"/>
      <c r="F141" s="26"/>
      <c r="G141" s="26"/>
      <c r="H141" s="26"/>
      <c r="I141" s="116"/>
      <c r="J141" s="116"/>
      <c r="K141" s="26"/>
      <c r="L141" s="26"/>
      <c r="M141" s="26"/>
      <c r="N141" s="26"/>
      <c r="O141" s="26"/>
      <c r="P141" s="26"/>
      <c r="Q141" s="26"/>
      <c r="R141" s="26"/>
    </row>
    <row r="142" spans="2:18" x14ac:dyDescent="0.3">
      <c r="B142" s="25"/>
      <c r="C142" s="25"/>
      <c r="D142" s="25"/>
      <c r="E142" s="25"/>
      <c r="F142" s="26"/>
      <c r="G142" s="26"/>
      <c r="H142" s="26"/>
      <c r="I142" s="116"/>
      <c r="J142" s="116"/>
      <c r="K142" s="26"/>
      <c r="L142" s="26"/>
      <c r="M142" s="26"/>
      <c r="N142" s="26"/>
      <c r="O142" s="26"/>
      <c r="P142" s="26"/>
      <c r="Q142" s="26"/>
      <c r="R142" s="26"/>
    </row>
    <row r="143" spans="2:18" x14ac:dyDescent="0.3">
      <c r="B143" s="25"/>
      <c r="C143" s="25"/>
      <c r="D143" s="25"/>
      <c r="E143" s="25"/>
      <c r="F143" s="26"/>
      <c r="G143" s="26"/>
      <c r="H143" s="26"/>
      <c r="I143" s="116"/>
      <c r="J143" s="116"/>
      <c r="K143" s="26"/>
      <c r="L143" s="26"/>
      <c r="M143" s="26"/>
      <c r="N143" s="26"/>
      <c r="O143" s="26"/>
      <c r="P143" s="26"/>
      <c r="Q143" s="26"/>
      <c r="R143" s="26"/>
    </row>
    <row r="144" spans="2:18" x14ac:dyDescent="0.3">
      <c r="B144" s="25"/>
      <c r="C144" s="25"/>
      <c r="D144" s="25"/>
      <c r="E144" s="25"/>
      <c r="F144" s="26"/>
      <c r="G144" s="26"/>
      <c r="H144" s="26"/>
      <c r="I144" s="116"/>
      <c r="J144" s="116"/>
      <c r="K144" s="26"/>
      <c r="L144" s="26"/>
      <c r="M144" s="26"/>
      <c r="N144" s="26"/>
      <c r="O144" s="26"/>
      <c r="P144" s="26"/>
      <c r="Q144" s="26"/>
      <c r="R144" s="26"/>
    </row>
    <row r="145" spans="2:18" x14ac:dyDescent="0.3">
      <c r="B145" s="25"/>
      <c r="C145" s="25"/>
      <c r="D145" s="25"/>
      <c r="E145" s="25"/>
      <c r="F145" s="26"/>
      <c r="G145" s="26"/>
      <c r="H145" s="26"/>
      <c r="I145" s="116"/>
      <c r="J145" s="116"/>
      <c r="K145" s="26"/>
      <c r="L145" s="26"/>
      <c r="M145" s="26"/>
      <c r="N145" s="26"/>
      <c r="O145" s="26"/>
      <c r="P145" s="26"/>
      <c r="Q145" s="26"/>
      <c r="R145" s="26"/>
    </row>
    <row r="146" spans="2:18" x14ac:dyDescent="0.3">
      <c r="B146" s="25"/>
      <c r="C146" s="25"/>
      <c r="D146" s="25"/>
      <c r="E146" s="25"/>
      <c r="F146" s="26"/>
      <c r="G146" s="26"/>
      <c r="H146" s="26"/>
      <c r="I146" s="116"/>
      <c r="J146" s="116"/>
      <c r="K146" s="26"/>
      <c r="L146" s="26"/>
      <c r="M146" s="26"/>
      <c r="N146" s="26"/>
      <c r="O146" s="26"/>
      <c r="P146" s="26"/>
      <c r="Q146" s="26"/>
      <c r="R146" s="26"/>
    </row>
    <row r="147" spans="2:18" x14ac:dyDescent="0.3">
      <c r="B147" s="25"/>
      <c r="C147" s="25"/>
      <c r="D147" s="25"/>
      <c r="E147" s="25"/>
      <c r="F147" s="26"/>
      <c r="G147" s="26"/>
      <c r="H147" s="26"/>
      <c r="I147" s="116"/>
      <c r="J147" s="116"/>
      <c r="K147" s="26"/>
      <c r="L147" s="26"/>
      <c r="M147" s="26"/>
      <c r="N147" s="26"/>
      <c r="O147" s="26"/>
      <c r="P147" s="26"/>
      <c r="Q147" s="26"/>
      <c r="R147" s="26"/>
    </row>
    <row r="148" spans="2:18" x14ac:dyDescent="0.3">
      <c r="B148" s="25"/>
      <c r="C148" s="25"/>
      <c r="D148" s="25"/>
      <c r="E148" s="25"/>
      <c r="F148" s="26"/>
      <c r="G148" s="26"/>
      <c r="H148" s="26"/>
      <c r="I148" s="116"/>
      <c r="J148" s="116"/>
      <c r="K148" s="26"/>
      <c r="L148" s="26"/>
      <c r="M148" s="26"/>
      <c r="N148" s="26"/>
      <c r="O148" s="26"/>
      <c r="P148" s="26"/>
      <c r="Q148" s="26"/>
      <c r="R148" s="26"/>
    </row>
    <row r="149" spans="2:18" x14ac:dyDescent="0.3">
      <c r="B149" s="25"/>
      <c r="C149" s="25"/>
      <c r="D149" s="25"/>
      <c r="E149" s="25"/>
      <c r="F149" s="26"/>
      <c r="G149" s="26"/>
      <c r="H149" s="26"/>
      <c r="I149" s="116"/>
      <c r="J149" s="116"/>
      <c r="K149" s="26"/>
      <c r="L149" s="26"/>
      <c r="M149" s="26"/>
      <c r="N149" s="26"/>
      <c r="O149" s="26"/>
      <c r="P149" s="26"/>
      <c r="Q149" s="26"/>
      <c r="R149" s="26"/>
    </row>
    <row r="150" spans="2:18" x14ac:dyDescent="0.3">
      <c r="B150" s="25"/>
      <c r="C150" s="25"/>
      <c r="D150" s="25"/>
      <c r="E150" s="25"/>
      <c r="F150" s="26"/>
      <c r="G150" s="26"/>
      <c r="H150" s="26"/>
      <c r="I150" s="116"/>
      <c r="J150" s="116"/>
      <c r="K150" s="26"/>
      <c r="L150" s="26"/>
      <c r="M150" s="26"/>
      <c r="N150" s="26"/>
      <c r="O150" s="26"/>
      <c r="P150" s="26"/>
      <c r="Q150" s="26"/>
      <c r="R150" s="26"/>
    </row>
    <row r="151" spans="2:18" x14ac:dyDescent="0.3">
      <c r="B151" s="25"/>
      <c r="C151" s="25"/>
      <c r="D151" s="25"/>
      <c r="E151" s="25"/>
      <c r="F151" s="26"/>
      <c r="G151" s="26"/>
      <c r="H151" s="26"/>
      <c r="I151" s="116"/>
      <c r="J151" s="116"/>
      <c r="K151" s="26"/>
      <c r="L151" s="26"/>
      <c r="M151" s="26"/>
      <c r="N151" s="26"/>
      <c r="O151" s="26"/>
      <c r="P151" s="26"/>
      <c r="Q151" s="26"/>
      <c r="R151" s="26"/>
    </row>
    <row r="152" spans="2:18" x14ac:dyDescent="0.3">
      <c r="B152" s="25"/>
      <c r="C152" s="25"/>
      <c r="D152" s="25"/>
      <c r="E152" s="25"/>
      <c r="F152" s="26"/>
      <c r="G152" s="26"/>
      <c r="H152" s="26"/>
      <c r="I152" s="116"/>
      <c r="J152" s="116"/>
      <c r="K152" s="26"/>
      <c r="L152" s="26"/>
      <c r="M152" s="26"/>
      <c r="N152" s="26"/>
      <c r="O152" s="26"/>
      <c r="P152" s="26"/>
      <c r="Q152" s="26"/>
      <c r="R152" s="26"/>
    </row>
    <row r="153" spans="2:18" x14ac:dyDescent="0.3">
      <c r="B153" s="25"/>
      <c r="C153" s="25"/>
      <c r="D153" s="25"/>
      <c r="E153" s="25"/>
      <c r="F153" s="26"/>
      <c r="G153" s="26"/>
      <c r="H153" s="26"/>
      <c r="I153" s="116"/>
      <c r="J153" s="116"/>
      <c r="K153" s="26"/>
      <c r="L153" s="26"/>
      <c r="M153" s="26"/>
      <c r="N153" s="26"/>
      <c r="O153" s="26"/>
      <c r="P153" s="26"/>
      <c r="Q153" s="26"/>
      <c r="R153" s="26"/>
    </row>
    <row r="154" spans="2:18" x14ac:dyDescent="0.3">
      <c r="B154" s="25"/>
      <c r="C154" s="25"/>
      <c r="D154" s="25"/>
      <c r="E154" s="25"/>
      <c r="F154" s="26"/>
      <c r="G154" s="26"/>
      <c r="H154" s="26"/>
      <c r="I154" s="116"/>
      <c r="J154" s="116"/>
      <c r="K154" s="26"/>
      <c r="L154" s="26"/>
      <c r="M154" s="26"/>
      <c r="N154" s="26"/>
      <c r="O154" s="26"/>
      <c r="P154" s="26"/>
      <c r="Q154" s="26"/>
      <c r="R154" s="26"/>
    </row>
    <row r="155" spans="2:18" x14ac:dyDescent="0.3">
      <c r="B155" s="25"/>
      <c r="C155" s="25"/>
      <c r="D155" s="25"/>
      <c r="E155" s="25"/>
      <c r="F155" s="26"/>
      <c r="G155" s="26"/>
      <c r="H155" s="26"/>
      <c r="I155" s="116"/>
      <c r="J155" s="116"/>
      <c r="K155" s="26"/>
      <c r="L155" s="26"/>
      <c r="M155" s="26"/>
      <c r="N155" s="26"/>
      <c r="O155" s="26"/>
      <c r="P155" s="26"/>
      <c r="Q155" s="26"/>
      <c r="R155" s="26"/>
    </row>
    <row r="156" spans="2:18" x14ac:dyDescent="0.3">
      <c r="B156" s="25"/>
      <c r="C156" s="25"/>
      <c r="D156" s="25"/>
      <c r="E156" s="25"/>
      <c r="F156" s="26"/>
      <c r="G156" s="26"/>
      <c r="H156" s="26"/>
      <c r="I156" s="116"/>
      <c r="J156" s="116"/>
      <c r="K156" s="26"/>
      <c r="L156" s="26"/>
      <c r="M156" s="26"/>
      <c r="N156" s="26"/>
      <c r="O156" s="26"/>
      <c r="P156" s="26"/>
      <c r="Q156" s="26"/>
      <c r="R156" s="26"/>
    </row>
    <row r="157" spans="2:18" x14ac:dyDescent="0.3">
      <c r="B157" s="25"/>
      <c r="C157" s="25"/>
      <c r="D157" s="25"/>
      <c r="E157" s="25"/>
      <c r="F157" s="26"/>
      <c r="G157" s="26"/>
      <c r="H157" s="26"/>
      <c r="I157" s="116"/>
      <c r="J157" s="116"/>
      <c r="K157" s="26"/>
      <c r="L157" s="26"/>
      <c r="M157" s="26"/>
      <c r="N157" s="26"/>
      <c r="O157" s="26"/>
      <c r="P157" s="26"/>
      <c r="Q157" s="26"/>
      <c r="R157" s="26"/>
    </row>
    <row r="158" spans="2:18" x14ac:dyDescent="0.3">
      <c r="B158" s="25"/>
      <c r="C158" s="25"/>
      <c r="D158" s="25"/>
      <c r="E158" s="25"/>
      <c r="F158" s="26"/>
      <c r="G158" s="26"/>
      <c r="H158" s="26"/>
      <c r="I158" s="116"/>
      <c r="J158" s="116"/>
      <c r="K158" s="26"/>
      <c r="L158" s="26"/>
      <c r="M158" s="26"/>
      <c r="N158" s="26"/>
      <c r="O158" s="26"/>
      <c r="P158" s="26"/>
      <c r="Q158" s="26"/>
      <c r="R158" s="26"/>
    </row>
    <row r="159" spans="2:18" x14ac:dyDescent="0.3">
      <c r="B159" s="25"/>
      <c r="C159" s="25"/>
      <c r="D159" s="25"/>
      <c r="E159" s="25"/>
      <c r="F159" s="26"/>
      <c r="G159" s="26"/>
      <c r="H159" s="26"/>
      <c r="I159" s="116"/>
      <c r="J159" s="116"/>
      <c r="K159" s="26"/>
      <c r="L159" s="26"/>
      <c r="M159" s="26"/>
      <c r="N159" s="26"/>
      <c r="O159" s="26"/>
      <c r="P159" s="26"/>
      <c r="Q159" s="26"/>
      <c r="R159" s="26"/>
    </row>
    <row r="160" spans="2:18" x14ac:dyDescent="0.3">
      <c r="B160" s="25"/>
      <c r="C160" s="25"/>
      <c r="D160" s="25"/>
      <c r="E160" s="25"/>
      <c r="F160" s="26"/>
      <c r="G160" s="26"/>
      <c r="H160" s="26"/>
      <c r="I160" s="116"/>
      <c r="J160" s="116"/>
      <c r="K160" s="26"/>
      <c r="L160" s="26"/>
      <c r="M160" s="26"/>
      <c r="N160" s="26"/>
      <c r="O160" s="26"/>
      <c r="P160" s="26"/>
      <c r="Q160" s="26"/>
      <c r="R160" s="26"/>
    </row>
    <row r="161" spans="2:18" x14ac:dyDescent="0.3">
      <c r="B161" s="25"/>
      <c r="C161" s="25"/>
      <c r="D161" s="25"/>
      <c r="E161" s="25"/>
      <c r="F161" s="26"/>
      <c r="G161" s="26"/>
      <c r="H161" s="26"/>
      <c r="I161" s="116"/>
      <c r="J161" s="116"/>
      <c r="K161" s="26"/>
      <c r="L161" s="26"/>
      <c r="M161" s="26"/>
      <c r="N161" s="26"/>
      <c r="O161" s="26"/>
      <c r="P161" s="26"/>
      <c r="Q161" s="26"/>
      <c r="R161" s="26"/>
    </row>
    <row r="162" spans="2:18" x14ac:dyDescent="0.3">
      <c r="B162" s="25"/>
      <c r="C162" s="25"/>
      <c r="D162" s="25"/>
      <c r="E162" s="25"/>
      <c r="F162" s="26"/>
      <c r="G162" s="26"/>
      <c r="H162" s="26"/>
      <c r="I162" s="116"/>
      <c r="J162" s="116"/>
      <c r="K162" s="26"/>
      <c r="L162" s="26"/>
      <c r="M162" s="26"/>
      <c r="N162" s="26"/>
      <c r="O162" s="26"/>
      <c r="P162" s="26"/>
      <c r="Q162" s="26"/>
      <c r="R162" s="26"/>
    </row>
    <row r="163" spans="2:18" x14ac:dyDescent="0.3">
      <c r="B163" s="25"/>
      <c r="C163" s="25"/>
      <c r="D163" s="25"/>
      <c r="E163" s="25"/>
      <c r="F163" s="26"/>
      <c r="G163" s="26"/>
      <c r="H163" s="26"/>
      <c r="I163" s="116"/>
      <c r="J163" s="116"/>
      <c r="K163" s="26"/>
      <c r="L163" s="26"/>
      <c r="M163" s="26"/>
      <c r="N163" s="26"/>
      <c r="O163" s="26"/>
      <c r="P163" s="26"/>
      <c r="Q163" s="26"/>
      <c r="R163" s="26"/>
    </row>
    <row r="164" spans="2:18" x14ac:dyDescent="0.3">
      <c r="B164" s="25"/>
      <c r="C164" s="25"/>
      <c r="D164" s="25"/>
      <c r="E164" s="25"/>
      <c r="F164" s="26"/>
      <c r="G164" s="26"/>
      <c r="H164" s="26"/>
      <c r="I164" s="116"/>
      <c r="J164" s="116"/>
      <c r="K164" s="26"/>
      <c r="L164" s="26"/>
      <c r="M164" s="26"/>
      <c r="N164" s="26"/>
      <c r="O164" s="26"/>
      <c r="P164" s="26"/>
      <c r="Q164" s="26"/>
      <c r="R164" s="26"/>
    </row>
    <row r="165" spans="2:18" x14ac:dyDescent="0.3">
      <c r="B165" s="25"/>
      <c r="C165" s="25"/>
      <c r="D165" s="25"/>
      <c r="E165" s="25"/>
      <c r="F165" s="26"/>
      <c r="G165" s="26"/>
      <c r="H165" s="26"/>
      <c r="I165" s="116"/>
      <c r="J165" s="116"/>
      <c r="K165" s="26"/>
      <c r="L165" s="26"/>
      <c r="M165" s="26"/>
      <c r="N165" s="26"/>
      <c r="O165" s="26"/>
      <c r="P165" s="26"/>
      <c r="Q165" s="26"/>
      <c r="R165" s="26"/>
    </row>
    <row r="166" spans="2:18" x14ac:dyDescent="0.3">
      <c r="B166" s="25"/>
      <c r="C166" s="25"/>
      <c r="D166" s="25"/>
      <c r="E166" s="25"/>
      <c r="F166" s="26"/>
      <c r="G166" s="26"/>
      <c r="H166" s="26"/>
      <c r="I166" s="116"/>
      <c r="J166" s="116"/>
      <c r="K166" s="26"/>
      <c r="L166" s="26"/>
      <c r="M166" s="26"/>
      <c r="N166" s="26"/>
      <c r="O166" s="26"/>
      <c r="P166" s="26"/>
      <c r="Q166" s="26"/>
      <c r="R166" s="26"/>
    </row>
    <row r="167" spans="2:18" x14ac:dyDescent="0.3">
      <c r="B167" s="25"/>
      <c r="C167" s="25"/>
      <c r="D167" s="25"/>
      <c r="E167" s="25"/>
      <c r="F167" s="26"/>
      <c r="G167" s="26"/>
      <c r="H167" s="26"/>
      <c r="I167" s="116"/>
      <c r="J167" s="116"/>
      <c r="K167" s="26"/>
      <c r="L167" s="26"/>
      <c r="M167" s="26"/>
      <c r="N167" s="26"/>
      <c r="O167" s="26"/>
      <c r="P167" s="26"/>
      <c r="Q167" s="26"/>
      <c r="R167" s="26"/>
    </row>
    <row r="168" spans="2:18" x14ac:dyDescent="0.3">
      <c r="B168" s="25"/>
      <c r="C168" s="25"/>
      <c r="D168" s="25"/>
      <c r="E168" s="25"/>
      <c r="F168" s="26"/>
      <c r="G168" s="26"/>
      <c r="H168" s="26"/>
      <c r="I168" s="116"/>
      <c r="J168" s="116"/>
      <c r="K168" s="26"/>
      <c r="L168" s="26"/>
      <c r="M168" s="26"/>
      <c r="N168" s="26"/>
      <c r="O168" s="26"/>
      <c r="P168" s="26"/>
      <c r="Q168" s="26"/>
      <c r="R168" s="26"/>
    </row>
    <row r="169" spans="2:18" x14ac:dyDescent="0.3">
      <c r="B169" s="25"/>
      <c r="C169" s="25"/>
      <c r="D169" s="25"/>
      <c r="E169" s="25"/>
      <c r="F169" s="26"/>
      <c r="G169" s="26"/>
      <c r="H169" s="26"/>
      <c r="I169" s="116"/>
      <c r="J169" s="116"/>
      <c r="K169" s="26"/>
      <c r="L169" s="26"/>
      <c r="M169" s="26"/>
      <c r="N169" s="26"/>
      <c r="O169" s="26"/>
      <c r="P169" s="26"/>
      <c r="Q169" s="26"/>
      <c r="R169" s="26"/>
    </row>
    <row r="170" spans="2:18" x14ac:dyDescent="0.3">
      <c r="B170" s="25"/>
      <c r="C170" s="25"/>
      <c r="D170" s="25"/>
      <c r="E170" s="25"/>
      <c r="F170" s="26"/>
      <c r="G170" s="26"/>
      <c r="H170" s="26"/>
      <c r="I170" s="116"/>
      <c r="J170" s="116"/>
      <c r="K170" s="26"/>
      <c r="L170" s="26"/>
      <c r="M170" s="26"/>
      <c r="N170" s="26"/>
      <c r="O170" s="26"/>
      <c r="P170" s="26"/>
      <c r="Q170" s="26"/>
      <c r="R170" s="26"/>
    </row>
    <row r="171" spans="2:18" x14ac:dyDescent="0.3">
      <c r="B171" s="25"/>
      <c r="C171" s="25"/>
      <c r="D171" s="25"/>
      <c r="E171" s="25"/>
      <c r="F171" s="26"/>
      <c r="G171" s="26"/>
      <c r="H171" s="26"/>
      <c r="I171" s="116"/>
      <c r="J171" s="116"/>
      <c r="K171" s="26"/>
      <c r="L171" s="26"/>
      <c r="M171" s="26"/>
      <c r="N171" s="26"/>
      <c r="O171" s="26"/>
      <c r="P171" s="26"/>
      <c r="Q171" s="26"/>
      <c r="R171" s="26"/>
    </row>
    <row r="172" spans="2:18" x14ac:dyDescent="0.3">
      <c r="B172" s="25"/>
      <c r="C172" s="25"/>
      <c r="D172" s="25"/>
      <c r="E172" s="25"/>
      <c r="F172" s="26"/>
      <c r="G172" s="26"/>
      <c r="H172" s="26"/>
      <c r="I172" s="116"/>
      <c r="J172" s="116"/>
      <c r="K172" s="26"/>
      <c r="L172" s="26"/>
      <c r="M172" s="26"/>
      <c r="N172" s="26"/>
      <c r="O172" s="26"/>
      <c r="P172" s="26"/>
      <c r="Q172" s="26"/>
      <c r="R172" s="26"/>
    </row>
    <row r="173" spans="2:18" x14ac:dyDescent="0.3">
      <c r="B173" s="25"/>
      <c r="C173" s="25"/>
      <c r="D173" s="25"/>
      <c r="E173" s="25"/>
      <c r="F173" s="26"/>
      <c r="G173" s="26"/>
      <c r="H173" s="26"/>
      <c r="I173" s="116"/>
      <c r="J173" s="116"/>
      <c r="K173" s="26"/>
      <c r="L173" s="26"/>
      <c r="M173" s="26"/>
      <c r="N173" s="26"/>
      <c r="O173" s="26"/>
      <c r="P173" s="26"/>
      <c r="Q173" s="26"/>
      <c r="R173" s="26"/>
    </row>
    <row r="174" spans="2:18" x14ac:dyDescent="0.3">
      <c r="B174" s="25"/>
      <c r="C174" s="25"/>
      <c r="D174" s="25"/>
      <c r="E174" s="25"/>
      <c r="F174" s="26"/>
      <c r="G174" s="26"/>
      <c r="H174" s="26"/>
      <c r="I174" s="116"/>
      <c r="J174" s="116"/>
      <c r="K174" s="26"/>
      <c r="L174" s="26"/>
      <c r="M174" s="26"/>
      <c r="N174" s="26"/>
      <c r="O174" s="26"/>
      <c r="P174" s="26"/>
      <c r="Q174" s="26"/>
      <c r="R174" s="26"/>
    </row>
    <row r="175" spans="2:18" x14ac:dyDescent="0.3">
      <c r="B175" s="25"/>
      <c r="C175" s="25"/>
      <c r="D175" s="25"/>
      <c r="E175" s="25"/>
      <c r="F175" s="26"/>
      <c r="G175" s="26"/>
      <c r="H175" s="26"/>
      <c r="I175" s="116"/>
      <c r="J175" s="116"/>
      <c r="K175" s="26"/>
      <c r="L175" s="26"/>
      <c r="M175" s="26"/>
      <c r="N175" s="26"/>
      <c r="O175" s="26"/>
      <c r="P175" s="26"/>
      <c r="Q175" s="26"/>
      <c r="R175" s="26"/>
    </row>
    <row r="176" spans="2:18" x14ac:dyDescent="0.3">
      <c r="B176" s="25"/>
      <c r="C176" s="25"/>
      <c r="D176" s="25"/>
      <c r="E176" s="25"/>
      <c r="F176" s="26"/>
      <c r="G176" s="26"/>
      <c r="H176" s="26"/>
      <c r="I176" s="116"/>
      <c r="J176" s="116"/>
      <c r="K176" s="26"/>
      <c r="L176" s="26"/>
      <c r="M176" s="26"/>
      <c r="N176" s="26"/>
      <c r="O176" s="26"/>
      <c r="P176" s="26"/>
      <c r="Q176" s="26"/>
      <c r="R176" s="26"/>
    </row>
    <row r="177" spans="2:18" x14ac:dyDescent="0.3">
      <c r="B177" s="25"/>
      <c r="C177" s="25"/>
      <c r="D177" s="25"/>
      <c r="E177" s="25"/>
      <c r="F177" s="26"/>
      <c r="G177" s="26"/>
      <c r="H177" s="26"/>
      <c r="I177" s="116"/>
      <c r="J177" s="116"/>
      <c r="K177" s="26"/>
      <c r="L177" s="26"/>
      <c r="M177" s="26"/>
      <c r="N177" s="26"/>
      <c r="O177" s="26"/>
      <c r="P177" s="26"/>
      <c r="Q177" s="26"/>
      <c r="R177" s="26"/>
    </row>
    <row r="178" spans="2:18" x14ac:dyDescent="0.3">
      <c r="B178" s="25"/>
      <c r="C178" s="25"/>
      <c r="D178" s="25"/>
      <c r="E178" s="25"/>
      <c r="F178" s="26"/>
      <c r="G178" s="26"/>
      <c r="H178" s="26"/>
      <c r="I178" s="116"/>
      <c r="J178" s="116"/>
      <c r="K178" s="26"/>
      <c r="L178" s="26"/>
      <c r="M178" s="26"/>
      <c r="N178" s="26"/>
      <c r="O178" s="26"/>
      <c r="P178" s="26"/>
      <c r="Q178" s="26"/>
      <c r="R178" s="26"/>
    </row>
    <row r="179" spans="2:18" x14ac:dyDescent="0.3">
      <c r="B179" s="25"/>
      <c r="C179" s="25"/>
      <c r="D179" s="25"/>
      <c r="E179" s="25"/>
      <c r="F179" s="26"/>
      <c r="G179" s="26"/>
      <c r="H179" s="26"/>
      <c r="I179" s="116"/>
      <c r="J179" s="116"/>
      <c r="K179" s="26"/>
      <c r="L179" s="26"/>
      <c r="M179" s="26"/>
      <c r="N179" s="26"/>
      <c r="O179" s="26"/>
      <c r="P179" s="26"/>
      <c r="Q179" s="26"/>
      <c r="R179" s="26"/>
    </row>
    <row r="180" spans="2:18" x14ac:dyDescent="0.3">
      <c r="B180" s="25"/>
      <c r="C180" s="25"/>
      <c r="D180" s="25"/>
      <c r="E180" s="25"/>
      <c r="F180" s="26"/>
      <c r="G180" s="26"/>
      <c r="H180" s="26"/>
      <c r="I180" s="116"/>
      <c r="J180" s="116"/>
      <c r="K180" s="26"/>
      <c r="L180" s="26"/>
      <c r="M180" s="26"/>
      <c r="N180" s="26"/>
      <c r="O180" s="26"/>
      <c r="P180" s="26"/>
      <c r="Q180" s="26"/>
      <c r="R180" s="26"/>
    </row>
    <row r="181" spans="2:18" x14ac:dyDescent="0.3">
      <c r="B181" s="25"/>
      <c r="C181" s="25"/>
      <c r="D181" s="25"/>
      <c r="E181" s="25"/>
      <c r="F181" s="26"/>
      <c r="G181" s="26"/>
      <c r="H181" s="26"/>
      <c r="I181" s="116"/>
      <c r="J181" s="116"/>
      <c r="K181" s="26"/>
      <c r="L181" s="26"/>
      <c r="M181" s="26"/>
      <c r="N181" s="26"/>
      <c r="O181" s="26"/>
      <c r="P181" s="26"/>
      <c r="Q181" s="26"/>
      <c r="R181" s="26"/>
    </row>
    <row r="182" spans="2:18" x14ac:dyDescent="0.3">
      <c r="B182" s="25"/>
      <c r="C182" s="25"/>
      <c r="D182" s="25"/>
      <c r="E182" s="25"/>
      <c r="F182" s="26"/>
      <c r="G182" s="26"/>
      <c r="H182" s="26"/>
      <c r="I182" s="116"/>
      <c r="J182" s="116"/>
      <c r="K182" s="26"/>
      <c r="L182" s="26"/>
      <c r="M182" s="26"/>
      <c r="N182" s="26"/>
      <c r="O182" s="26"/>
      <c r="P182" s="26"/>
      <c r="Q182" s="26"/>
      <c r="R182" s="26"/>
    </row>
    <row r="183" spans="2:18" x14ac:dyDescent="0.3">
      <c r="B183" s="25"/>
      <c r="C183" s="25"/>
      <c r="D183" s="25"/>
      <c r="E183" s="25"/>
      <c r="F183" s="26"/>
      <c r="G183" s="26"/>
      <c r="H183" s="26"/>
      <c r="I183" s="116"/>
      <c r="J183" s="116"/>
      <c r="K183" s="26"/>
      <c r="L183" s="26"/>
      <c r="M183" s="26"/>
      <c r="N183" s="26"/>
      <c r="O183" s="26"/>
      <c r="P183" s="26"/>
      <c r="Q183" s="26"/>
      <c r="R183" s="26"/>
    </row>
    <row r="184" spans="2:18" x14ac:dyDescent="0.3">
      <c r="B184" s="25"/>
      <c r="C184" s="25"/>
      <c r="D184" s="25"/>
      <c r="E184" s="25"/>
      <c r="F184" s="26"/>
      <c r="G184" s="26"/>
      <c r="H184" s="26"/>
      <c r="I184" s="116"/>
      <c r="J184" s="116"/>
      <c r="K184" s="26"/>
      <c r="L184" s="26"/>
      <c r="M184" s="26"/>
      <c r="N184" s="26"/>
      <c r="O184" s="26"/>
      <c r="P184" s="26"/>
      <c r="Q184" s="26"/>
      <c r="R184" s="26"/>
    </row>
    <row r="185" spans="2:18" x14ac:dyDescent="0.3">
      <c r="B185" s="25"/>
      <c r="C185" s="25"/>
      <c r="D185" s="25"/>
      <c r="E185" s="25"/>
      <c r="F185" s="26"/>
      <c r="G185" s="26"/>
      <c r="H185" s="26"/>
      <c r="I185" s="116"/>
      <c r="J185" s="116"/>
      <c r="K185" s="26"/>
      <c r="L185" s="26"/>
      <c r="M185" s="26"/>
      <c r="N185" s="26"/>
      <c r="O185" s="26"/>
      <c r="P185" s="26"/>
      <c r="Q185" s="26"/>
      <c r="R185" s="26"/>
    </row>
    <row r="186" spans="2:18" x14ac:dyDescent="0.3">
      <c r="B186" s="25"/>
      <c r="C186" s="25"/>
      <c r="D186" s="25"/>
      <c r="E186" s="25"/>
      <c r="F186" s="26"/>
      <c r="G186" s="26"/>
      <c r="H186" s="26"/>
      <c r="I186" s="116"/>
      <c r="J186" s="116"/>
      <c r="K186" s="26"/>
      <c r="L186" s="26"/>
      <c r="M186" s="26"/>
      <c r="N186" s="26"/>
      <c r="O186" s="26"/>
      <c r="P186" s="26"/>
      <c r="Q186" s="26"/>
      <c r="R186" s="26"/>
    </row>
    <row r="187" spans="2:18" x14ac:dyDescent="0.3">
      <c r="B187" s="25"/>
      <c r="C187" s="25"/>
      <c r="D187" s="25"/>
      <c r="E187" s="25"/>
      <c r="F187" s="26"/>
      <c r="G187" s="26"/>
      <c r="H187" s="26"/>
      <c r="I187" s="116"/>
      <c r="J187" s="116"/>
      <c r="K187" s="26"/>
      <c r="L187" s="26"/>
      <c r="M187" s="26"/>
      <c r="N187" s="26"/>
      <c r="O187" s="26"/>
      <c r="P187" s="26"/>
      <c r="Q187" s="26"/>
      <c r="R187" s="26"/>
    </row>
    <row r="188" spans="2:18" x14ac:dyDescent="0.3">
      <c r="B188" s="25"/>
      <c r="C188" s="25"/>
      <c r="D188" s="25"/>
      <c r="E188" s="25"/>
      <c r="F188" s="26"/>
      <c r="G188" s="26"/>
      <c r="H188" s="26"/>
      <c r="I188" s="116"/>
      <c r="J188" s="116"/>
      <c r="K188" s="26"/>
      <c r="L188" s="26"/>
      <c r="M188" s="26"/>
      <c r="N188" s="26"/>
      <c r="O188" s="26"/>
      <c r="P188" s="26"/>
      <c r="Q188" s="26"/>
      <c r="R188" s="26"/>
    </row>
    <row r="189" spans="2:18" x14ac:dyDescent="0.3">
      <c r="B189" s="25"/>
      <c r="C189" s="25"/>
      <c r="D189" s="25"/>
      <c r="E189" s="25"/>
      <c r="F189" s="26"/>
      <c r="G189" s="26"/>
      <c r="H189" s="26"/>
      <c r="I189" s="116"/>
      <c r="J189" s="116"/>
      <c r="K189" s="26"/>
      <c r="L189" s="26"/>
      <c r="M189" s="26"/>
      <c r="N189" s="26"/>
      <c r="O189" s="26"/>
      <c r="P189" s="26"/>
      <c r="Q189" s="26"/>
      <c r="R189" s="26"/>
    </row>
    <row r="190" spans="2:18" x14ac:dyDescent="0.3">
      <c r="B190" s="25"/>
      <c r="C190" s="25"/>
      <c r="D190" s="25"/>
      <c r="E190" s="25"/>
      <c r="F190" s="26"/>
      <c r="G190" s="26"/>
      <c r="H190" s="26"/>
      <c r="I190" s="116"/>
      <c r="J190" s="116"/>
      <c r="K190" s="26"/>
      <c r="L190" s="26"/>
      <c r="M190" s="26"/>
      <c r="N190" s="26"/>
      <c r="O190" s="26"/>
      <c r="P190" s="26"/>
      <c r="Q190" s="26"/>
      <c r="R190" s="26"/>
    </row>
    <row r="191" spans="2:18" x14ac:dyDescent="0.3">
      <c r="B191" s="25"/>
      <c r="C191" s="25"/>
      <c r="D191" s="25"/>
      <c r="E191" s="25"/>
      <c r="F191" s="26"/>
      <c r="G191" s="26"/>
      <c r="H191" s="26"/>
      <c r="I191" s="116"/>
      <c r="J191" s="116"/>
      <c r="K191" s="26"/>
      <c r="L191" s="26"/>
      <c r="M191" s="26"/>
      <c r="N191" s="26"/>
      <c r="O191" s="26"/>
      <c r="P191" s="26"/>
      <c r="Q191" s="26"/>
      <c r="R191" s="26"/>
    </row>
    <row r="192" spans="2:18" x14ac:dyDescent="0.3">
      <c r="B192" s="25"/>
      <c r="C192" s="25"/>
      <c r="D192" s="25"/>
      <c r="E192" s="25"/>
      <c r="F192" s="26"/>
      <c r="G192" s="26"/>
      <c r="H192" s="26"/>
      <c r="I192" s="116"/>
      <c r="J192" s="116"/>
      <c r="K192" s="26"/>
      <c r="L192" s="26"/>
      <c r="M192" s="26"/>
      <c r="N192" s="26"/>
      <c r="O192" s="26"/>
      <c r="P192" s="26"/>
      <c r="Q192" s="26"/>
      <c r="R192" s="26"/>
    </row>
    <row r="193" spans="2:18" x14ac:dyDescent="0.3">
      <c r="B193" s="25"/>
      <c r="C193" s="25"/>
      <c r="D193" s="25"/>
      <c r="E193" s="25"/>
      <c r="F193" s="26"/>
      <c r="G193" s="26"/>
      <c r="H193" s="26"/>
      <c r="I193" s="116"/>
      <c r="J193" s="116"/>
      <c r="K193" s="26"/>
      <c r="L193" s="26"/>
      <c r="M193" s="26"/>
      <c r="N193" s="26"/>
      <c r="O193" s="26"/>
      <c r="P193" s="26"/>
      <c r="Q193" s="26"/>
      <c r="R193" s="26"/>
    </row>
    <row r="194" spans="2:18" x14ac:dyDescent="0.3">
      <c r="B194" s="25"/>
      <c r="C194" s="25"/>
      <c r="D194" s="25"/>
      <c r="E194" s="25"/>
      <c r="F194" s="26"/>
      <c r="G194" s="26"/>
      <c r="H194" s="26"/>
      <c r="I194" s="116"/>
      <c r="J194" s="116"/>
      <c r="K194" s="26"/>
      <c r="L194" s="26"/>
      <c r="M194" s="26"/>
      <c r="N194" s="26"/>
      <c r="O194" s="26"/>
      <c r="P194" s="26"/>
      <c r="Q194" s="26"/>
      <c r="R194" s="26"/>
    </row>
    <row r="195" spans="2:18" x14ac:dyDescent="0.3">
      <c r="B195" s="25"/>
      <c r="C195" s="25"/>
      <c r="D195" s="25"/>
      <c r="E195" s="25"/>
      <c r="F195" s="26"/>
      <c r="G195" s="26"/>
      <c r="H195" s="26"/>
      <c r="I195" s="116"/>
      <c r="J195" s="116"/>
      <c r="K195" s="26"/>
      <c r="L195" s="26"/>
      <c r="M195" s="26"/>
      <c r="N195" s="26"/>
      <c r="O195" s="26"/>
      <c r="P195" s="26"/>
      <c r="Q195" s="26"/>
      <c r="R195" s="26"/>
    </row>
    <row r="196" spans="2:18" x14ac:dyDescent="0.3">
      <c r="B196" s="25"/>
      <c r="C196" s="25"/>
      <c r="D196" s="25"/>
      <c r="E196" s="25"/>
      <c r="F196" s="26"/>
      <c r="G196" s="26"/>
      <c r="H196" s="26"/>
      <c r="I196" s="116"/>
      <c r="J196" s="116"/>
      <c r="K196" s="26"/>
      <c r="L196" s="26"/>
      <c r="M196" s="26"/>
      <c r="N196" s="26"/>
      <c r="O196" s="26"/>
      <c r="P196" s="26"/>
      <c r="Q196" s="26"/>
      <c r="R196" s="26"/>
    </row>
    <row r="197" spans="2:18" x14ac:dyDescent="0.3">
      <c r="B197" s="25"/>
      <c r="C197" s="25"/>
      <c r="D197" s="25"/>
      <c r="E197" s="25"/>
      <c r="F197" s="26"/>
      <c r="G197" s="26"/>
      <c r="H197" s="26"/>
      <c r="I197" s="116"/>
      <c r="J197" s="116"/>
      <c r="K197" s="26"/>
      <c r="L197" s="26"/>
      <c r="M197" s="26"/>
      <c r="N197" s="26"/>
      <c r="O197" s="26"/>
      <c r="P197" s="26"/>
      <c r="Q197" s="26"/>
      <c r="R197" s="26"/>
    </row>
    <row r="198" spans="2:18" x14ac:dyDescent="0.3">
      <c r="B198" s="25"/>
      <c r="C198" s="25"/>
      <c r="D198" s="25"/>
      <c r="E198" s="25"/>
      <c r="F198" s="26"/>
      <c r="G198" s="26"/>
      <c r="H198" s="26"/>
      <c r="I198" s="116"/>
      <c r="J198" s="116"/>
      <c r="K198" s="26"/>
      <c r="L198" s="26"/>
      <c r="M198" s="26"/>
      <c r="N198" s="26"/>
      <c r="O198" s="26"/>
      <c r="P198" s="26"/>
      <c r="Q198" s="26"/>
      <c r="R198" s="26"/>
    </row>
    <row r="199" spans="2:18" x14ac:dyDescent="0.3">
      <c r="B199" s="25"/>
      <c r="C199" s="25"/>
      <c r="D199" s="25"/>
      <c r="E199" s="25"/>
      <c r="F199" s="26"/>
      <c r="G199" s="26"/>
      <c r="H199" s="26"/>
      <c r="I199" s="116"/>
      <c r="J199" s="116"/>
      <c r="K199" s="26"/>
      <c r="L199" s="26"/>
      <c r="M199" s="26"/>
      <c r="N199" s="26"/>
      <c r="O199" s="26"/>
      <c r="P199" s="26"/>
      <c r="Q199" s="26"/>
      <c r="R199" s="26"/>
    </row>
    <row r="200" spans="2:18" x14ac:dyDescent="0.3">
      <c r="B200" s="25"/>
      <c r="C200" s="25"/>
      <c r="D200" s="25"/>
      <c r="E200" s="25"/>
      <c r="F200" s="26"/>
      <c r="G200" s="26"/>
      <c r="H200" s="26"/>
      <c r="I200" s="116"/>
      <c r="J200" s="116"/>
      <c r="K200" s="26"/>
      <c r="L200" s="26"/>
      <c r="M200" s="26"/>
      <c r="N200" s="26"/>
      <c r="O200" s="26"/>
      <c r="P200" s="26"/>
      <c r="Q200" s="26"/>
      <c r="R200" s="26"/>
    </row>
    <row r="201" spans="2:18" x14ac:dyDescent="0.3">
      <c r="B201" s="25"/>
      <c r="C201" s="25"/>
      <c r="D201" s="25"/>
      <c r="E201" s="25"/>
      <c r="F201" s="26"/>
      <c r="G201" s="26"/>
      <c r="H201" s="26"/>
      <c r="I201" s="116"/>
      <c r="J201" s="116"/>
      <c r="K201" s="26"/>
      <c r="L201" s="26"/>
      <c r="M201" s="26"/>
      <c r="N201" s="26"/>
      <c r="O201" s="26"/>
      <c r="P201" s="26"/>
      <c r="Q201" s="26"/>
      <c r="R201" s="26"/>
    </row>
    <row r="202" spans="2:18" x14ac:dyDescent="0.3">
      <c r="B202" s="25"/>
      <c r="C202" s="25"/>
      <c r="D202" s="25"/>
      <c r="E202" s="25"/>
      <c r="F202" s="26"/>
      <c r="G202" s="26"/>
      <c r="H202" s="26"/>
      <c r="I202" s="116"/>
      <c r="J202" s="116"/>
      <c r="K202" s="26"/>
      <c r="L202" s="26"/>
      <c r="M202" s="26"/>
      <c r="N202" s="26"/>
      <c r="O202" s="26"/>
      <c r="P202" s="26"/>
      <c r="Q202" s="26"/>
      <c r="R202" s="26"/>
    </row>
    <row r="203" spans="2:18" x14ac:dyDescent="0.3">
      <c r="B203" s="25"/>
      <c r="C203" s="25"/>
      <c r="D203" s="25"/>
      <c r="E203" s="25"/>
      <c r="F203" s="26"/>
      <c r="G203" s="26"/>
      <c r="H203" s="26"/>
      <c r="I203" s="116"/>
      <c r="J203" s="116"/>
      <c r="K203" s="26"/>
      <c r="L203" s="26"/>
      <c r="M203" s="26"/>
      <c r="N203" s="26"/>
      <c r="O203" s="26"/>
      <c r="P203" s="26"/>
      <c r="Q203" s="26"/>
      <c r="R203" s="26"/>
    </row>
    <row r="204" spans="2:18" x14ac:dyDescent="0.3">
      <c r="B204" s="25"/>
      <c r="C204" s="25"/>
      <c r="D204" s="25"/>
      <c r="E204" s="25"/>
      <c r="F204" s="26"/>
      <c r="G204" s="26"/>
      <c r="H204" s="26"/>
      <c r="I204" s="116"/>
      <c r="J204" s="116"/>
      <c r="K204" s="26"/>
      <c r="L204" s="26"/>
      <c r="M204" s="26"/>
      <c r="N204" s="26"/>
      <c r="O204" s="26"/>
      <c r="P204" s="26"/>
      <c r="Q204" s="26"/>
      <c r="R204" s="26"/>
    </row>
    <row r="205" spans="2:18" x14ac:dyDescent="0.3">
      <c r="B205" s="25"/>
      <c r="C205" s="25"/>
      <c r="D205" s="25"/>
      <c r="E205" s="25"/>
      <c r="F205" s="26"/>
      <c r="G205" s="26"/>
      <c r="H205" s="26"/>
      <c r="I205" s="116"/>
      <c r="J205" s="116"/>
      <c r="K205" s="26"/>
      <c r="L205" s="26"/>
      <c r="M205" s="26"/>
      <c r="N205" s="26"/>
      <c r="O205" s="26"/>
      <c r="P205" s="26"/>
      <c r="Q205" s="26"/>
      <c r="R205" s="26"/>
    </row>
    <row r="206" spans="2:18" x14ac:dyDescent="0.3">
      <c r="B206" s="25"/>
      <c r="C206" s="25"/>
      <c r="D206" s="25"/>
      <c r="E206" s="25"/>
      <c r="F206" s="26"/>
      <c r="G206" s="26"/>
      <c r="H206" s="26"/>
      <c r="I206" s="116"/>
      <c r="J206" s="116"/>
      <c r="K206" s="26"/>
      <c r="L206" s="26"/>
      <c r="M206" s="26"/>
      <c r="N206" s="26"/>
      <c r="O206" s="26"/>
      <c r="P206" s="26"/>
      <c r="Q206" s="26"/>
      <c r="R206" s="26"/>
    </row>
    <row r="207" spans="2:18" x14ac:dyDescent="0.3">
      <c r="B207" s="25"/>
      <c r="C207" s="25"/>
      <c r="D207" s="25"/>
      <c r="E207" s="25"/>
      <c r="F207" s="26"/>
      <c r="G207" s="26"/>
      <c r="H207" s="26"/>
      <c r="I207" s="116"/>
      <c r="J207" s="116"/>
      <c r="K207" s="26"/>
      <c r="L207" s="26"/>
      <c r="M207" s="26"/>
      <c r="N207" s="26"/>
      <c r="O207" s="26"/>
      <c r="P207" s="26"/>
      <c r="Q207" s="26"/>
      <c r="R207" s="26"/>
    </row>
    <row r="208" spans="2:18" x14ac:dyDescent="0.3">
      <c r="B208" s="25"/>
      <c r="C208" s="25"/>
      <c r="D208" s="25"/>
      <c r="E208" s="25"/>
      <c r="F208" s="26"/>
      <c r="G208" s="26"/>
      <c r="H208" s="26"/>
      <c r="I208" s="116"/>
      <c r="J208" s="116"/>
      <c r="K208" s="26"/>
      <c r="L208" s="26"/>
      <c r="M208" s="26"/>
      <c r="N208" s="26"/>
      <c r="O208" s="26"/>
      <c r="P208" s="26"/>
      <c r="Q208" s="26"/>
      <c r="R208" s="26"/>
    </row>
    <row r="209" spans="2:18" x14ac:dyDescent="0.3">
      <c r="B209" s="25"/>
      <c r="C209" s="25"/>
      <c r="D209" s="25"/>
      <c r="E209" s="25"/>
      <c r="F209" s="26"/>
      <c r="G209" s="26"/>
      <c r="H209" s="26"/>
      <c r="I209" s="116"/>
      <c r="J209" s="116"/>
      <c r="K209" s="26"/>
      <c r="L209" s="26"/>
      <c r="M209" s="26"/>
      <c r="N209" s="26"/>
      <c r="O209" s="26"/>
      <c r="P209" s="26"/>
      <c r="Q209" s="26"/>
      <c r="R209" s="26"/>
    </row>
    <row r="210" spans="2:18" x14ac:dyDescent="0.3">
      <c r="B210" s="25"/>
      <c r="C210" s="25"/>
      <c r="D210" s="25"/>
      <c r="E210" s="25"/>
      <c r="F210" s="26"/>
      <c r="G210" s="26"/>
      <c r="H210" s="26"/>
      <c r="I210" s="116"/>
      <c r="J210" s="116"/>
      <c r="K210" s="26"/>
      <c r="L210" s="26"/>
      <c r="M210" s="26"/>
      <c r="N210" s="26"/>
      <c r="O210" s="26"/>
      <c r="P210" s="26"/>
      <c r="Q210" s="26"/>
      <c r="R210" s="26"/>
    </row>
    <row r="211" spans="2:18" x14ac:dyDescent="0.3">
      <c r="B211" s="25"/>
      <c r="C211" s="25"/>
      <c r="D211" s="25"/>
      <c r="E211" s="25"/>
      <c r="F211" s="26"/>
      <c r="G211" s="26"/>
      <c r="H211" s="26"/>
      <c r="I211" s="116"/>
      <c r="J211" s="116"/>
      <c r="K211" s="26"/>
      <c r="L211" s="26"/>
      <c r="M211" s="26"/>
      <c r="N211" s="26"/>
      <c r="O211" s="26"/>
      <c r="P211" s="26"/>
      <c r="Q211" s="26"/>
      <c r="R211" s="26"/>
    </row>
    <row r="212" spans="2:18" x14ac:dyDescent="0.3">
      <c r="B212" s="25"/>
      <c r="C212" s="25"/>
      <c r="D212" s="25"/>
      <c r="E212" s="25"/>
      <c r="F212" s="26"/>
      <c r="G212" s="26"/>
      <c r="H212" s="26"/>
      <c r="I212" s="116"/>
      <c r="J212" s="116"/>
      <c r="K212" s="26"/>
      <c r="L212" s="26"/>
      <c r="M212" s="26"/>
      <c r="N212" s="26"/>
      <c r="O212" s="26"/>
      <c r="P212" s="26"/>
      <c r="Q212" s="26"/>
      <c r="R212" s="26"/>
    </row>
    <row r="213" spans="2:18" x14ac:dyDescent="0.3">
      <c r="B213" s="25"/>
      <c r="C213" s="25"/>
      <c r="D213" s="25"/>
      <c r="E213" s="25"/>
      <c r="F213" s="26"/>
      <c r="G213" s="26"/>
      <c r="H213" s="26"/>
      <c r="I213" s="116"/>
      <c r="J213" s="116"/>
      <c r="K213" s="26"/>
      <c r="L213" s="26"/>
      <c r="M213" s="26"/>
      <c r="N213" s="26"/>
      <c r="O213" s="26"/>
      <c r="P213" s="26"/>
      <c r="Q213" s="26"/>
      <c r="R213" s="26"/>
    </row>
    <row r="214" spans="2:18" x14ac:dyDescent="0.3">
      <c r="B214" s="25"/>
      <c r="C214" s="25"/>
      <c r="D214" s="25"/>
      <c r="E214" s="25"/>
      <c r="F214" s="26"/>
      <c r="G214" s="26"/>
      <c r="H214" s="26"/>
      <c r="I214" s="116"/>
      <c r="J214" s="116"/>
      <c r="K214" s="26"/>
      <c r="L214" s="26"/>
      <c r="M214" s="26"/>
      <c r="N214" s="26"/>
      <c r="O214" s="26"/>
      <c r="P214" s="26"/>
      <c r="Q214" s="26"/>
      <c r="R214" s="26"/>
    </row>
    <row r="215" spans="2:18" x14ac:dyDescent="0.3">
      <c r="B215" s="25"/>
      <c r="C215" s="25"/>
      <c r="D215" s="25"/>
      <c r="E215" s="25"/>
      <c r="F215" s="26"/>
      <c r="G215" s="26"/>
      <c r="H215" s="26"/>
      <c r="I215" s="116"/>
      <c r="J215" s="116"/>
      <c r="K215" s="26"/>
      <c r="L215" s="26"/>
      <c r="M215" s="26"/>
      <c r="N215" s="26"/>
      <c r="O215" s="26"/>
      <c r="P215" s="26"/>
      <c r="Q215" s="26"/>
      <c r="R215" s="26"/>
    </row>
    <row r="216" spans="2:18" x14ac:dyDescent="0.3">
      <c r="B216" s="25"/>
      <c r="C216" s="25"/>
      <c r="D216" s="25"/>
      <c r="E216" s="25"/>
      <c r="F216" s="26"/>
      <c r="G216" s="26"/>
      <c r="H216" s="26"/>
      <c r="I216" s="116"/>
      <c r="J216" s="116"/>
      <c r="K216" s="26"/>
      <c r="L216" s="26"/>
      <c r="M216" s="26"/>
      <c r="N216" s="26"/>
      <c r="O216" s="26"/>
      <c r="P216" s="26"/>
      <c r="Q216" s="26"/>
      <c r="R216" s="26"/>
    </row>
    <row r="217" spans="2:18" x14ac:dyDescent="0.3">
      <c r="B217" s="25"/>
      <c r="C217" s="25"/>
      <c r="D217" s="25"/>
      <c r="E217" s="25"/>
      <c r="F217" s="26"/>
      <c r="G217" s="26"/>
      <c r="H217" s="26"/>
      <c r="I217" s="116"/>
      <c r="J217" s="116"/>
      <c r="K217" s="26"/>
      <c r="L217" s="26"/>
      <c r="M217" s="26"/>
      <c r="N217" s="26"/>
      <c r="O217" s="26"/>
      <c r="P217" s="26"/>
      <c r="Q217" s="26"/>
      <c r="R217" s="26"/>
    </row>
  </sheetData>
  <mergeCells count="2">
    <mergeCell ref="A3:E3"/>
    <mergeCell ref="A4:E4"/>
  </mergeCells>
  <phoneticPr fontId="3" type="noConversion"/>
  <printOptions horizontalCentered="1" verticalCentered="1"/>
  <pageMargins left="0.35" right="0.25" top="0.98425196850393704" bottom="0.54" header="0.511811023622047" footer="0.511811023622047"/>
  <pageSetup paperSize="9" scale="61"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Лист12">
    <outlinePr applyStyles="1" summaryBelow="0"/>
    <pageSetUpPr fitToPage="1"/>
  </sheetPr>
  <dimension ref="A2:T6"/>
  <sheetViews>
    <sheetView workbookViewId="0">
      <selection activeCell="A4" sqref="A4"/>
    </sheetView>
  </sheetViews>
  <sheetFormatPr defaultColWidth="9.109375" defaultRowHeight="13.8" x14ac:dyDescent="0.3"/>
  <cols>
    <col min="1" max="1" width="54.33203125" style="22" bestFit="1" customWidth="1"/>
    <col min="2" max="2" width="10.5546875" style="22" bestFit="1" customWidth="1"/>
    <col min="3" max="3" width="11.44140625" style="22" bestFit="1" customWidth="1"/>
    <col min="4" max="4" width="6.33203125" style="22" bestFit="1" customWidth="1"/>
    <col min="5" max="5" width="7.5546875" style="22" hidden="1" customWidth="1"/>
    <col min="6" max="6" width="9.109375" style="22" customWidth="1"/>
    <col min="7" max="16384" width="9.109375" style="22"/>
  </cols>
  <sheetData>
    <row r="2" spans="1:20" ht="36.75" customHeight="1" x14ac:dyDescent="0.35">
      <c r="A2" s="292" t="s">
        <v>163</v>
      </c>
      <c r="B2" s="293"/>
      <c r="C2" s="293"/>
      <c r="D2" s="293"/>
      <c r="E2" s="26"/>
      <c r="F2" s="26"/>
      <c r="G2" s="26"/>
      <c r="H2" s="26"/>
      <c r="I2" s="26"/>
      <c r="J2" s="26"/>
      <c r="K2" s="26"/>
      <c r="L2" s="26"/>
      <c r="M2" s="26"/>
      <c r="N2" s="26"/>
      <c r="O2" s="26"/>
      <c r="P2" s="26"/>
      <c r="Q2" s="26"/>
      <c r="R2" s="26"/>
      <c r="S2" s="26"/>
      <c r="T2" s="26"/>
    </row>
    <row r="3" spans="1:20" x14ac:dyDescent="0.3">
      <c r="A3" s="24"/>
    </row>
    <row r="5" spans="1:20" s="27" customFormat="1" x14ac:dyDescent="0.3">
      <c r="D5" s="37"/>
    </row>
    <row r="6" spans="1:20" s="53" customFormat="1" x14ac:dyDescent="0.25"/>
  </sheetData>
  <mergeCells count="1">
    <mergeCell ref="A2:D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Лист24">
    <outlinePr applyStyles="1" summaryBelow="0"/>
    <pageSetUpPr fitToPage="1"/>
  </sheetPr>
  <dimension ref="A2:T6"/>
  <sheetViews>
    <sheetView workbookViewId="0">
      <selection activeCell="A2" sqref="A2:D2"/>
    </sheetView>
  </sheetViews>
  <sheetFormatPr defaultColWidth="9.109375" defaultRowHeight="13.8" x14ac:dyDescent="0.3"/>
  <cols>
    <col min="1" max="1" width="54.33203125" style="22" bestFit="1" customWidth="1"/>
    <col min="2" max="2" width="10.5546875" style="22" bestFit="1" customWidth="1"/>
    <col min="3" max="3" width="11.44140625" style="22" bestFit="1" customWidth="1"/>
    <col min="4" max="4" width="6.33203125" style="22" bestFit="1" customWidth="1"/>
    <col min="5" max="5" width="7.5546875" style="22" hidden="1" customWidth="1"/>
    <col min="6" max="6" width="9.109375" style="22" customWidth="1"/>
    <col min="7" max="16384" width="9.109375" style="22"/>
  </cols>
  <sheetData>
    <row r="2" spans="1:20" ht="35.25" customHeight="1" x14ac:dyDescent="0.35">
      <c r="A2" s="292" t="s">
        <v>164</v>
      </c>
      <c r="B2" s="293"/>
      <c r="C2" s="293"/>
      <c r="D2" s="293"/>
      <c r="E2" s="26"/>
      <c r="F2" s="26"/>
      <c r="G2" s="26"/>
      <c r="H2" s="26"/>
      <c r="I2" s="26"/>
      <c r="J2" s="26"/>
      <c r="K2" s="26"/>
      <c r="L2" s="26"/>
      <c r="M2" s="26"/>
      <c r="N2" s="26"/>
      <c r="O2" s="26"/>
      <c r="P2" s="26"/>
      <c r="Q2" s="26"/>
      <c r="R2" s="26"/>
      <c r="S2" s="26"/>
      <c r="T2" s="26"/>
    </row>
    <row r="3" spans="1:20" x14ac:dyDescent="0.3">
      <c r="A3" s="24"/>
    </row>
    <row r="5" spans="1:20" s="27" customFormat="1" x14ac:dyDescent="0.3">
      <c r="D5" s="37"/>
    </row>
    <row r="6" spans="1:20" s="53" customFormat="1" x14ac:dyDescent="0.25"/>
  </sheetData>
  <mergeCells count="1">
    <mergeCell ref="A2:D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Лист27">
    <outlinePr applyStyles="1" summaryBelow="0"/>
    <pageSetUpPr fitToPage="1"/>
  </sheetPr>
  <dimension ref="A2:T5"/>
  <sheetViews>
    <sheetView workbookViewId="0">
      <selection activeCell="A2" sqref="A2:G2"/>
    </sheetView>
  </sheetViews>
  <sheetFormatPr defaultColWidth="9.109375" defaultRowHeight="13.8" x14ac:dyDescent="0.3"/>
  <cols>
    <col min="1" max="1" width="77.33203125" style="22" bestFit="1" customWidth="1"/>
    <col min="2" max="7" width="8.6640625" style="22" bestFit="1" customWidth="1"/>
    <col min="8" max="8" width="7.5546875" style="22" hidden="1" customWidth="1"/>
    <col min="9" max="9" width="9.109375" style="22" customWidth="1"/>
    <col min="10" max="16384" width="9.109375" style="22"/>
  </cols>
  <sheetData>
    <row r="2" spans="1:20" ht="18" x14ac:dyDescent="0.35">
      <c r="A2" s="1" t="str">
        <f>DEBT_LAST_5_YEARS</f>
        <v>Державний та гарантований державою борг України за останні 5 років</v>
      </c>
      <c r="B2" s="293"/>
      <c r="C2" s="293"/>
      <c r="D2" s="293"/>
      <c r="E2" s="293"/>
      <c r="F2" s="293"/>
      <c r="G2" s="293"/>
      <c r="H2" s="26"/>
      <c r="I2" s="26"/>
      <c r="J2" s="26"/>
      <c r="K2" s="26"/>
      <c r="L2" s="26"/>
      <c r="M2" s="26"/>
      <c r="N2" s="26"/>
      <c r="O2" s="26"/>
      <c r="P2" s="26"/>
      <c r="Q2" s="26"/>
      <c r="R2" s="26"/>
      <c r="S2" s="26"/>
      <c r="T2" s="26"/>
    </row>
    <row r="3" spans="1:20" x14ac:dyDescent="0.3">
      <c r="A3" s="24"/>
    </row>
    <row r="4" spans="1:20" s="27" customFormat="1" x14ac:dyDescent="0.3">
      <c r="G4" s="37" t="s">
        <v>0</v>
      </c>
    </row>
    <row r="5" spans="1:20" s="53" customFormat="1" x14ac:dyDescent="0.25"/>
  </sheetData>
  <mergeCells count="1">
    <mergeCell ref="A2:G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Лист39">
    <pageSetUpPr fitToPage="1"/>
  </sheetPr>
  <dimension ref="A8"/>
  <sheetViews>
    <sheetView workbookViewId="0">
      <selection activeCell="L6" sqref="L6"/>
    </sheetView>
  </sheetViews>
  <sheetFormatPr defaultRowHeight="13.2" x14ac:dyDescent="0.25"/>
  <sheetData>
    <row r="8" s="5" customFormat="1" x14ac:dyDescent="0.25"/>
  </sheetData>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Лист8">
    <tabColor indexed="14"/>
  </sheetPr>
  <dimension ref="A1:G52"/>
  <sheetViews>
    <sheetView topLeftCell="A10" workbookViewId="0">
      <selection activeCell="A12" sqref="A12"/>
    </sheetView>
  </sheetViews>
  <sheetFormatPr defaultRowHeight="13.2" x14ac:dyDescent="0.25"/>
  <cols>
    <col min="1" max="1" width="27.44140625" customWidth="1"/>
    <col min="2" max="2" width="20.6640625" customWidth="1"/>
    <col min="3" max="3" width="21.6640625" customWidth="1"/>
    <col min="4" max="6" width="15.109375" bestFit="1" customWidth="1"/>
    <col min="7" max="7" width="11" bestFit="1" customWidth="1"/>
  </cols>
  <sheetData>
    <row r="1" spans="1:7" x14ac:dyDescent="0.25">
      <c r="A1" t="s">
        <v>205</v>
      </c>
    </row>
    <row r="3" spans="1:7" x14ac:dyDescent="0.25">
      <c r="A3" t="s">
        <v>165</v>
      </c>
      <c r="B3" s="6">
        <v>46112</v>
      </c>
      <c r="C3" s="146" t="s">
        <v>166</v>
      </c>
    </row>
    <row r="4" spans="1:7" x14ac:dyDescent="0.25">
      <c r="A4" t="s">
        <v>167</v>
      </c>
      <c r="B4" s="6" t="s">
        <v>168</v>
      </c>
      <c r="C4" s="146"/>
    </row>
    <row r="5" spans="1:7" x14ac:dyDescent="0.25">
      <c r="A5" t="s">
        <v>169</v>
      </c>
      <c r="B5">
        <v>1000000000</v>
      </c>
      <c r="C5" t="str">
        <f>IF($A$10="UKR",C7,C8 )</f>
        <v>млрд. дол. США</v>
      </c>
      <c r="D5" t="str">
        <f>IF($A$10="UKR",D7,D8 )</f>
        <v>млрд. грн</v>
      </c>
      <c r="E5" t="str">
        <f>IF($A$10="UKR",E7,E8 )</f>
        <v>млрд. одиниць</v>
      </c>
      <c r="F5">
        <f>1000000000/DDELIMER</f>
        <v>1</v>
      </c>
      <c r="G5">
        <f>IF($B$5=1,1000000000,IF($B$5=1000,1000000,IF($B$5=1000000,1000,IF($B$5=1000000000,1))))</f>
        <v>1</v>
      </c>
    </row>
    <row r="6" spans="1:7" x14ac:dyDescent="0.25">
      <c r="A6" t="s">
        <v>170</v>
      </c>
      <c r="B6" t="s">
        <v>171</v>
      </c>
    </row>
    <row r="7" spans="1:7" x14ac:dyDescent="0.25">
      <c r="C7" t="str">
        <f>IF($B$5=1,REPORT_CUR_UAH,IF($B$5=1000,"тис. " &amp; REPORT_CUR_UAH,IF($B$5=1000000,"млн. " &amp; REPORT_CUR_UAH,IF($B$5=1000000000,"млрд. " &amp; REPORT_CUR_UAH))))</f>
        <v>млрд. дол. США</v>
      </c>
      <c r="D7" t="str">
        <f>IF($B$5=1,"грн",IF($B$5=1000,"тис. грн",IF($B$5=1000000,"млн. грн",IF($B$5=1000000000,"млрд. грн"))))</f>
        <v>млрд. грн</v>
      </c>
      <c r="E7" t="str">
        <f>IF($B$5=1,"одиниць",IF($B$5=1000,"тис. одиниць",IF($B$5=1000000,"млн. одиниць",IF($B$5=1000000000,"млрд. одиниць"))))</f>
        <v>млрд. одиниць</v>
      </c>
    </row>
    <row r="8" spans="1:7" x14ac:dyDescent="0.25">
      <c r="C8" t="str">
        <f>IF($B$5=1,REPORT_CUR_ENG,IF($B$5=1000,"th USD",IF($B$5=1000000,"ml " &amp; REPORT_CUR_ENG,IF($B$5=1000000000,"bn " &amp; REPORT_CUR_ENG))))</f>
        <v>bn USD</v>
      </c>
      <c r="D8" t="str">
        <f>IF($B$5=1,"UAH",IF($B$5=1000,"th UAH",IF($B$5=1000000,"ml UAH",IF($B$5=1000000000,"bn UAH"))))</f>
        <v>bn UAH</v>
      </c>
      <c r="E8" t="str">
        <f>IF($B$5=1,"units",IF($B$5=1000,"th units",IF($B$5=1000000,"ml units",IF($B$5=1000000000,"bn units"))))</f>
        <v>bn units</v>
      </c>
    </row>
    <row r="9" spans="1:7" x14ac:dyDescent="0.25">
      <c r="A9" t="s">
        <v>172</v>
      </c>
    </row>
    <row r="10" spans="1:7" x14ac:dyDescent="0.25">
      <c r="A10" t="s">
        <v>173</v>
      </c>
    </row>
    <row r="11" spans="1:7" x14ac:dyDescent="0.25">
      <c r="A11" t="s">
        <v>174</v>
      </c>
    </row>
    <row r="12" spans="1:7" x14ac:dyDescent="0.25">
      <c r="A12" t="s">
        <v>175</v>
      </c>
    </row>
    <row r="13" spans="1:7" x14ac:dyDescent="0.25">
      <c r="A13">
        <v>1000000000</v>
      </c>
    </row>
    <row r="15" spans="1:7" ht="92.4" x14ac:dyDescent="0.25">
      <c r="A15" t="s">
        <v>176</v>
      </c>
      <c r="B15" s="147" t="str">
        <f>IF(REPORT_LANG="UKR","Державний та гарантований державою борг України за останні 5 років","State debt and state guaranteed debt of Ukraine for the last 5 years")</f>
        <v>Державний та гарантований державою борг України за останні 5 років</v>
      </c>
      <c r="C15" s="147" t="str">
        <f>IF(REPORT_LANG="UKR","(в розрізі середнього терміну обігу та середньої ставки)","(in terms of average term of circulation and average rate)")</f>
        <v>(в розрізі середнього терміну обігу та середньої ставки)</v>
      </c>
      <c r="D15" s="147" t="str">
        <f>IF(REPORT_LANG="UKR","Державний та гарантований державою борг України за останні 5 років","State debt and state guaranteed debt of Ukraine for the last 5 years") &amp; "
(" &amp; VALUSD &amp; ")"</f>
        <v>Державний та гарантований державою борг України за останні 5 років
(млрд. дол. США)</v>
      </c>
      <c r="E15" s="147" t="str">
        <f>IF(REPORT_LANG="UKR","Державний та гарантований державою борг України за останні 5 років","State debt and state guaranteed debt of Ukraine for the last 5 years") &amp; "
(" &amp; VALUAH &amp; ")"</f>
        <v>Державний та гарантований державою борг України за останні 5 років
(млрд. грн)</v>
      </c>
      <c r="F15" s="147" t="str">
        <f>IF(REPORT_LANG="UKR","Динаміка державного боргу за останні 5 років
(відсоткова структура)","State debt dynamics over the past 5 years
(percentage structure)")</f>
        <v>Динаміка державного боргу за останні 5 років
(відсоткова структура)</v>
      </c>
    </row>
    <row r="16" spans="1:7" ht="92.4" x14ac:dyDescent="0.25">
      <c r="B16" s="147" t="str">
        <f>IF(REPORT_LANG="UKR","Державний та гарантований державою борг України
станом на ","State debt and state guaranteed debt of Ukraine
as of ") &amp; STRPRESENTDATE</f>
        <v>Державний та гарантований державою борг України
станом на 31.03.2026</v>
      </c>
      <c r="C16" s="147" t="str">
        <f>IF(REPORT_LANG="UKR","Державний та гарантований державою борг України
станом на " &amp; STRPRESENTDATE &amp; "
(в розрізі середнього терміну обігу та середньої ставки)","State debt and state guaranteed debt of Ukraine
as of " &amp; STRPRESENTDATE &amp; "
(in terms of average term of circulation and average rate)")</f>
        <v>Державний та гарантований державою борг України
станом на 31.03.2026
(в розрізі середнього терміну обігу та середньої ставки)</v>
      </c>
      <c r="D16" s="147" t="str">
        <f>IF(REPORT_LANG="UKR","(за типом кредитора)","(by creditor type)")</f>
        <v>(за типом кредитора)</v>
      </c>
      <c r="E16" s="147" t="str">
        <f>IF(REPORT_LANG="UKR","(в розрізі валют погашення)","(in terms of repayment currencies)")</f>
        <v>(в розрізі валют погашення)</v>
      </c>
      <c r="F16" s="147" t="str">
        <f>IF(REPORT_LANG="UKR","(за видами відсоткових ставок)","(by types of interest rates)")</f>
        <v>(за видами відсоткових ставок)</v>
      </c>
    </row>
    <row r="17" spans="2:7" ht="66" x14ac:dyDescent="0.25">
      <c r="B17" s="147" t="str">
        <f>IF(REPORT_LANG="UKR","Структура державного та гарантованого державою боргу
в розрізі термінів погашення","The structure of state and state-guaranteed debt
in terms of repayment terms")</f>
        <v>Структура державного та гарантованого державою боргу
в розрізі термінів погашення</v>
      </c>
    </row>
    <row r="18" spans="2:7" x14ac:dyDescent="0.25">
      <c r="B18" t="str">
        <f>IF(REPORT_LANG="UKR",REPORT_CUR_UAH,REPORT_CUR_ENG)</f>
        <v>дол. США</v>
      </c>
    </row>
    <row r="19" spans="2:7" x14ac:dyDescent="0.25">
      <c r="B19" t="str">
        <f>IF(REPORT_LANG="UKR","грн.","UAH")</f>
        <v>грн.</v>
      </c>
    </row>
    <row r="20" spans="2:7" ht="66" x14ac:dyDescent="0.25">
      <c r="B20" s="147" t="str">
        <f>IF(REPORT_LANG="UKR","Структура боргу за ознакою умовності
на кінець попереднього року та на звітну дату","Debt structure based on characteristic of conventionality
at the end of the previous year and on the reporting date")</f>
        <v>Структура боргу за ознакою умовності
на кінець попереднього року та на звітну дату</v>
      </c>
    </row>
    <row r="21" spans="2:7" x14ac:dyDescent="0.25">
      <c r="B21" t="str">
        <f>IF(REPORT_LANG="UKR","Зміна структури","Change of structure")</f>
        <v>Зміна структури</v>
      </c>
    </row>
    <row r="22" spans="2:7" ht="52.8" x14ac:dyDescent="0.25">
      <c r="B22" s="147" t="str">
        <f>IF(REPORT_LANG="UKR","Валютна структура боргу на кінець попереднього року та на звітну дату","Currency structure of debt at the end of the previous year and at the reporting date")</f>
        <v>Валютна структура боргу на кінець попереднього року та на звітну дату</v>
      </c>
      <c r="C22" s="147" t="str">
        <f>IF(REPORT_LANG="UKR","(розширений)","(extended)")</f>
        <v>(розширений)</v>
      </c>
    </row>
    <row r="23" spans="2:7" x14ac:dyDescent="0.25">
      <c r="B23" t="str">
        <f>IF(REPORT_LANG="UKR","оріг.","original")</f>
        <v>оріг.</v>
      </c>
    </row>
    <row r="24" spans="2:7" x14ac:dyDescent="0.25">
      <c r="B24" t="str">
        <f>IF(REPORT_LANG="UKR","курс до " &amp; REPORT_CUR_ENG,"exchange rate to " &amp; REPORT_CUR_ENG)</f>
        <v>курс до USD</v>
      </c>
    </row>
    <row r="25" spans="2:7" x14ac:dyDescent="0.25">
      <c r="B25" t="str">
        <f>IF(REPORT_LANG="UKR","курс до UAH","exchange rate to UAH")</f>
        <v>курс до UAH</v>
      </c>
    </row>
    <row r="26" spans="2:7" ht="52.8" x14ac:dyDescent="0.25">
      <c r="B26" s="147" t="str">
        <f>IF(REPORT_LANG="UKR","Структура боргу за типом ставки на кінець попереднього року та звітну дату","Debt structure by rate type at the end of the previous year and reporting date")</f>
        <v>Структура боргу за типом ставки на кінець попереднього року та звітну дату</v>
      </c>
    </row>
    <row r="27" spans="2:7" ht="66" x14ac:dyDescent="0.25">
      <c r="B27" s="147" t="str">
        <f>IF(REPORT_LANG="UKR","Державний та гарантований державою борг України за поточний рік","State debt and state guaranteed debt of Ukraine for the current year")</f>
        <v>Державний та гарантований державою борг України за поточний рік</v>
      </c>
    </row>
    <row r="28" spans="2:7" ht="52.8" x14ac:dyDescent="0.25">
      <c r="B28" s="147" t="str">
        <f>IF(REPORT_LANG="UKR","Загальна сума державного та гарантованого державою боргу","The total amount of state and state-guaranteed debt")</f>
        <v>Загальна сума державного та гарантованого державою боргу</v>
      </c>
      <c r="C28" s="147" t="str">
        <f>IF(REPORT_LANG="UKR","Державний та гарантований державою борг України","State and state-guaranteed debt of Ukraine")</f>
        <v>Державний та гарантований державою борг України</v>
      </c>
    </row>
    <row r="29" spans="2:7" x14ac:dyDescent="0.25">
      <c r="B29" s="147" t="str">
        <f>IF(REPORT_LANG="UKR","В тому числі:","Including:")</f>
        <v>В тому числі:</v>
      </c>
    </row>
    <row r="30" spans="2:7" ht="39.6" x14ac:dyDescent="0.25">
      <c r="B30" s="147" t="str">
        <f>IF(REPORT_LANG="UKR","Середня ставка,
%","average rate,
%")</f>
        <v>Середня ставка,
%</v>
      </c>
      <c r="C30" s="147" t="str">
        <f>IF(REPORT_LANG="UKR","Середній термін обігу, років.","Average term of circulation, years.")</f>
        <v>Середній термін обігу, років.</v>
      </c>
      <c r="D30" s="147" t="str">
        <f>IF(REPORT_LANG="UKR","Середній термін до погашення, років.","Average term to repayment, years.")</f>
        <v>Середній термін до погашення, років.</v>
      </c>
      <c r="E30" s="147" t="str">
        <f>IF(REPORT_LANG="UKR","Сума боргу","Amount of debt")</f>
        <v>Сума боргу</v>
      </c>
      <c r="F30" s="147"/>
      <c r="G30" s="147"/>
    </row>
    <row r="31" spans="2:7" x14ac:dyDescent="0.25">
      <c r="B31" s="147"/>
    </row>
    <row r="32" spans="2:7" x14ac:dyDescent="0.25">
      <c r="B32" s="147"/>
    </row>
    <row r="33" spans="2:2" x14ac:dyDescent="0.25">
      <c r="B33" s="147"/>
    </row>
    <row r="34" spans="2:2" x14ac:dyDescent="0.25">
      <c r="B34" s="147"/>
    </row>
    <row r="35" spans="2:2" x14ac:dyDescent="0.25">
      <c r="B35" s="147"/>
    </row>
    <row r="36" spans="2:2" x14ac:dyDescent="0.25">
      <c r="B36" s="147"/>
    </row>
    <row r="37" spans="2:2" x14ac:dyDescent="0.25">
      <c r="B37" s="147"/>
    </row>
    <row r="38" spans="2:2" x14ac:dyDescent="0.25">
      <c r="B38" s="147"/>
    </row>
    <row r="39" spans="2:2" x14ac:dyDescent="0.25">
      <c r="B39" s="147"/>
    </row>
    <row r="40" spans="2:2" x14ac:dyDescent="0.25">
      <c r="B40" s="147"/>
    </row>
    <row r="41" spans="2:2" x14ac:dyDescent="0.25">
      <c r="B41" s="147"/>
    </row>
    <row r="42" spans="2:2" x14ac:dyDescent="0.25">
      <c r="B42" s="147"/>
    </row>
    <row r="43" spans="2:2" x14ac:dyDescent="0.25">
      <c r="B43" s="147"/>
    </row>
    <row r="44" spans="2:2" x14ac:dyDescent="0.25">
      <c r="B44" s="147"/>
    </row>
    <row r="45" spans="2:2" x14ac:dyDescent="0.25">
      <c r="B45" s="147"/>
    </row>
    <row r="46" spans="2:2" x14ac:dyDescent="0.25">
      <c r="B46" s="147"/>
    </row>
    <row r="47" spans="2:2" x14ac:dyDescent="0.25">
      <c r="B47" s="147"/>
    </row>
    <row r="48" spans="2:2" x14ac:dyDescent="0.25">
      <c r="B48" s="147"/>
    </row>
    <row r="49" spans="2:2" x14ac:dyDescent="0.25">
      <c r="B49" s="147"/>
    </row>
    <row r="50" spans="2:2" x14ac:dyDescent="0.25">
      <c r="B50" s="147"/>
    </row>
    <row r="51" spans="2:2" x14ac:dyDescent="0.25">
      <c r="B51" s="147"/>
    </row>
    <row r="52" spans="2:2" x14ac:dyDescent="0.25">
      <c r="B52" s="147"/>
    </row>
  </sheetData>
  <phoneticPr fontId="3" type="noConversion"/>
  <pageMargins left="0.75" right="0.75" top="1" bottom="1" header="0.5" footer="0.5"/>
  <pageSetup paperSize="9" orientation="portrait"/>
  <headerFooter alignWithMargins="0"/>
  <ignoredErrors>
    <ignoredError sqref="C15" 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Лист30">
    <pageSetUpPr fitToPage="1"/>
  </sheetPr>
  <dimension ref="A7:A8"/>
  <sheetViews>
    <sheetView workbookViewId="0">
      <selection activeCell="Q12" sqref="Q12"/>
    </sheetView>
  </sheetViews>
  <sheetFormatPr defaultRowHeight="13.2" x14ac:dyDescent="0.25"/>
  <sheetData>
    <row r="7" s="3" customFormat="1" x14ac:dyDescent="0.25"/>
    <row r="8" s="4" customFormat="1" ht="10.199999999999999" x14ac:dyDescent="0.25"/>
  </sheetData>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19">
    <tabColor indexed="57"/>
    <outlinePr applyStyles="1" summaryBelow="0"/>
    <pageSetUpPr fitToPage="1"/>
  </sheetPr>
  <dimension ref="A1:J180"/>
  <sheetViews>
    <sheetView workbookViewId="0">
      <selection activeCell="A2" sqref="A2:N2"/>
    </sheetView>
  </sheetViews>
  <sheetFormatPr defaultColWidth="9.109375" defaultRowHeight="10.199999999999999" outlineLevelRow="4" x14ac:dyDescent="0.2"/>
  <cols>
    <col min="1" max="1" width="52" style="8" customWidth="1"/>
    <col min="2" max="5" width="15.109375" style="9" customWidth="1"/>
    <col min="6" max="6" width="9.109375" style="8" customWidth="1"/>
    <col min="7" max="16384" width="9.109375" style="8"/>
  </cols>
  <sheetData>
    <row r="1" spans="1:10" s="22" customFormat="1" ht="13.8" x14ac:dyDescent="0.3">
      <c r="B1" s="23"/>
      <c r="C1" s="23"/>
      <c r="D1" s="23"/>
      <c r="E1" s="23"/>
    </row>
    <row r="2" spans="1:10" s="22" customFormat="1" ht="18" x14ac:dyDescent="0.3">
      <c r="A2" s="1" t="str">
        <f>IF(REPORT_LANG="UKR","Державний та гарантований державою борг України за поточний рік","State debt and State guaranteed debt of  Ukraine for the current year")</f>
        <v>Державний та гарантований державою борг України за поточний рік</v>
      </c>
      <c r="B2" s="1"/>
      <c r="C2" s="1"/>
      <c r="D2" s="1"/>
      <c r="E2" s="1"/>
      <c r="F2" s="7"/>
      <c r="G2" s="7"/>
      <c r="H2" s="7"/>
      <c r="I2" s="7"/>
      <c r="J2" s="7"/>
    </row>
    <row r="3" spans="1:10" s="22" customFormat="1" ht="13.8" x14ac:dyDescent="0.3">
      <c r="A3" s="24"/>
      <c r="B3" s="23"/>
      <c r="C3" s="23"/>
      <c r="D3" s="23"/>
      <c r="E3" s="23"/>
    </row>
    <row r="4" spans="1:10" s="27" customFormat="1" ht="13.8" x14ac:dyDescent="0.3">
      <c r="B4" s="28"/>
      <c r="C4" s="28"/>
      <c r="D4" s="28"/>
      <c r="E4" s="28" t="str">
        <f>VALUSD</f>
        <v>млрд. дол. США</v>
      </c>
    </row>
    <row r="5" spans="1:10" s="14" customFormat="1" ht="13.8" x14ac:dyDescent="0.25">
      <c r="A5" s="12"/>
      <c r="B5" s="13">
        <v>46022</v>
      </c>
      <c r="C5" s="13">
        <v>46053</v>
      </c>
      <c r="D5" s="13">
        <v>46081</v>
      </c>
      <c r="E5" s="13">
        <v>46112</v>
      </c>
    </row>
    <row r="6" spans="1:10" s="15" customFormat="1" ht="31.2" x14ac:dyDescent="0.25">
      <c r="A6" s="141"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6" s="21">
        <f t="shared" ref="B6:E6" si="0">B$80+B$7</f>
        <v>213.33206790503999</v>
      </c>
      <c r="C6" s="21">
        <f t="shared" si="0"/>
        <v>215.00502527705999</v>
      </c>
      <c r="D6" s="21">
        <f t="shared" si="0"/>
        <v>213.18209710073</v>
      </c>
      <c r="E6" s="21">
        <f t="shared" si="0"/>
        <v>210.82138271955998</v>
      </c>
    </row>
    <row r="7" spans="1:10" s="127" customFormat="1" ht="14.4" outlineLevel="1" x14ac:dyDescent="0.25">
      <c r="A7" s="168" t="s">
        <v>1</v>
      </c>
      <c r="B7" s="169">
        <f t="shared" ref="B7:E7" si="1">B$8+B$42</f>
        <v>206.80464722398</v>
      </c>
      <c r="C7" s="169">
        <f t="shared" si="1"/>
        <v>208.49738797954998</v>
      </c>
      <c r="D7" s="169">
        <f t="shared" si="1"/>
        <v>206.92052157769001</v>
      </c>
      <c r="E7" s="169">
        <f t="shared" si="1"/>
        <v>204.88557869713998</v>
      </c>
    </row>
    <row r="8" spans="1:10" s="17" customFormat="1" ht="14.4" outlineLevel="2" x14ac:dyDescent="0.25">
      <c r="A8" s="170" t="s">
        <v>59</v>
      </c>
      <c r="B8" s="171">
        <f t="shared" ref="B8:E8" si="2">B$9+B$40</f>
        <v>46.409759241669988</v>
      </c>
      <c r="C8" s="171">
        <f t="shared" si="2"/>
        <v>46.504742661230019</v>
      </c>
      <c r="D8" s="171">
        <f t="shared" si="2"/>
        <v>46.510189458669991</v>
      </c>
      <c r="E8" s="171">
        <f t="shared" si="2"/>
        <v>45.983924483329993</v>
      </c>
    </row>
    <row r="9" spans="1:10" s="18" customFormat="1" ht="13.8" outlineLevel="3" x14ac:dyDescent="0.25">
      <c r="A9" s="172" t="s">
        <v>60</v>
      </c>
      <c r="B9" s="173">
        <f t="shared" ref="B9:E9" si="3">SUM(B$10:B$39)</f>
        <v>46.378558631459988</v>
      </c>
      <c r="C9" s="173">
        <f t="shared" si="3"/>
        <v>46.473877370770019</v>
      </c>
      <c r="D9" s="173">
        <f t="shared" si="3"/>
        <v>46.479581187879994</v>
      </c>
      <c r="E9" s="173">
        <f t="shared" si="3"/>
        <v>45.954481684529995</v>
      </c>
    </row>
    <row r="10" spans="1:10" s="20" customFormat="1" ht="13.8" outlineLevel="4" x14ac:dyDescent="0.25">
      <c r="A10" s="174" t="s">
        <v>61</v>
      </c>
      <c r="B10" s="166">
        <v>4.1537442276899998</v>
      </c>
      <c r="C10" s="166">
        <v>4.3969474673600004</v>
      </c>
      <c r="D10" s="166">
        <v>3.8582946703299998</v>
      </c>
      <c r="E10" s="166">
        <v>3.9433257304699998</v>
      </c>
    </row>
    <row r="11" spans="1:10" ht="13.8" outlineLevel="4" x14ac:dyDescent="0.3">
      <c r="A11" s="175" t="s">
        <v>62</v>
      </c>
      <c r="B11" s="176">
        <v>0.88164332663</v>
      </c>
      <c r="C11" s="176">
        <v>0.79470879825999996</v>
      </c>
      <c r="D11" s="176">
        <v>0.78809114495999999</v>
      </c>
      <c r="E11" s="176">
        <v>0.77752100100999999</v>
      </c>
      <c r="F11" s="11"/>
      <c r="G11" s="11"/>
      <c r="H11" s="11"/>
    </row>
    <row r="12" spans="1:10" ht="13.8" outlineLevel="4" x14ac:dyDescent="0.3">
      <c r="A12" s="175" t="s">
        <v>63</v>
      </c>
      <c r="B12" s="176">
        <v>0.39869962583000002</v>
      </c>
      <c r="C12" s="176">
        <v>0.39441471427000002</v>
      </c>
      <c r="D12" s="176">
        <v>0.39113036676000001</v>
      </c>
      <c r="E12" s="176">
        <v>0.32880090420000002</v>
      </c>
      <c r="F12" s="11"/>
      <c r="G12" s="11"/>
      <c r="H12" s="11"/>
    </row>
    <row r="13" spans="1:10" ht="13.8" outlineLevel="4" x14ac:dyDescent="0.3">
      <c r="A13" s="175" t="s">
        <v>64</v>
      </c>
      <c r="B13" s="176">
        <v>0.2</v>
      </c>
      <c r="C13" s="176">
        <v>0.2</v>
      </c>
      <c r="D13" s="176">
        <v>0.2</v>
      </c>
      <c r="E13" s="176">
        <v>0.2</v>
      </c>
      <c r="F13" s="11"/>
      <c r="G13" s="11"/>
      <c r="H13" s="11"/>
    </row>
    <row r="14" spans="1:10" ht="13.8" outlineLevel="4" x14ac:dyDescent="0.3">
      <c r="A14" s="175" t="s">
        <v>65</v>
      </c>
      <c r="B14" s="176">
        <v>1.1795846918499999</v>
      </c>
      <c r="C14" s="176">
        <v>1.1669074386</v>
      </c>
      <c r="D14" s="176">
        <v>1.1571904342299999</v>
      </c>
      <c r="E14" s="176">
        <v>1.1416698062499999</v>
      </c>
      <c r="F14" s="11"/>
      <c r="G14" s="11"/>
      <c r="H14" s="11"/>
    </row>
    <row r="15" spans="1:10" ht="13.8" outlineLevel="4" x14ac:dyDescent="0.3">
      <c r="A15" s="175" t="s">
        <v>66</v>
      </c>
      <c r="B15" s="176">
        <v>0.79504010589999996</v>
      </c>
      <c r="C15" s="176">
        <v>0.78649563696000002</v>
      </c>
      <c r="D15" s="176">
        <v>0.77994637582000004</v>
      </c>
      <c r="E15" s="176">
        <v>0.76948547224999997</v>
      </c>
      <c r="F15" s="11"/>
      <c r="G15" s="11"/>
      <c r="H15" s="11"/>
    </row>
    <row r="16" spans="1:10" ht="13.8" outlineLevel="4" x14ac:dyDescent="0.3">
      <c r="A16" s="175" t="s">
        <v>67</v>
      </c>
      <c r="B16" s="176">
        <v>1.10645044098</v>
      </c>
      <c r="C16" s="176">
        <v>1.0945591774200001</v>
      </c>
      <c r="D16" s="176">
        <v>1.08544462731</v>
      </c>
      <c r="E16" s="176">
        <v>1.0708862782699999</v>
      </c>
      <c r="F16" s="11"/>
      <c r="G16" s="11"/>
      <c r="H16" s="11"/>
    </row>
    <row r="17" spans="1:8" ht="13.8" outlineLevel="4" x14ac:dyDescent="0.3">
      <c r="A17" s="175" t="s">
        <v>68</v>
      </c>
      <c r="B17" s="176">
        <v>5.3200004954200004</v>
      </c>
      <c r="C17" s="176">
        <v>5.2628252929799997</v>
      </c>
      <c r="D17" s="176">
        <v>5.2190009975100002</v>
      </c>
      <c r="E17" s="176">
        <v>5.1490019979200001</v>
      </c>
      <c r="F17" s="11"/>
      <c r="G17" s="11"/>
      <c r="H17" s="11"/>
    </row>
    <row r="18" spans="1:8" ht="13.8" outlineLevel="4" x14ac:dyDescent="0.3">
      <c r="A18" s="175" t="s">
        <v>69</v>
      </c>
      <c r="B18" s="176">
        <v>0.28540627256000001</v>
      </c>
      <c r="C18" s="176">
        <v>0.28233894926000003</v>
      </c>
      <c r="D18" s="176">
        <v>0.27998787264000002</v>
      </c>
      <c r="E18" s="176">
        <v>0.27623258097999998</v>
      </c>
      <c r="F18" s="11"/>
      <c r="G18" s="11"/>
      <c r="H18" s="11"/>
    </row>
    <row r="19" spans="1:8" ht="13.8" outlineLevel="4" x14ac:dyDescent="0.3">
      <c r="A19" s="175" t="s">
        <v>70</v>
      </c>
      <c r="B19" s="176">
        <v>0.63928168010999997</v>
      </c>
      <c r="C19" s="176">
        <v>0.63241118083000003</v>
      </c>
      <c r="D19" s="176">
        <v>0.62714500289999997</v>
      </c>
      <c r="E19" s="176">
        <v>0.61873352286000005</v>
      </c>
      <c r="F19" s="11"/>
      <c r="G19" s="11"/>
      <c r="H19" s="11"/>
    </row>
    <row r="20" spans="1:8" ht="13.8" outlineLevel="4" x14ac:dyDescent="0.3">
      <c r="A20" s="175" t="s">
        <v>71</v>
      </c>
      <c r="B20" s="176">
        <v>4.0367869996200003</v>
      </c>
      <c r="C20" s="176">
        <v>4.3293942484999999</v>
      </c>
      <c r="D20" s="176">
        <v>4.5080900104000001</v>
      </c>
      <c r="E20" s="176">
        <v>4.3326523403000001</v>
      </c>
      <c r="F20" s="11"/>
      <c r="G20" s="11"/>
      <c r="H20" s="11"/>
    </row>
    <row r="21" spans="1:8" ht="13.8" outlineLevel="4" x14ac:dyDescent="0.3">
      <c r="A21" s="175" t="s">
        <v>72</v>
      </c>
      <c r="B21" s="176">
        <v>0.28540627256000001</v>
      </c>
      <c r="C21" s="176">
        <v>0.28233894926000003</v>
      </c>
      <c r="D21" s="176">
        <v>0.27998787264000002</v>
      </c>
      <c r="E21" s="176">
        <v>0.27623258097999998</v>
      </c>
      <c r="F21" s="11"/>
      <c r="G21" s="11"/>
      <c r="H21" s="11"/>
    </row>
    <row r="22" spans="1:8" ht="13.8" outlineLevel="4" x14ac:dyDescent="0.3">
      <c r="A22" s="175" t="s">
        <v>73</v>
      </c>
      <c r="B22" s="176">
        <v>0.28540627256000001</v>
      </c>
      <c r="C22" s="176">
        <v>0.28233894926000003</v>
      </c>
      <c r="D22" s="176">
        <v>0.27998787264000002</v>
      </c>
      <c r="E22" s="176">
        <v>0.27623258097999998</v>
      </c>
      <c r="F22" s="11"/>
      <c r="G22" s="11"/>
      <c r="H22" s="11"/>
    </row>
    <row r="23" spans="1:8" ht="13.8" outlineLevel="4" x14ac:dyDescent="0.3">
      <c r="A23" s="175" t="s">
        <v>74</v>
      </c>
      <c r="B23" s="176">
        <v>4.35676281853</v>
      </c>
      <c r="C23" s="176">
        <v>3.8790969303499998</v>
      </c>
      <c r="D23" s="176">
        <v>3.6114174425600001</v>
      </c>
      <c r="E23" s="176">
        <v>3.41152734878</v>
      </c>
      <c r="F23" s="11"/>
      <c r="G23" s="11"/>
      <c r="H23" s="11"/>
    </row>
    <row r="24" spans="1:8" ht="13.8" outlineLevel="4" x14ac:dyDescent="0.3">
      <c r="A24" s="175" t="s">
        <v>75</v>
      </c>
      <c r="B24" s="176">
        <v>0.28540627256000001</v>
      </c>
      <c r="C24" s="176">
        <v>0.28233894926000003</v>
      </c>
      <c r="D24" s="176">
        <v>0.27998787264000002</v>
      </c>
      <c r="E24" s="176">
        <v>0.27623258097999998</v>
      </c>
      <c r="F24" s="11"/>
      <c r="G24" s="11"/>
      <c r="H24" s="11"/>
    </row>
    <row r="25" spans="1:8" ht="13.8" outlineLevel="4" x14ac:dyDescent="0.3">
      <c r="A25" s="175" t="s">
        <v>76</v>
      </c>
      <c r="B25" s="176">
        <v>0.28540627256000001</v>
      </c>
      <c r="C25" s="176">
        <v>0.28233894926000003</v>
      </c>
      <c r="D25" s="176">
        <v>0.27998787264000002</v>
      </c>
      <c r="E25" s="176">
        <v>0.27623258097999998</v>
      </c>
      <c r="F25" s="11"/>
      <c r="G25" s="11"/>
      <c r="H25" s="11"/>
    </row>
    <row r="26" spans="1:8" ht="13.8" outlineLevel="4" x14ac:dyDescent="0.3">
      <c r="A26" s="175" t="s">
        <v>77</v>
      </c>
      <c r="B26" s="176">
        <v>0.28540627256000001</v>
      </c>
      <c r="C26" s="176">
        <v>0.28233894926000003</v>
      </c>
      <c r="D26" s="176">
        <v>0.27998787264000002</v>
      </c>
      <c r="E26" s="176">
        <v>0.27623258097999998</v>
      </c>
      <c r="F26" s="11"/>
      <c r="G26" s="11"/>
      <c r="H26" s="11"/>
    </row>
    <row r="27" spans="1:8" ht="13.8" outlineLevel="4" x14ac:dyDescent="0.3">
      <c r="A27" s="175" t="s">
        <v>78</v>
      </c>
      <c r="B27" s="176">
        <v>0.28540627256000001</v>
      </c>
      <c r="C27" s="176">
        <v>0.28233894926000003</v>
      </c>
      <c r="D27" s="176">
        <v>0.27998787264000002</v>
      </c>
      <c r="E27" s="176">
        <v>0.27623258097999998</v>
      </c>
      <c r="F27" s="11"/>
      <c r="G27" s="11"/>
      <c r="H27" s="11"/>
    </row>
    <row r="28" spans="1:8" ht="13.8" outlineLevel="4" x14ac:dyDescent="0.3">
      <c r="A28" s="175" t="s">
        <v>79</v>
      </c>
      <c r="B28" s="176">
        <v>0.28540627256000001</v>
      </c>
      <c r="C28" s="176">
        <v>0.28233894926000003</v>
      </c>
      <c r="D28" s="176">
        <v>0.27998787264000002</v>
      </c>
      <c r="E28" s="176">
        <v>0.27623258097999998</v>
      </c>
      <c r="F28" s="11"/>
      <c r="G28" s="11"/>
      <c r="H28" s="11"/>
    </row>
    <row r="29" spans="1:8" ht="13.8" outlineLevel="4" x14ac:dyDescent="0.3">
      <c r="A29" s="175" t="s">
        <v>80</v>
      </c>
      <c r="B29" s="176">
        <v>0.28540627256000001</v>
      </c>
      <c r="C29" s="176">
        <v>0.28233894926000003</v>
      </c>
      <c r="D29" s="176">
        <v>0.27998787264000002</v>
      </c>
      <c r="E29" s="176">
        <v>0.27623258097999998</v>
      </c>
      <c r="F29" s="11"/>
      <c r="G29" s="11"/>
      <c r="H29" s="11"/>
    </row>
    <row r="30" spans="1:8" ht="13.8" outlineLevel="4" x14ac:dyDescent="0.3">
      <c r="A30" s="175" t="s">
        <v>81</v>
      </c>
      <c r="B30" s="176">
        <v>0.28540627256000001</v>
      </c>
      <c r="C30" s="176">
        <v>0.28233894926000003</v>
      </c>
      <c r="D30" s="176">
        <v>0.27998787264000002</v>
      </c>
      <c r="E30" s="176">
        <v>0.27623258097999998</v>
      </c>
      <c r="F30" s="11"/>
      <c r="G30" s="11"/>
      <c r="H30" s="11"/>
    </row>
    <row r="31" spans="1:8" ht="13.8" outlineLevel="4" x14ac:dyDescent="0.3">
      <c r="A31" s="175" t="s">
        <v>82</v>
      </c>
      <c r="B31" s="176">
        <v>0.28540627256000001</v>
      </c>
      <c r="C31" s="176">
        <v>0.28233894926000003</v>
      </c>
      <c r="D31" s="176">
        <v>0.27998787264000002</v>
      </c>
      <c r="E31" s="176">
        <v>0.27623258097999998</v>
      </c>
      <c r="F31" s="11"/>
      <c r="G31" s="11"/>
      <c r="H31" s="11"/>
    </row>
    <row r="32" spans="1:8" ht="13.8" outlineLevel="4" x14ac:dyDescent="0.3">
      <c r="A32" s="175" t="s">
        <v>83</v>
      </c>
      <c r="B32" s="176">
        <v>0.28540627256000001</v>
      </c>
      <c r="C32" s="176">
        <v>0.28233894926000003</v>
      </c>
      <c r="D32" s="176">
        <v>0.27998787264000002</v>
      </c>
      <c r="E32" s="176">
        <v>0.27623258097999998</v>
      </c>
      <c r="F32" s="11"/>
      <c r="G32" s="11"/>
      <c r="H32" s="11"/>
    </row>
    <row r="33" spans="1:8" ht="13.8" outlineLevel="4" x14ac:dyDescent="0.3">
      <c r="A33" s="175" t="s">
        <v>84</v>
      </c>
      <c r="B33" s="176">
        <v>0.28540627256000001</v>
      </c>
      <c r="C33" s="176">
        <v>0.28233894926000003</v>
      </c>
      <c r="D33" s="176">
        <v>0.27998787264000002</v>
      </c>
      <c r="E33" s="176">
        <v>0.27623258097999998</v>
      </c>
      <c r="F33" s="11"/>
      <c r="G33" s="11"/>
      <c r="H33" s="11"/>
    </row>
    <row r="34" spans="1:8" ht="13.8" outlineLevel="4" x14ac:dyDescent="0.3">
      <c r="A34" s="175" t="s">
        <v>86</v>
      </c>
      <c r="B34" s="176">
        <v>9.2859377698000003</v>
      </c>
      <c r="C34" s="176">
        <v>9.6622157471999994</v>
      </c>
      <c r="D34" s="176">
        <v>10.49545932355</v>
      </c>
      <c r="E34" s="176">
        <v>10.637038394519999</v>
      </c>
      <c r="F34" s="11"/>
      <c r="G34" s="11"/>
      <c r="H34" s="11"/>
    </row>
    <row r="35" spans="1:8" ht="13.8" outlineLevel="4" x14ac:dyDescent="0.3">
      <c r="A35" s="175" t="s">
        <v>87</v>
      </c>
      <c r="B35" s="176">
        <v>6.0653714276499997</v>
      </c>
      <c r="C35" s="176">
        <v>6.0001855616100004</v>
      </c>
      <c r="D35" s="176">
        <v>5.9502211622300001</v>
      </c>
      <c r="E35" s="176">
        <v>5.87041479149</v>
      </c>
      <c r="F35" s="11"/>
      <c r="G35" s="11"/>
      <c r="H35" s="11"/>
    </row>
    <row r="36" spans="1:8" ht="13.8" outlineLevel="4" x14ac:dyDescent="0.3">
      <c r="A36" s="175" t="s">
        <v>88</v>
      </c>
      <c r="B36" s="176">
        <v>1.96409606063</v>
      </c>
      <c r="C36" s="176">
        <v>1.94298749309</v>
      </c>
      <c r="D36" s="176">
        <v>1.9268079596200001</v>
      </c>
      <c r="E36" s="176">
        <v>1.90096496218</v>
      </c>
      <c r="F36" s="11"/>
      <c r="G36" s="11"/>
      <c r="H36" s="11"/>
    </row>
    <row r="37" spans="1:8" ht="13.8" outlineLevel="4" x14ac:dyDescent="0.3">
      <c r="A37" s="175" t="s">
        <v>89</v>
      </c>
      <c r="B37" s="176">
        <v>1.4879101062</v>
      </c>
      <c r="C37" s="176">
        <v>1.47191921264</v>
      </c>
      <c r="D37" s="176">
        <v>1.4596623318499999</v>
      </c>
      <c r="E37" s="176">
        <v>1.4400848489</v>
      </c>
      <c r="F37" s="11"/>
      <c r="G37" s="11"/>
      <c r="H37" s="11"/>
    </row>
    <row r="38" spans="1:8" ht="13.8" outlineLevel="4" x14ac:dyDescent="0.3">
      <c r="A38" s="175" t="s">
        <v>92</v>
      </c>
      <c r="B38" s="176">
        <v>0.66721299524</v>
      </c>
      <c r="C38" s="176">
        <v>0.66004231207999997</v>
      </c>
      <c r="D38" s="176">
        <v>0.65454604576999997</v>
      </c>
      <c r="E38" s="176">
        <v>0.64576705369999998</v>
      </c>
      <c r="F38" s="11"/>
      <c r="G38" s="11"/>
      <c r="H38" s="11"/>
    </row>
    <row r="39" spans="1:8" ht="13.8" outlineLevel="4" x14ac:dyDescent="0.3">
      <c r="A39" s="175" t="s">
        <v>95</v>
      </c>
      <c r="B39" s="176">
        <v>0.12975431609999999</v>
      </c>
      <c r="C39" s="176">
        <v>0.12835981824000001</v>
      </c>
      <c r="D39" s="176">
        <v>0.12729094776</v>
      </c>
      <c r="E39" s="176">
        <v>0.12558367869000001</v>
      </c>
      <c r="F39" s="11"/>
      <c r="G39" s="11"/>
      <c r="H39" s="11"/>
    </row>
    <row r="40" spans="1:8" ht="13.8" outlineLevel="3" x14ac:dyDescent="0.3">
      <c r="A40" s="177" t="s">
        <v>96</v>
      </c>
      <c r="B40" s="176">
        <f t="shared" ref="B40:E40" si="4">SUM(B$41:B$41)</f>
        <v>3.120061021E-2</v>
      </c>
      <c r="C40" s="176">
        <f t="shared" si="4"/>
        <v>3.086529046E-2</v>
      </c>
      <c r="D40" s="176">
        <f t="shared" si="4"/>
        <v>3.0608270789999999E-2</v>
      </c>
      <c r="E40" s="176">
        <f t="shared" si="4"/>
        <v>2.9442798799999999E-2</v>
      </c>
      <c r="F40" s="11"/>
      <c r="G40" s="11"/>
      <c r="H40" s="11"/>
    </row>
    <row r="41" spans="1:8" ht="13.8" outlineLevel="4" x14ac:dyDescent="0.3">
      <c r="A41" s="175" t="s">
        <v>97</v>
      </c>
      <c r="B41" s="176">
        <v>3.120061021E-2</v>
      </c>
      <c r="C41" s="176">
        <v>3.086529046E-2</v>
      </c>
      <c r="D41" s="176">
        <v>3.0608270789999999E-2</v>
      </c>
      <c r="E41" s="176">
        <v>2.9442798799999999E-2</v>
      </c>
      <c r="F41" s="11"/>
      <c r="G41" s="11"/>
      <c r="H41" s="11"/>
    </row>
    <row r="42" spans="1:8" ht="14.4" outlineLevel="2" x14ac:dyDescent="0.3">
      <c r="A42" s="178" t="s">
        <v>98</v>
      </c>
      <c r="B42" s="179">
        <f t="shared" ref="B42:E42" si="5">B$43+B$53+B$64+B$66+B$73+B$76+B$78</f>
        <v>160.39488798231</v>
      </c>
      <c r="C42" s="179">
        <f t="shared" si="5"/>
        <v>161.99264531831997</v>
      </c>
      <c r="D42" s="179">
        <f t="shared" si="5"/>
        <v>160.41033211902001</v>
      </c>
      <c r="E42" s="179">
        <f t="shared" si="5"/>
        <v>158.90165421380999</v>
      </c>
      <c r="F42" s="11"/>
      <c r="G42" s="11"/>
      <c r="H42" s="11"/>
    </row>
    <row r="43" spans="1:8" ht="13.8" outlineLevel="3" x14ac:dyDescent="0.3">
      <c r="A43" s="177" t="s">
        <v>99</v>
      </c>
      <c r="B43" s="176">
        <f t="shared" ref="B43:E43" si="6">SUM(B$44:B$52)</f>
        <v>123.48505959055001</v>
      </c>
      <c r="C43" s="176">
        <f t="shared" si="6"/>
        <v>124.89167114564999</v>
      </c>
      <c r="D43" s="176">
        <f t="shared" si="6"/>
        <v>123.48686818512</v>
      </c>
      <c r="E43" s="176">
        <f t="shared" si="6"/>
        <v>122.19947853995001</v>
      </c>
      <c r="F43" s="11"/>
      <c r="G43" s="11"/>
      <c r="H43" s="11"/>
    </row>
    <row r="44" spans="1:8" ht="13.8" outlineLevel="4" x14ac:dyDescent="0.3">
      <c r="A44" s="175" t="s">
        <v>100</v>
      </c>
      <c r="B44" s="176">
        <v>1.1468927590000001E-2</v>
      </c>
      <c r="C44" s="176">
        <v>1.166103017E-2</v>
      </c>
      <c r="D44" s="176">
        <v>1.1514753290000001E-2</v>
      </c>
      <c r="E44" s="176">
        <v>1.0501657710000001E-2</v>
      </c>
      <c r="F44" s="11"/>
      <c r="G44" s="11"/>
      <c r="H44" s="11"/>
    </row>
    <row r="45" spans="1:8" ht="13.8" outlineLevel="4" x14ac:dyDescent="0.3">
      <c r="A45" s="175" t="s">
        <v>101</v>
      </c>
      <c r="B45" s="176">
        <v>0.53948969316999995</v>
      </c>
      <c r="C45" s="176">
        <v>0.54852605336000004</v>
      </c>
      <c r="D45" s="176">
        <v>0.54164529937999994</v>
      </c>
      <c r="E45" s="176">
        <v>0.52692271853999995</v>
      </c>
      <c r="F45" s="11"/>
      <c r="G45" s="11"/>
      <c r="H45" s="11"/>
    </row>
    <row r="46" spans="1:8" ht="13.8" outlineLevel="4" x14ac:dyDescent="0.3">
      <c r="A46" s="175" t="s">
        <v>102</v>
      </c>
      <c r="B46" s="176">
        <v>6.3044279359999997E-2</v>
      </c>
      <c r="C46" s="176">
        <v>6.4401690900000003E-2</v>
      </c>
      <c r="D46" s="176">
        <v>6.3903143329999995E-2</v>
      </c>
      <c r="E46" s="176">
        <v>6.3017184599999998E-2</v>
      </c>
      <c r="F46" s="11"/>
      <c r="G46" s="11"/>
      <c r="H46" s="11"/>
    </row>
    <row r="47" spans="1:8" ht="13.8" outlineLevel="4" x14ac:dyDescent="0.3">
      <c r="A47" s="175" t="s">
        <v>103</v>
      </c>
      <c r="B47" s="176">
        <v>3.3614525393500001</v>
      </c>
      <c r="C47" s="176">
        <v>3.4177562950000002</v>
      </c>
      <c r="D47" s="176">
        <v>3.3613226463900001</v>
      </c>
      <c r="E47" s="176">
        <v>3.2673921362699998</v>
      </c>
      <c r="F47" s="11"/>
      <c r="G47" s="11"/>
      <c r="H47" s="11"/>
    </row>
    <row r="48" spans="1:8" ht="13.8" outlineLevel="4" x14ac:dyDescent="0.3">
      <c r="A48" s="175" t="s">
        <v>104</v>
      </c>
      <c r="B48" s="176">
        <v>82.673986018869996</v>
      </c>
      <c r="C48" s="176">
        <v>84.058761158539994</v>
      </c>
      <c r="D48" s="176">
        <v>83.004321445040006</v>
      </c>
      <c r="E48" s="176">
        <v>80.748162600409998</v>
      </c>
      <c r="F48" s="11"/>
      <c r="G48" s="11"/>
      <c r="H48" s="11"/>
    </row>
    <row r="49" spans="1:8" ht="13.8" outlineLevel="4" x14ac:dyDescent="0.3">
      <c r="A49" s="175" t="s">
        <v>105</v>
      </c>
      <c r="B49" s="176">
        <v>6.6807060515199996</v>
      </c>
      <c r="C49" s="176">
        <v>6.6994474642200004</v>
      </c>
      <c r="D49" s="176">
        <v>6.6852582545599999</v>
      </c>
      <c r="E49" s="176">
        <v>6.6631378300400002</v>
      </c>
      <c r="F49" s="11"/>
      <c r="G49" s="11"/>
      <c r="H49" s="11"/>
    </row>
    <row r="50" spans="1:8" ht="13.8" outlineLevel="4" x14ac:dyDescent="0.3">
      <c r="A50" s="175" t="s">
        <v>106</v>
      </c>
      <c r="B50" s="176">
        <v>16.490269133049999</v>
      </c>
      <c r="C50" s="176">
        <v>16.4800344577</v>
      </c>
      <c r="D50" s="176">
        <v>16.36286914782</v>
      </c>
      <c r="E50" s="176">
        <v>16.312498412869999</v>
      </c>
      <c r="F50" s="11"/>
      <c r="G50" s="11"/>
      <c r="H50" s="11"/>
    </row>
    <row r="51" spans="1:8" ht="13.8" outlineLevel="4" x14ac:dyDescent="0.3">
      <c r="A51" s="175" t="s">
        <v>107</v>
      </c>
      <c r="B51" s="176">
        <v>13.560402501</v>
      </c>
      <c r="C51" s="176">
        <v>13.509107140859999</v>
      </c>
      <c r="D51" s="176">
        <v>13.35372560203</v>
      </c>
      <c r="E51" s="176">
        <v>14.50553810623</v>
      </c>
      <c r="F51" s="11"/>
      <c r="G51" s="11"/>
      <c r="H51" s="11"/>
    </row>
    <row r="52" spans="1:8" ht="13.8" outlineLevel="4" x14ac:dyDescent="0.3">
      <c r="A52" s="175" t="s">
        <v>108</v>
      </c>
      <c r="B52" s="176">
        <v>0.10424044664</v>
      </c>
      <c r="C52" s="176">
        <v>0.1019758549</v>
      </c>
      <c r="D52" s="176">
        <v>0.10230789328000001</v>
      </c>
      <c r="E52" s="176">
        <v>0.10230789328000001</v>
      </c>
      <c r="F52" s="11"/>
      <c r="G52" s="11"/>
      <c r="H52" s="11"/>
    </row>
    <row r="53" spans="1:8" ht="13.8" outlineLevel="3" x14ac:dyDescent="0.3">
      <c r="A53" s="177" t="s">
        <v>109</v>
      </c>
      <c r="B53" s="176">
        <f t="shared" ref="B53:E53" si="7">SUM(B$54:B$63)</f>
        <v>8.090534922869999</v>
      </c>
      <c r="C53" s="176">
        <f t="shared" si="7"/>
        <v>8.2015781664999992</v>
      </c>
      <c r="D53" s="176">
        <f t="shared" si="7"/>
        <v>8.109373216969999</v>
      </c>
      <c r="E53" s="176">
        <f t="shared" si="7"/>
        <v>7.9609203969299998</v>
      </c>
      <c r="F53" s="11"/>
      <c r="G53" s="11"/>
      <c r="H53" s="11"/>
    </row>
    <row r="54" spans="1:8" ht="13.8" outlineLevel="4" x14ac:dyDescent="0.3">
      <c r="A54" s="175" t="s">
        <v>110</v>
      </c>
      <c r="B54" s="176">
        <v>2.5666994799999999E-2</v>
      </c>
      <c r="C54" s="176">
        <v>2.626031794E-2</v>
      </c>
      <c r="D54" s="176">
        <v>2.57639718E-2</v>
      </c>
      <c r="E54" s="176">
        <v>2.516496335E-2</v>
      </c>
      <c r="F54" s="11"/>
      <c r="G54" s="11"/>
      <c r="H54" s="11"/>
    </row>
    <row r="55" spans="1:8" ht="13.8" outlineLevel="4" x14ac:dyDescent="0.3">
      <c r="A55" s="175" t="s">
        <v>111</v>
      </c>
      <c r="B55" s="176">
        <v>0.23523985675</v>
      </c>
      <c r="C55" s="176">
        <v>0.23918008416</v>
      </c>
      <c r="D55" s="176">
        <v>0.23617979036</v>
      </c>
      <c r="E55" s="176">
        <v>0.22976013516999999</v>
      </c>
      <c r="F55" s="11"/>
      <c r="G55" s="11"/>
      <c r="H55" s="11"/>
    </row>
    <row r="56" spans="1:8" ht="13.8" outlineLevel="4" x14ac:dyDescent="0.3">
      <c r="A56" s="175" t="s">
        <v>112</v>
      </c>
      <c r="B56" s="176">
        <v>5.31800980547</v>
      </c>
      <c r="C56" s="176">
        <v>5.3835577219199999</v>
      </c>
      <c r="D56" s="176">
        <v>5.3277360375100002</v>
      </c>
      <c r="E56" s="176">
        <v>5.2415877968100002</v>
      </c>
      <c r="F56" s="11"/>
      <c r="G56" s="11"/>
      <c r="H56" s="11"/>
    </row>
    <row r="57" spans="1:8" ht="13.8" outlineLevel="4" x14ac:dyDescent="0.3">
      <c r="A57" s="175" t="s">
        <v>113</v>
      </c>
      <c r="B57" s="176">
        <v>0.23523985675</v>
      </c>
      <c r="C57" s="176">
        <v>0.23918008416</v>
      </c>
      <c r="D57" s="176">
        <v>0.23617979036</v>
      </c>
      <c r="E57" s="176">
        <v>0.22976013516999999</v>
      </c>
      <c r="F57" s="11"/>
      <c r="G57" s="11"/>
      <c r="H57" s="11"/>
    </row>
    <row r="58" spans="1:8" ht="13.8" outlineLevel="4" x14ac:dyDescent="0.3">
      <c r="A58" s="175" t="s">
        <v>114</v>
      </c>
      <c r="B58" s="176">
        <v>0.66596793425</v>
      </c>
      <c r="C58" s="176">
        <v>0.67712278336999998</v>
      </c>
      <c r="D58" s="176">
        <v>0.66983757205000005</v>
      </c>
      <c r="E58" s="176">
        <v>0.65163056865000002</v>
      </c>
      <c r="F58" s="11"/>
      <c r="G58" s="11"/>
      <c r="H58" s="11"/>
    </row>
    <row r="59" spans="1:8" ht="13.8" outlineLevel="4" x14ac:dyDescent="0.3">
      <c r="A59" s="175" t="s">
        <v>115</v>
      </c>
      <c r="B59" s="176">
        <v>0.13180856229999999</v>
      </c>
      <c r="C59" s="176">
        <v>0.1340163332</v>
      </c>
      <c r="D59" s="176">
        <v>0.13233522177000001</v>
      </c>
      <c r="E59" s="176">
        <v>0.12846059991</v>
      </c>
      <c r="F59" s="11"/>
      <c r="G59" s="11"/>
      <c r="H59" s="11"/>
    </row>
    <row r="60" spans="1:8" ht="13.8" outlineLevel="4" x14ac:dyDescent="0.3">
      <c r="A60" s="175" t="s">
        <v>116</v>
      </c>
      <c r="B60" s="176">
        <v>0.1</v>
      </c>
      <c r="C60" s="176">
        <v>0.1</v>
      </c>
      <c r="D60" s="176">
        <v>0.1</v>
      </c>
      <c r="E60" s="176">
        <v>0.1</v>
      </c>
      <c r="F60" s="11"/>
      <c r="G60" s="11"/>
      <c r="H60" s="11"/>
    </row>
    <row r="61" spans="1:8" ht="13.8" outlineLevel="4" x14ac:dyDescent="0.3">
      <c r="A61" s="175" t="s">
        <v>117</v>
      </c>
      <c r="B61" s="176">
        <v>5.1251526E-4</v>
      </c>
      <c r="C61" s="176">
        <v>5.1251526E-4</v>
      </c>
      <c r="D61" s="176">
        <v>5.1251526E-4</v>
      </c>
      <c r="E61" s="176">
        <v>5.1251526E-4</v>
      </c>
      <c r="F61" s="11"/>
      <c r="G61" s="11"/>
      <c r="H61" s="11"/>
    </row>
    <row r="62" spans="1:8" ht="13.8" outlineLevel="4" x14ac:dyDescent="0.3">
      <c r="A62" s="175" t="s">
        <v>118</v>
      </c>
      <c r="B62" s="176">
        <v>0.52289665883000003</v>
      </c>
      <c r="C62" s="176">
        <v>0.53165508851999999</v>
      </c>
      <c r="D62" s="176">
        <v>0.52637621367999998</v>
      </c>
      <c r="E62" s="176">
        <v>0.51793409026000004</v>
      </c>
      <c r="F62" s="11"/>
      <c r="G62" s="11"/>
      <c r="H62" s="11"/>
    </row>
    <row r="63" spans="1:8" ht="13.8" outlineLevel="4" x14ac:dyDescent="0.3">
      <c r="A63" s="175" t="s">
        <v>119</v>
      </c>
      <c r="B63" s="176">
        <v>0.85519273845999999</v>
      </c>
      <c r="C63" s="176">
        <v>0.87009323797000004</v>
      </c>
      <c r="D63" s="176">
        <v>0.85445210417999995</v>
      </c>
      <c r="E63" s="176">
        <v>0.83610959235000004</v>
      </c>
      <c r="F63" s="11"/>
      <c r="G63" s="11"/>
      <c r="H63" s="11"/>
    </row>
    <row r="64" spans="1:8" ht="13.8" outlineLevel="3" x14ac:dyDescent="0.3">
      <c r="A64" s="177" t="s">
        <v>120</v>
      </c>
      <c r="B64" s="176">
        <f t="shared" ref="B64:E64" si="8">SUM(B$65:B$65)</f>
        <v>0.60585586000000002</v>
      </c>
      <c r="C64" s="176">
        <f t="shared" si="8"/>
        <v>0.60585586000000002</v>
      </c>
      <c r="D64" s="176">
        <f t="shared" si="8"/>
        <v>0.60585586000000002</v>
      </c>
      <c r="E64" s="176">
        <f t="shared" si="8"/>
        <v>0.60585586000000002</v>
      </c>
      <c r="F64" s="11"/>
      <c r="G64" s="11"/>
      <c r="H64" s="11"/>
    </row>
    <row r="65" spans="1:8" ht="13.8" outlineLevel="4" x14ac:dyDescent="0.3">
      <c r="A65" s="175" t="s">
        <v>121</v>
      </c>
      <c r="B65" s="176">
        <v>0.60585586000000002</v>
      </c>
      <c r="C65" s="176">
        <v>0.60585586000000002</v>
      </c>
      <c r="D65" s="176">
        <v>0.60585586000000002</v>
      </c>
      <c r="E65" s="176">
        <v>0.60585586000000002</v>
      </c>
      <c r="F65" s="11"/>
      <c r="G65" s="11"/>
      <c r="H65" s="11"/>
    </row>
    <row r="66" spans="1:8" ht="13.8" outlineLevel="3" x14ac:dyDescent="0.3">
      <c r="A66" s="177" t="s">
        <v>122</v>
      </c>
      <c r="B66" s="176">
        <f t="shared" ref="B66:E66" si="9">SUM(B$67:B$72)</f>
        <v>2.1403457080400003</v>
      </c>
      <c r="C66" s="176">
        <f t="shared" si="9"/>
        <v>2.1814142411900002</v>
      </c>
      <c r="D66" s="176">
        <f t="shared" si="9"/>
        <v>2.1185340634699998</v>
      </c>
      <c r="E66" s="176">
        <f t="shared" si="9"/>
        <v>2.1036939244599999</v>
      </c>
      <c r="F66" s="11"/>
      <c r="G66" s="11"/>
      <c r="H66" s="11"/>
    </row>
    <row r="67" spans="1:8" ht="13.8" outlineLevel="4" x14ac:dyDescent="0.3">
      <c r="A67" s="175" t="s">
        <v>123</v>
      </c>
      <c r="B67" s="176">
        <v>0.76452953451000005</v>
      </c>
      <c r="C67" s="176">
        <v>0.77733527353999998</v>
      </c>
      <c r="D67" s="176">
        <v>0.76758431869999999</v>
      </c>
      <c r="E67" s="176">
        <v>0.74672043934999999</v>
      </c>
      <c r="F67" s="11"/>
      <c r="G67" s="11"/>
      <c r="H67" s="11"/>
    </row>
    <row r="68" spans="1:8" ht="13.8" outlineLevel="4" x14ac:dyDescent="0.3">
      <c r="A68" s="175" t="s">
        <v>124</v>
      </c>
      <c r="B68" s="176">
        <v>6.0138130000000002E-5</v>
      </c>
      <c r="C68" s="176">
        <v>6.1145430000000001E-5</v>
      </c>
      <c r="D68" s="176">
        <v>6.0378419999999999E-5</v>
      </c>
      <c r="E68" s="176">
        <v>5.8737260000000001E-5</v>
      </c>
      <c r="F68" s="11"/>
      <c r="G68" s="11"/>
      <c r="H68" s="11"/>
    </row>
    <row r="69" spans="1:8" ht="13.8" outlineLevel="4" x14ac:dyDescent="0.3">
      <c r="A69" s="175" t="s">
        <v>125</v>
      </c>
      <c r="B69" s="176">
        <v>0.64078381520000005</v>
      </c>
      <c r="C69" s="176">
        <v>0.65552104869000005</v>
      </c>
      <c r="D69" s="176">
        <v>0.64320744254999995</v>
      </c>
      <c r="E69" s="176">
        <v>0.67899402690999999</v>
      </c>
      <c r="F69" s="11"/>
      <c r="G69" s="11"/>
      <c r="H69" s="11"/>
    </row>
    <row r="70" spans="1:8" ht="13.8" outlineLevel="4" x14ac:dyDescent="0.3">
      <c r="A70" s="175" t="s">
        <v>126</v>
      </c>
      <c r="B70" s="176">
        <v>0.17184045173000001</v>
      </c>
      <c r="C70" s="176">
        <v>0.17471874995</v>
      </c>
      <c r="D70" s="176">
        <v>0.17078591914999999</v>
      </c>
      <c r="E70" s="176">
        <v>0.15486576600999999</v>
      </c>
      <c r="F70" s="11"/>
      <c r="G70" s="11"/>
      <c r="H70" s="11"/>
    </row>
    <row r="71" spans="1:8" ht="13.8" outlineLevel="4" x14ac:dyDescent="0.3">
      <c r="A71" s="175" t="s">
        <v>127</v>
      </c>
      <c r="B71" s="176">
        <v>0.37245860745999998</v>
      </c>
      <c r="C71" s="176">
        <v>0.37869722550000001</v>
      </c>
      <c r="D71" s="176">
        <v>0.34550242778000001</v>
      </c>
      <c r="E71" s="176">
        <v>0.33611124977000001</v>
      </c>
      <c r="F71" s="11"/>
      <c r="G71" s="11"/>
      <c r="H71" s="11"/>
    </row>
    <row r="72" spans="1:8" ht="13.8" outlineLevel="4" x14ac:dyDescent="0.3">
      <c r="A72" s="175" t="s">
        <v>128</v>
      </c>
      <c r="B72" s="176">
        <v>0.19067316101000001</v>
      </c>
      <c r="C72" s="176">
        <v>0.19508079808000001</v>
      </c>
      <c r="D72" s="176">
        <v>0.19139357687</v>
      </c>
      <c r="E72" s="176">
        <v>0.18694370516</v>
      </c>
      <c r="F72" s="11"/>
      <c r="G72" s="11"/>
      <c r="H72" s="11"/>
    </row>
    <row r="73" spans="1:8" ht="13.8" outlineLevel="3" x14ac:dyDescent="0.3">
      <c r="A73" s="177" t="s">
        <v>129</v>
      </c>
      <c r="B73" s="176">
        <f t="shared" ref="B73:E73" si="10">SUM(B$74:B$75)</f>
        <v>18.750640004000001</v>
      </c>
      <c r="C73" s="176">
        <f t="shared" si="10"/>
        <v>18.750640004000001</v>
      </c>
      <c r="D73" s="176">
        <f t="shared" si="10"/>
        <v>18.750640004000001</v>
      </c>
      <c r="E73" s="176">
        <f t="shared" si="10"/>
        <v>18.750640004000001</v>
      </c>
      <c r="F73" s="11"/>
      <c r="G73" s="11"/>
      <c r="H73" s="11"/>
    </row>
    <row r="74" spans="1:8" ht="13.8" outlineLevel="4" x14ac:dyDescent="0.3">
      <c r="A74" s="175" t="s">
        <v>136</v>
      </c>
      <c r="B74" s="176">
        <v>15.252974684</v>
      </c>
      <c r="C74" s="176">
        <v>15.252974684</v>
      </c>
      <c r="D74" s="176">
        <v>15.252974684</v>
      </c>
      <c r="E74" s="176">
        <v>15.252974684</v>
      </c>
      <c r="F74" s="11"/>
      <c r="G74" s="11"/>
      <c r="H74" s="11"/>
    </row>
    <row r="75" spans="1:8" ht="13.8" outlineLevel="4" x14ac:dyDescent="0.3">
      <c r="A75" s="175" t="s">
        <v>137</v>
      </c>
      <c r="B75" s="176">
        <v>3.4976653199999999</v>
      </c>
      <c r="C75" s="176">
        <v>3.4976653199999999</v>
      </c>
      <c r="D75" s="176">
        <v>3.4976653199999999</v>
      </c>
      <c r="E75" s="176">
        <v>3.4976653199999999</v>
      </c>
      <c r="F75" s="11"/>
      <c r="G75" s="11"/>
      <c r="H75" s="11"/>
    </row>
    <row r="76" spans="1:8" ht="13.8" outlineLevel="3" x14ac:dyDescent="0.3">
      <c r="A76" s="177" t="s">
        <v>138</v>
      </c>
      <c r="B76" s="176">
        <f t="shared" ref="B76:E76" si="11">SUM(B$77:B$77)</f>
        <v>3</v>
      </c>
      <c r="C76" s="176">
        <f t="shared" si="11"/>
        <v>3</v>
      </c>
      <c r="D76" s="176">
        <f t="shared" si="11"/>
        <v>3</v>
      </c>
      <c r="E76" s="176">
        <f t="shared" si="11"/>
        <v>3</v>
      </c>
      <c r="F76" s="11"/>
      <c r="G76" s="11"/>
      <c r="H76" s="11"/>
    </row>
    <row r="77" spans="1:8" ht="13.8" outlineLevel="4" x14ac:dyDescent="0.3">
      <c r="A77" s="175" t="s">
        <v>139</v>
      </c>
      <c r="B77" s="176">
        <v>3</v>
      </c>
      <c r="C77" s="176">
        <v>3</v>
      </c>
      <c r="D77" s="176">
        <v>3</v>
      </c>
      <c r="E77" s="176">
        <v>3</v>
      </c>
      <c r="F77" s="11"/>
      <c r="G77" s="11"/>
      <c r="H77" s="11"/>
    </row>
    <row r="78" spans="1:8" ht="13.8" outlineLevel="3" x14ac:dyDescent="0.3">
      <c r="A78" s="177" t="s">
        <v>140</v>
      </c>
      <c r="B78" s="176">
        <f t="shared" ref="B78:E78" si="12">SUM(B$79:B$79)</f>
        <v>4.3224518968499996</v>
      </c>
      <c r="C78" s="176">
        <f t="shared" si="12"/>
        <v>4.36148590098</v>
      </c>
      <c r="D78" s="176">
        <f t="shared" si="12"/>
        <v>4.3390607894600004</v>
      </c>
      <c r="E78" s="176">
        <f t="shared" si="12"/>
        <v>4.2810654884700003</v>
      </c>
      <c r="F78" s="11"/>
      <c r="G78" s="11"/>
      <c r="H78" s="11"/>
    </row>
    <row r="79" spans="1:8" ht="13.8" outlineLevel="4" x14ac:dyDescent="0.3">
      <c r="A79" s="175" t="s">
        <v>107</v>
      </c>
      <c r="B79" s="176">
        <v>4.3224518968499996</v>
      </c>
      <c r="C79" s="176">
        <v>4.36148590098</v>
      </c>
      <c r="D79" s="176">
        <v>4.3390607894600004</v>
      </c>
      <c r="E79" s="176">
        <v>4.2810654884700003</v>
      </c>
      <c r="F79" s="11"/>
      <c r="G79" s="11"/>
      <c r="H79" s="11"/>
    </row>
    <row r="80" spans="1:8" ht="14.4" outlineLevel="1" x14ac:dyDescent="0.3">
      <c r="A80" s="180" t="s">
        <v>2</v>
      </c>
      <c r="B80" s="181">
        <f t="shared" ref="B80:E80" si="13">B$81+B$95</f>
        <v>6.5274206810599997</v>
      </c>
      <c r="C80" s="181">
        <f t="shared" si="13"/>
        <v>6.5076372975100014</v>
      </c>
      <c r="D80" s="181">
        <f t="shared" si="13"/>
        <v>6.2615755230399994</v>
      </c>
      <c r="E80" s="181">
        <f t="shared" si="13"/>
        <v>5.935804022420001</v>
      </c>
      <c r="F80" s="11"/>
      <c r="G80" s="11"/>
      <c r="H80" s="11"/>
    </row>
    <row r="81" spans="1:8" ht="14.4" outlineLevel="2" x14ac:dyDescent="0.3">
      <c r="A81" s="178" t="s">
        <v>59</v>
      </c>
      <c r="B81" s="179">
        <f t="shared" ref="B81:E81" si="14">B$82+B$85+B$93</f>
        <v>1.5168140162499999</v>
      </c>
      <c r="C81" s="179">
        <f t="shared" si="14"/>
        <v>1.4638699804199997</v>
      </c>
      <c r="D81" s="179">
        <f t="shared" si="14"/>
        <v>1.4507665112499999</v>
      </c>
      <c r="E81" s="179">
        <f t="shared" si="14"/>
        <v>1.44240264408</v>
      </c>
      <c r="F81" s="11"/>
      <c r="G81" s="11"/>
      <c r="H81" s="11"/>
    </row>
    <row r="82" spans="1:8" ht="13.8" outlineLevel="3" x14ac:dyDescent="0.3">
      <c r="A82" s="177" t="s">
        <v>60</v>
      </c>
      <c r="B82" s="176">
        <f t="shared" ref="B82:E82" si="15">SUM(B$83:B$84)</f>
        <v>5.8389715910000001E-2</v>
      </c>
      <c r="C82" s="176">
        <f t="shared" si="15"/>
        <v>5.776218893E-2</v>
      </c>
      <c r="D82" s="176">
        <f t="shared" si="15"/>
        <v>5.7281194970000004E-2</v>
      </c>
      <c r="E82" s="176">
        <f t="shared" si="15"/>
        <v>5.6512920280000004E-2</v>
      </c>
      <c r="F82" s="11"/>
      <c r="G82" s="11"/>
      <c r="H82" s="11"/>
    </row>
    <row r="83" spans="1:8" ht="13.8" outlineLevel="4" x14ac:dyDescent="0.3">
      <c r="A83" s="175" t="s">
        <v>141</v>
      </c>
      <c r="B83" s="176">
        <v>2.7365999999999998E-7</v>
      </c>
      <c r="C83" s="176">
        <v>2.7071999999999998E-7</v>
      </c>
      <c r="D83" s="176">
        <v>2.6847000000000002E-7</v>
      </c>
      <c r="E83" s="176">
        <v>2.6487000000000002E-7</v>
      </c>
      <c r="F83" s="11"/>
      <c r="G83" s="11"/>
      <c r="H83" s="11"/>
    </row>
    <row r="84" spans="1:8" ht="13.8" outlineLevel="4" x14ac:dyDescent="0.3">
      <c r="A84" s="175" t="s">
        <v>142</v>
      </c>
      <c r="B84" s="176">
        <v>5.838944225E-2</v>
      </c>
      <c r="C84" s="176">
        <v>5.7761918209999999E-2</v>
      </c>
      <c r="D84" s="176">
        <v>5.7280926500000003E-2</v>
      </c>
      <c r="E84" s="176">
        <v>5.6512655410000001E-2</v>
      </c>
      <c r="F84" s="11"/>
      <c r="G84" s="11"/>
      <c r="H84" s="11"/>
    </row>
    <row r="85" spans="1:8" ht="13.8" outlineLevel="3" x14ac:dyDescent="0.3">
      <c r="A85" s="177" t="s">
        <v>96</v>
      </c>
      <c r="B85" s="176">
        <f t="shared" ref="B85:E85" si="16">SUM(B$86:B$92)</f>
        <v>1.4584017785299999</v>
      </c>
      <c r="C85" s="176">
        <f t="shared" si="16"/>
        <v>1.4060855117299997</v>
      </c>
      <c r="D85" s="176">
        <f t="shared" si="16"/>
        <v>1.3934632220399998</v>
      </c>
      <c r="E85" s="176">
        <f t="shared" si="16"/>
        <v>1.3858679259</v>
      </c>
      <c r="F85" s="11"/>
      <c r="G85" s="11"/>
      <c r="H85" s="11"/>
    </row>
    <row r="86" spans="1:8" ht="13.8" outlineLevel="4" x14ac:dyDescent="0.3">
      <c r="A86" s="175" t="s">
        <v>147</v>
      </c>
      <c r="B86" s="176">
        <v>3.5912473979999998E-2</v>
      </c>
      <c r="C86" s="176">
        <v>3.3824373990000003E-2</v>
      </c>
      <c r="D86" s="176">
        <v>3.2318494009999997E-2</v>
      </c>
      <c r="E86" s="176">
        <v>3.3249547009999998E-2</v>
      </c>
      <c r="F86" s="11"/>
      <c r="G86" s="11"/>
      <c r="H86" s="11"/>
    </row>
    <row r="87" spans="1:8" ht="13.8" outlineLevel="4" x14ac:dyDescent="0.3">
      <c r="A87" s="175" t="s">
        <v>148</v>
      </c>
      <c r="B87" s="176">
        <v>2.8888889199999998E-3</v>
      </c>
      <c r="C87" s="176">
        <v>2.5277778099999999E-3</v>
      </c>
      <c r="D87" s="176">
        <v>2.1666667000000001E-3</v>
      </c>
      <c r="E87" s="176">
        <v>1.8055555899999999E-3</v>
      </c>
      <c r="F87" s="11"/>
      <c r="G87" s="11"/>
      <c r="H87" s="11"/>
    </row>
    <row r="88" spans="1:8" ht="13.8" outlineLevel="4" x14ac:dyDescent="0.3">
      <c r="A88" s="175" t="s">
        <v>149</v>
      </c>
      <c r="B88" s="176">
        <v>0.24133749275999999</v>
      </c>
      <c r="C88" s="176">
        <v>0.23579097978999999</v>
      </c>
      <c r="D88" s="176">
        <v>0.23570700164</v>
      </c>
      <c r="E88" s="176">
        <v>0.22778947292999999</v>
      </c>
      <c r="F88" s="11"/>
      <c r="G88" s="11"/>
      <c r="H88" s="11"/>
    </row>
    <row r="89" spans="1:8" ht="13.8" outlineLevel="4" x14ac:dyDescent="0.3">
      <c r="A89" s="175" t="s">
        <v>150</v>
      </c>
      <c r="B89" s="176">
        <v>0.34992654138000001</v>
      </c>
      <c r="C89" s="176">
        <v>0.33515903943000003</v>
      </c>
      <c r="D89" s="176">
        <v>0.32679065194000001</v>
      </c>
      <c r="E89" s="176">
        <v>0.32106939575999999</v>
      </c>
      <c r="F89" s="11"/>
      <c r="G89" s="11"/>
      <c r="H89" s="11"/>
    </row>
    <row r="90" spans="1:8" ht="13.8" outlineLevel="4" x14ac:dyDescent="0.3">
      <c r="A90" s="175" t="s">
        <v>151</v>
      </c>
      <c r="B90" s="176">
        <v>2.2222221600000001E-3</v>
      </c>
      <c r="C90" s="176">
        <v>1.94444438E-3</v>
      </c>
      <c r="D90" s="176">
        <v>1.6666666E-3</v>
      </c>
      <c r="E90" s="176">
        <v>1.38888882E-3</v>
      </c>
      <c r="F90" s="11"/>
      <c r="G90" s="11"/>
      <c r="H90" s="11"/>
    </row>
    <row r="91" spans="1:8" ht="13.8" outlineLevel="4" x14ac:dyDescent="0.3">
      <c r="A91" s="175" t="s">
        <v>152</v>
      </c>
      <c r="B91" s="176">
        <v>3.1111110799999999E-3</v>
      </c>
      <c r="C91" s="176">
        <v>2.7222221899999999E-3</v>
      </c>
      <c r="D91" s="176">
        <v>2.3333333E-3</v>
      </c>
      <c r="E91" s="176">
        <v>1.9444444099999999E-3</v>
      </c>
      <c r="F91" s="11"/>
      <c r="G91" s="11"/>
      <c r="H91" s="11"/>
    </row>
    <row r="92" spans="1:8" ht="13.8" outlineLevel="4" x14ac:dyDescent="0.3">
      <c r="A92" s="175" t="s">
        <v>153</v>
      </c>
      <c r="B92" s="176">
        <v>0.82300304825000004</v>
      </c>
      <c r="C92" s="176">
        <v>0.79411667413999998</v>
      </c>
      <c r="D92" s="176">
        <v>0.79248040784999996</v>
      </c>
      <c r="E92" s="176">
        <v>0.79862062138000001</v>
      </c>
      <c r="F92" s="11"/>
      <c r="G92" s="11"/>
      <c r="H92" s="11"/>
    </row>
    <row r="93" spans="1:8" ht="13.8" outlineLevel="3" x14ac:dyDescent="0.3">
      <c r="A93" s="177" t="s">
        <v>154</v>
      </c>
      <c r="B93" s="176">
        <f t="shared" ref="B93:E93" si="17">SUM(B$94:B$94)</f>
        <v>2.2521809999999999E-5</v>
      </c>
      <c r="C93" s="176">
        <f t="shared" si="17"/>
        <v>2.227976E-5</v>
      </c>
      <c r="D93" s="176">
        <f t="shared" si="17"/>
        <v>2.2094239999999999E-5</v>
      </c>
      <c r="E93" s="176">
        <f t="shared" si="17"/>
        <v>2.17979E-5</v>
      </c>
      <c r="F93" s="11"/>
      <c r="G93" s="11"/>
      <c r="H93" s="11"/>
    </row>
    <row r="94" spans="1:8" ht="13.8" outlineLevel="4" x14ac:dyDescent="0.3">
      <c r="A94" s="175" t="s">
        <v>155</v>
      </c>
      <c r="B94" s="176">
        <v>2.2521809999999999E-5</v>
      </c>
      <c r="C94" s="176">
        <v>2.227976E-5</v>
      </c>
      <c r="D94" s="176">
        <v>2.2094239999999999E-5</v>
      </c>
      <c r="E94" s="176">
        <v>2.17979E-5</v>
      </c>
      <c r="F94" s="11"/>
      <c r="G94" s="11"/>
      <c r="H94" s="11"/>
    </row>
    <row r="95" spans="1:8" ht="14.4" outlineLevel="2" x14ac:dyDescent="0.3">
      <c r="A95" s="178" t="s">
        <v>98</v>
      </c>
      <c r="B95" s="179">
        <f t="shared" ref="B95:E95" si="18">B$96+B$103+B$106+B$108+B$110</f>
        <v>5.0106066648100001</v>
      </c>
      <c r="C95" s="179">
        <f t="shared" si="18"/>
        <v>5.0437673170900013</v>
      </c>
      <c r="D95" s="179">
        <f t="shared" si="18"/>
        <v>4.81080901179</v>
      </c>
      <c r="E95" s="179">
        <f t="shared" si="18"/>
        <v>4.4934013783400006</v>
      </c>
      <c r="F95" s="11"/>
      <c r="G95" s="11"/>
      <c r="H95" s="11"/>
    </row>
    <row r="96" spans="1:8" ht="13.8" outlineLevel="3" x14ac:dyDescent="0.3">
      <c r="A96" s="177" t="s">
        <v>99</v>
      </c>
      <c r="B96" s="176">
        <f t="shared" ref="B96:E96" si="19">SUM(B$97:B$102)</f>
        <v>3.0446349742200001</v>
      </c>
      <c r="C96" s="176">
        <f t="shared" si="19"/>
        <v>3.0798496101800006</v>
      </c>
      <c r="D96" s="176">
        <f t="shared" si="19"/>
        <v>2.8479411351600001</v>
      </c>
      <c r="E96" s="176">
        <f t="shared" si="19"/>
        <v>2.5330381701300002</v>
      </c>
      <c r="F96" s="11"/>
      <c r="G96" s="11"/>
      <c r="H96" s="11"/>
    </row>
    <row r="97" spans="1:8" ht="13.8" outlineLevel="4" x14ac:dyDescent="0.3">
      <c r="A97" s="175" t="s">
        <v>156</v>
      </c>
      <c r="B97" s="176">
        <v>0.35285978512999999</v>
      </c>
      <c r="C97" s="176">
        <v>0.35877012623999999</v>
      </c>
      <c r="D97" s="176">
        <v>0.35426968554999999</v>
      </c>
      <c r="E97" s="176">
        <v>0.34464020276000001</v>
      </c>
      <c r="F97" s="11"/>
      <c r="G97" s="11"/>
      <c r="H97" s="11"/>
    </row>
    <row r="98" spans="1:8" ht="13.8" outlineLevel="4" x14ac:dyDescent="0.3">
      <c r="A98" s="175" t="s">
        <v>102</v>
      </c>
      <c r="B98" s="176">
        <v>1.5755458677600001</v>
      </c>
      <c r="C98" s="176">
        <v>1.59897825201</v>
      </c>
      <c r="D98" s="176">
        <v>1.37938754559</v>
      </c>
      <c r="E98" s="176">
        <v>1.1599847480300001</v>
      </c>
      <c r="F98" s="11"/>
      <c r="G98" s="11"/>
      <c r="H98" s="11"/>
    </row>
    <row r="99" spans="1:8" ht="13.8" outlineLevel="4" x14ac:dyDescent="0.3">
      <c r="A99" s="175" t="s">
        <v>103</v>
      </c>
      <c r="B99" s="176">
        <v>0.21325653736</v>
      </c>
      <c r="C99" s="176">
        <v>0.21518213923000001</v>
      </c>
      <c r="D99" s="176">
        <v>0.21248287754</v>
      </c>
      <c r="E99" s="176">
        <v>0.20420994062</v>
      </c>
      <c r="F99" s="11"/>
      <c r="G99" s="11"/>
      <c r="H99" s="11"/>
    </row>
    <row r="100" spans="1:8" ht="13.8" outlineLevel="4" x14ac:dyDescent="0.3">
      <c r="A100" s="175" t="s">
        <v>106</v>
      </c>
      <c r="B100" s="176">
        <v>0.48725957650000001</v>
      </c>
      <c r="C100" s="176">
        <v>0.48746026481999999</v>
      </c>
      <c r="D100" s="176">
        <v>0.48443510483000002</v>
      </c>
      <c r="E100" s="176">
        <v>0.49334617572</v>
      </c>
      <c r="F100" s="11"/>
      <c r="G100" s="11"/>
      <c r="H100" s="11"/>
    </row>
    <row r="101" spans="1:8" ht="13.8" outlineLevel="4" x14ac:dyDescent="0.3">
      <c r="A101" s="175" t="s">
        <v>107</v>
      </c>
      <c r="B101" s="176">
        <v>0.41477333446999998</v>
      </c>
      <c r="C101" s="176">
        <v>0.41851895488000002</v>
      </c>
      <c r="D101" s="176">
        <v>0.41636708864999999</v>
      </c>
      <c r="E101" s="176">
        <v>0.32985827000000001</v>
      </c>
      <c r="F101" s="11"/>
      <c r="G101" s="11"/>
      <c r="H101" s="11"/>
    </row>
    <row r="102" spans="1:8" ht="13.8" outlineLevel="4" x14ac:dyDescent="0.3">
      <c r="A102" s="175" t="s">
        <v>108</v>
      </c>
      <c r="B102" s="176">
        <v>9.3987300000000003E-4</v>
      </c>
      <c r="C102" s="176">
        <v>9.3987300000000003E-4</v>
      </c>
      <c r="D102" s="176">
        <v>9.9883299999999997E-4</v>
      </c>
      <c r="E102" s="176">
        <v>9.9883299999999997E-4</v>
      </c>
      <c r="F102" s="11"/>
      <c r="G102" s="11"/>
      <c r="H102" s="11"/>
    </row>
    <row r="103" spans="1:8" ht="13.8" outlineLevel="3" x14ac:dyDescent="0.3">
      <c r="A103" s="177" t="s">
        <v>157</v>
      </c>
      <c r="B103" s="176">
        <f t="shared" ref="B103:E103" si="20">SUM(B$104:B$105)</f>
        <v>0.86194240820000001</v>
      </c>
      <c r="C103" s="176">
        <f t="shared" si="20"/>
        <v>0.86256118722999997</v>
      </c>
      <c r="D103" s="176">
        <f t="shared" si="20"/>
        <v>0.86209001673999996</v>
      </c>
      <c r="E103" s="176">
        <f t="shared" si="20"/>
        <v>0.86108186477999993</v>
      </c>
      <c r="F103" s="11"/>
      <c r="G103" s="11"/>
      <c r="H103" s="11"/>
    </row>
    <row r="104" spans="1:8" ht="13.8" outlineLevel="4" x14ac:dyDescent="0.3">
      <c r="A104" s="175" t="s">
        <v>158</v>
      </c>
      <c r="B104" s="176">
        <v>0.82499999999999996</v>
      </c>
      <c r="C104" s="176">
        <v>0.82499999999999996</v>
      </c>
      <c r="D104" s="176">
        <v>0.82499999999999996</v>
      </c>
      <c r="E104" s="176">
        <v>0.82499999999999996</v>
      </c>
      <c r="F104" s="11"/>
      <c r="G104" s="11"/>
      <c r="H104" s="11"/>
    </row>
    <row r="105" spans="1:8" ht="13.8" outlineLevel="4" x14ac:dyDescent="0.3">
      <c r="A105" s="175" t="s">
        <v>114</v>
      </c>
      <c r="B105" s="176">
        <v>3.6942408199999999E-2</v>
      </c>
      <c r="C105" s="176">
        <v>3.7561187230000001E-2</v>
      </c>
      <c r="D105" s="176">
        <v>3.7090016740000002E-2</v>
      </c>
      <c r="E105" s="176">
        <v>3.608186478E-2</v>
      </c>
      <c r="F105" s="11"/>
      <c r="G105" s="11"/>
      <c r="H105" s="11"/>
    </row>
    <row r="106" spans="1:8" ht="13.8" outlineLevel="3" x14ac:dyDescent="0.3">
      <c r="A106" s="177" t="s">
        <v>122</v>
      </c>
      <c r="B106" s="176">
        <f t="shared" ref="B106:E106" si="21">SUM(B$107:B$107)</f>
        <v>0.16749230805000001</v>
      </c>
      <c r="C106" s="176">
        <f t="shared" si="21"/>
        <v>0.16381230804999999</v>
      </c>
      <c r="D106" s="176">
        <f t="shared" si="21"/>
        <v>0.16381230804999999</v>
      </c>
      <c r="E106" s="176">
        <f t="shared" si="21"/>
        <v>0.16381230804999999</v>
      </c>
      <c r="F106" s="11"/>
      <c r="G106" s="11"/>
      <c r="H106" s="11"/>
    </row>
    <row r="107" spans="1:8" ht="13.8" outlineLevel="4" x14ac:dyDescent="0.3">
      <c r="A107" s="175" t="s">
        <v>159</v>
      </c>
      <c r="B107" s="176">
        <v>0.16749230805000001</v>
      </c>
      <c r="C107" s="176">
        <v>0.16381230804999999</v>
      </c>
      <c r="D107" s="176">
        <v>0.16381230804999999</v>
      </c>
      <c r="E107" s="176">
        <v>0.16381230804999999</v>
      </c>
      <c r="F107" s="11"/>
      <c r="G107" s="11"/>
      <c r="H107" s="11"/>
    </row>
    <row r="108" spans="1:8" ht="13.8" outlineLevel="3" x14ac:dyDescent="0.3">
      <c r="A108" s="177" t="s">
        <v>160</v>
      </c>
      <c r="B108" s="176">
        <f t="shared" ref="B108:E108" si="22">SUM(B$109:B$109)</f>
        <v>0.82499999999999996</v>
      </c>
      <c r="C108" s="176">
        <f t="shared" si="22"/>
        <v>0.82499999999999996</v>
      </c>
      <c r="D108" s="176">
        <f t="shared" si="22"/>
        <v>0.82499999999999996</v>
      </c>
      <c r="E108" s="176">
        <f t="shared" si="22"/>
        <v>0.82499999999999996</v>
      </c>
      <c r="F108" s="11"/>
      <c r="G108" s="11"/>
      <c r="H108" s="11"/>
    </row>
    <row r="109" spans="1:8" ht="13.8" outlineLevel="4" x14ac:dyDescent="0.3">
      <c r="A109" s="175" t="s">
        <v>162</v>
      </c>
      <c r="B109" s="176">
        <v>0.82499999999999996</v>
      </c>
      <c r="C109" s="176">
        <v>0.82499999999999996</v>
      </c>
      <c r="D109" s="176">
        <v>0.82499999999999996</v>
      </c>
      <c r="E109" s="176">
        <v>0.82499999999999996</v>
      </c>
      <c r="F109" s="11"/>
      <c r="G109" s="11"/>
      <c r="H109" s="11"/>
    </row>
    <row r="110" spans="1:8" ht="13.8" outlineLevel="3" x14ac:dyDescent="0.3">
      <c r="A110" s="177" t="s">
        <v>140</v>
      </c>
      <c r="B110" s="176">
        <f t="shared" ref="B110:E110" si="23">SUM(B$111:B$111)</f>
        <v>0.11153697434</v>
      </c>
      <c r="C110" s="176">
        <f t="shared" si="23"/>
        <v>0.11254421163</v>
      </c>
      <c r="D110" s="176">
        <f t="shared" si="23"/>
        <v>0.11196555184</v>
      </c>
      <c r="E110" s="176">
        <f t="shared" si="23"/>
        <v>0.11046903538</v>
      </c>
      <c r="F110" s="11"/>
      <c r="G110" s="11"/>
      <c r="H110" s="11"/>
    </row>
    <row r="111" spans="1:8" ht="13.8" outlineLevel="4" x14ac:dyDescent="0.3">
      <c r="A111" s="175" t="s">
        <v>107</v>
      </c>
      <c r="B111" s="176">
        <v>0.11153697434</v>
      </c>
      <c r="C111" s="176">
        <v>0.11254421163</v>
      </c>
      <c r="D111" s="176">
        <v>0.11196555184</v>
      </c>
      <c r="E111" s="176">
        <v>0.11046903538</v>
      </c>
      <c r="F111" s="11"/>
      <c r="G111" s="11"/>
      <c r="H111" s="11"/>
    </row>
    <row r="112" spans="1:8" x14ac:dyDescent="0.2">
      <c r="B112" s="10"/>
      <c r="C112" s="10"/>
      <c r="D112" s="10"/>
      <c r="E112" s="10"/>
      <c r="F112" s="11"/>
      <c r="G112" s="11"/>
      <c r="H112" s="11"/>
    </row>
    <row r="113" spans="2:8" x14ac:dyDescent="0.2">
      <c r="B113" s="10"/>
      <c r="C113" s="10"/>
      <c r="D113" s="10"/>
      <c r="E113" s="10"/>
      <c r="F113" s="11"/>
      <c r="G113" s="11"/>
      <c r="H113" s="11"/>
    </row>
    <row r="114" spans="2:8" x14ac:dyDescent="0.2">
      <c r="B114" s="10"/>
      <c r="C114" s="10"/>
      <c r="D114" s="10"/>
      <c r="E114" s="10"/>
      <c r="F114" s="11"/>
      <c r="G114" s="11"/>
      <c r="H114" s="11"/>
    </row>
    <row r="115" spans="2:8" x14ac:dyDescent="0.2">
      <c r="B115" s="10"/>
      <c r="C115" s="10"/>
      <c r="D115" s="10"/>
      <c r="E115" s="10"/>
      <c r="F115" s="11"/>
      <c r="G115" s="11"/>
      <c r="H115" s="11"/>
    </row>
    <row r="116" spans="2:8" x14ac:dyDescent="0.2">
      <c r="B116" s="10"/>
      <c r="C116" s="10"/>
      <c r="D116" s="10"/>
      <c r="E116" s="10"/>
      <c r="F116" s="11"/>
      <c r="G116" s="11"/>
      <c r="H116" s="11"/>
    </row>
    <row r="117" spans="2:8" x14ac:dyDescent="0.2">
      <c r="B117" s="10"/>
      <c r="C117" s="10"/>
      <c r="D117" s="10"/>
      <c r="E117" s="10"/>
      <c r="F117" s="11"/>
      <c r="G117" s="11"/>
      <c r="H117" s="11"/>
    </row>
    <row r="118" spans="2:8" x14ac:dyDescent="0.2">
      <c r="B118" s="10"/>
      <c r="C118" s="10"/>
      <c r="D118" s="10"/>
      <c r="E118" s="10"/>
      <c r="F118" s="11"/>
      <c r="G118" s="11"/>
      <c r="H118" s="11"/>
    </row>
    <row r="119" spans="2:8" x14ac:dyDescent="0.2">
      <c r="B119" s="10"/>
      <c r="C119" s="10"/>
      <c r="D119" s="10"/>
      <c r="E119" s="10"/>
      <c r="F119" s="11"/>
      <c r="G119" s="11"/>
      <c r="H119" s="11"/>
    </row>
    <row r="120" spans="2:8" x14ac:dyDescent="0.2">
      <c r="B120" s="10"/>
      <c r="C120" s="10"/>
      <c r="D120" s="10"/>
      <c r="E120" s="10"/>
      <c r="F120" s="11"/>
      <c r="G120" s="11"/>
      <c r="H120" s="11"/>
    </row>
    <row r="121" spans="2:8" x14ac:dyDescent="0.2">
      <c r="B121" s="10"/>
      <c r="C121" s="10"/>
      <c r="D121" s="10"/>
      <c r="E121" s="10"/>
      <c r="F121" s="11"/>
      <c r="G121" s="11"/>
      <c r="H121" s="11"/>
    </row>
    <row r="122" spans="2:8" x14ac:dyDescent="0.2">
      <c r="B122" s="10"/>
      <c r="C122" s="10"/>
      <c r="D122" s="10"/>
      <c r="E122" s="10"/>
      <c r="F122" s="11"/>
      <c r="G122" s="11"/>
      <c r="H122" s="11"/>
    </row>
    <row r="123" spans="2:8" x14ac:dyDescent="0.2">
      <c r="B123" s="10"/>
      <c r="C123" s="10"/>
      <c r="D123" s="10"/>
      <c r="E123" s="10"/>
      <c r="F123" s="11"/>
      <c r="G123" s="11"/>
      <c r="H123" s="11"/>
    </row>
    <row r="124" spans="2:8" x14ac:dyDescent="0.2">
      <c r="B124" s="10"/>
      <c r="C124" s="10"/>
      <c r="D124" s="10"/>
      <c r="E124" s="10"/>
      <c r="F124" s="11"/>
      <c r="G124" s="11"/>
      <c r="H124" s="11"/>
    </row>
    <row r="125" spans="2:8" x14ac:dyDescent="0.2">
      <c r="B125" s="10"/>
      <c r="C125" s="10"/>
      <c r="D125" s="10"/>
      <c r="E125" s="10"/>
      <c r="F125" s="11"/>
      <c r="G125" s="11"/>
      <c r="H125" s="11"/>
    </row>
    <row r="126" spans="2:8" x14ac:dyDescent="0.2">
      <c r="B126" s="10"/>
      <c r="C126" s="10"/>
      <c r="D126" s="10"/>
      <c r="E126" s="10"/>
      <c r="F126" s="11"/>
      <c r="G126" s="11"/>
      <c r="H126" s="11"/>
    </row>
    <row r="127" spans="2:8" x14ac:dyDescent="0.2">
      <c r="B127" s="10"/>
      <c r="C127" s="10"/>
      <c r="D127" s="10"/>
      <c r="E127" s="10"/>
      <c r="F127" s="11"/>
      <c r="G127" s="11"/>
      <c r="H127" s="11"/>
    </row>
    <row r="128" spans="2:8" x14ac:dyDescent="0.2">
      <c r="B128" s="10"/>
      <c r="C128" s="10"/>
      <c r="D128" s="10"/>
      <c r="E128" s="10"/>
      <c r="F128" s="11"/>
      <c r="G128" s="11"/>
      <c r="H128" s="11"/>
    </row>
    <row r="129" spans="2:8" x14ac:dyDescent="0.2">
      <c r="B129" s="10"/>
      <c r="C129" s="10"/>
      <c r="D129" s="10"/>
      <c r="E129" s="10"/>
      <c r="F129" s="11"/>
      <c r="G129" s="11"/>
      <c r="H129" s="11"/>
    </row>
    <row r="130" spans="2:8" x14ac:dyDescent="0.2">
      <c r="B130" s="10"/>
      <c r="C130" s="10"/>
      <c r="D130" s="10"/>
      <c r="E130" s="10"/>
      <c r="F130" s="11"/>
      <c r="G130" s="11"/>
      <c r="H130" s="11"/>
    </row>
    <row r="131" spans="2:8" x14ac:dyDescent="0.2">
      <c r="B131" s="10"/>
      <c r="C131" s="10"/>
      <c r="D131" s="10"/>
      <c r="E131" s="10"/>
      <c r="F131" s="11"/>
      <c r="G131" s="11"/>
      <c r="H131" s="11"/>
    </row>
    <row r="132" spans="2:8" x14ac:dyDescent="0.2">
      <c r="B132" s="10"/>
      <c r="C132" s="10"/>
      <c r="D132" s="10"/>
      <c r="E132" s="10"/>
      <c r="F132" s="11"/>
      <c r="G132" s="11"/>
      <c r="H132" s="11"/>
    </row>
    <row r="133" spans="2:8" x14ac:dyDescent="0.2">
      <c r="B133" s="10"/>
      <c r="C133" s="10"/>
      <c r="D133" s="10"/>
      <c r="E133" s="10"/>
      <c r="F133" s="11"/>
      <c r="G133" s="11"/>
      <c r="H133" s="11"/>
    </row>
    <row r="134" spans="2:8" x14ac:dyDescent="0.2">
      <c r="B134" s="10"/>
      <c r="C134" s="10"/>
      <c r="D134" s="10"/>
      <c r="E134" s="10"/>
      <c r="F134" s="11"/>
      <c r="G134" s="11"/>
      <c r="H134" s="11"/>
    </row>
    <row r="135" spans="2:8" x14ac:dyDescent="0.2">
      <c r="B135" s="10"/>
      <c r="C135" s="10"/>
      <c r="D135" s="10"/>
      <c r="E135" s="10"/>
      <c r="F135" s="11"/>
      <c r="G135" s="11"/>
      <c r="H135" s="11"/>
    </row>
    <row r="136" spans="2:8" x14ac:dyDescent="0.2">
      <c r="B136" s="10"/>
      <c r="C136" s="10"/>
      <c r="D136" s="10"/>
      <c r="E136" s="10"/>
      <c r="F136" s="11"/>
      <c r="G136" s="11"/>
      <c r="H136" s="11"/>
    </row>
    <row r="137" spans="2:8" x14ac:dyDescent="0.2">
      <c r="B137" s="10"/>
      <c r="C137" s="10"/>
      <c r="D137" s="10"/>
      <c r="E137" s="10"/>
      <c r="F137" s="11"/>
      <c r="G137" s="11"/>
      <c r="H137" s="11"/>
    </row>
    <row r="138" spans="2:8" x14ac:dyDescent="0.2">
      <c r="B138" s="10"/>
      <c r="C138" s="10"/>
      <c r="D138" s="10"/>
      <c r="E138" s="10"/>
      <c r="F138" s="11"/>
      <c r="G138" s="11"/>
      <c r="H138" s="11"/>
    </row>
    <row r="139" spans="2:8" x14ac:dyDescent="0.2">
      <c r="B139" s="10"/>
      <c r="C139" s="10"/>
      <c r="D139" s="10"/>
      <c r="E139" s="10"/>
      <c r="F139" s="11"/>
      <c r="G139" s="11"/>
      <c r="H139" s="11"/>
    </row>
    <row r="140" spans="2:8" x14ac:dyDescent="0.2">
      <c r="B140" s="10"/>
      <c r="C140" s="10"/>
      <c r="D140" s="10"/>
      <c r="E140" s="10"/>
      <c r="F140" s="11"/>
      <c r="G140" s="11"/>
      <c r="H140" s="11"/>
    </row>
    <row r="141" spans="2:8" x14ac:dyDescent="0.2">
      <c r="B141" s="10"/>
      <c r="C141" s="10"/>
      <c r="D141" s="10"/>
      <c r="E141" s="10"/>
      <c r="F141" s="11"/>
      <c r="G141" s="11"/>
      <c r="H141" s="11"/>
    </row>
    <row r="142" spans="2:8" x14ac:dyDescent="0.2">
      <c r="B142" s="10"/>
      <c r="C142" s="10"/>
      <c r="D142" s="10"/>
      <c r="E142" s="10"/>
      <c r="F142" s="11"/>
      <c r="G142" s="11"/>
      <c r="H142" s="11"/>
    </row>
    <row r="143" spans="2:8" x14ac:dyDescent="0.2">
      <c r="B143" s="10"/>
      <c r="C143" s="10"/>
      <c r="D143" s="10"/>
      <c r="E143" s="10"/>
      <c r="F143" s="11"/>
      <c r="G143" s="11"/>
      <c r="H143" s="11"/>
    </row>
    <row r="144" spans="2:8" x14ac:dyDescent="0.2">
      <c r="B144" s="10"/>
      <c r="C144" s="10"/>
      <c r="D144" s="10"/>
      <c r="E144" s="10"/>
      <c r="F144" s="11"/>
      <c r="G144" s="11"/>
      <c r="H144" s="11"/>
    </row>
    <row r="145" spans="2:8" x14ac:dyDescent="0.2">
      <c r="B145" s="10"/>
      <c r="C145" s="10"/>
      <c r="D145" s="10"/>
      <c r="E145" s="10"/>
      <c r="F145" s="11"/>
      <c r="G145" s="11"/>
      <c r="H145" s="11"/>
    </row>
    <row r="146" spans="2:8" x14ac:dyDescent="0.2">
      <c r="B146" s="10"/>
      <c r="C146" s="10"/>
      <c r="D146" s="10"/>
      <c r="E146" s="10"/>
      <c r="F146" s="11"/>
      <c r="G146" s="11"/>
      <c r="H146" s="11"/>
    </row>
    <row r="147" spans="2:8" x14ac:dyDescent="0.2">
      <c r="B147" s="10"/>
      <c r="C147" s="10"/>
      <c r="D147" s="10"/>
      <c r="E147" s="10"/>
      <c r="F147" s="11"/>
      <c r="G147" s="11"/>
      <c r="H147" s="11"/>
    </row>
    <row r="148" spans="2:8" x14ac:dyDescent="0.2">
      <c r="B148" s="10"/>
      <c r="C148" s="10"/>
      <c r="D148" s="10"/>
      <c r="E148" s="10"/>
      <c r="F148" s="11"/>
      <c r="G148" s="11"/>
      <c r="H148" s="11"/>
    </row>
    <row r="149" spans="2:8" x14ac:dyDescent="0.2">
      <c r="B149" s="10"/>
      <c r="C149" s="10"/>
      <c r="D149" s="10"/>
      <c r="E149" s="10"/>
      <c r="F149" s="11"/>
      <c r="G149" s="11"/>
      <c r="H149" s="11"/>
    </row>
    <row r="150" spans="2:8" x14ac:dyDescent="0.2">
      <c r="B150" s="10"/>
      <c r="C150" s="10"/>
      <c r="D150" s="10"/>
      <c r="E150" s="10"/>
      <c r="F150" s="11"/>
      <c r="G150" s="11"/>
      <c r="H150" s="11"/>
    </row>
    <row r="151" spans="2:8" x14ac:dyDescent="0.2">
      <c r="B151" s="10"/>
      <c r="C151" s="10"/>
      <c r="D151" s="10"/>
      <c r="E151" s="10"/>
      <c r="F151" s="11"/>
      <c r="G151" s="11"/>
      <c r="H151" s="11"/>
    </row>
    <row r="152" spans="2:8" x14ac:dyDescent="0.2">
      <c r="B152" s="10"/>
      <c r="C152" s="10"/>
      <c r="D152" s="10"/>
      <c r="E152" s="10"/>
      <c r="F152" s="11"/>
      <c r="G152" s="11"/>
      <c r="H152" s="11"/>
    </row>
    <row r="153" spans="2:8" x14ac:dyDescent="0.2">
      <c r="B153" s="10"/>
      <c r="C153" s="10"/>
      <c r="D153" s="10"/>
      <c r="E153" s="10"/>
      <c r="F153" s="11"/>
      <c r="G153" s="11"/>
      <c r="H153" s="11"/>
    </row>
    <row r="154" spans="2:8" x14ac:dyDescent="0.2">
      <c r="B154" s="10"/>
      <c r="C154" s="10"/>
      <c r="D154" s="10"/>
      <c r="E154" s="10"/>
      <c r="F154" s="11"/>
      <c r="G154" s="11"/>
      <c r="H154" s="11"/>
    </row>
    <row r="155" spans="2:8" x14ac:dyDescent="0.2">
      <c r="B155" s="10"/>
      <c r="C155" s="10"/>
      <c r="D155" s="10"/>
      <c r="E155" s="10"/>
      <c r="F155" s="11"/>
      <c r="G155" s="11"/>
      <c r="H155" s="11"/>
    </row>
    <row r="156" spans="2:8" x14ac:dyDescent="0.2">
      <c r="B156" s="10"/>
      <c r="C156" s="10"/>
      <c r="D156" s="10"/>
      <c r="E156" s="10"/>
      <c r="F156" s="11"/>
      <c r="G156" s="11"/>
      <c r="H156" s="11"/>
    </row>
    <row r="157" spans="2:8" x14ac:dyDescent="0.2">
      <c r="B157" s="10"/>
      <c r="C157" s="10"/>
      <c r="D157" s="10"/>
      <c r="E157" s="10"/>
      <c r="F157" s="11"/>
      <c r="G157" s="11"/>
      <c r="H157" s="11"/>
    </row>
    <row r="158" spans="2:8" x14ac:dyDescent="0.2">
      <c r="B158" s="10"/>
      <c r="C158" s="10"/>
      <c r="D158" s="10"/>
      <c r="E158" s="10"/>
      <c r="F158" s="11"/>
      <c r="G158" s="11"/>
      <c r="H158" s="11"/>
    </row>
    <row r="159" spans="2:8" x14ac:dyDescent="0.2">
      <c r="B159" s="10"/>
      <c r="C159" s="10"/>
      <c r="D159" s="10"/>
      <c r="E159" s="10"/>
      <c r="F159" s="11"/>
      <c r="G159" s="11"/>
      <c r="H159" s="11"/>
    </row>
    <row r="160" spans="2:8" x14ac:dyDescent="0.2">
      <c r="B160" s="10"/>
      <c r="C160" s="10"/>
      <c r="D160" s="10"/>
      <c r="E160" s="10"/>
      <c r="F160" s="11"/>
      <c r="G160" s="11"/>
      <c r="H160" s="11"/>
    </row>
    <row r="161" spans="2:8" x14ac:dyDescent="0.2">
      <c r="B161" s="10"/>
      <c r="C161" s="10"/>
      <c r="D161" s="10"/>
      <c r="E161" s="10"/>
      <c r="F161" s="11"/>
      <c r="G161" s="11"/>
      <c r="H161" s="11"/>
    </row>
    <row r="162" spans="2:8" x14ac:dyDescent="0.2">
      <c r="B162" s="10"/>
      <c r="C162" s="10"/>
      <c r="D162" s="10"/>
      <c r="E162" s="10"/>
      <c r="F162" s="11"/>
      <c r="G162" s="11"/>
      <c r="H162" s="11"/>
    </row>
    <row r="163" spans="2:8" x14ac:dyDescent="0.2">
      <c r="B163" s="10"/>
      <c r="C163" s="10"/>
      <c r="D163" s="10"/>
      <c r="E163" s="10"/>
      <c r="F163" s="11"/>
      <c r="G163" s="11"/>
      <c r="H163" s="11"/>
    </row>
    <row r="164" spans="2:8" x14ac:dyDescent="0.2">
      <c r="B164" s="10"/>
      <c r="C164" s="10"/>
      <c r="D164" s="10"/>
      <c r="E164" s="10"/>
      <c r="F164" s="11"/>
      <c r="G164" s="11"/>
      <c r="H164" s="11"/>
    </row>
    <row r="165" spans="2:8" x14ac:dyDescent="0.2">
      <c r="B165" s="10"/>
      <c r="C165" s="10"/>
      <c r="D165" s="10"/>
      <c r="E165" s="10"/>
      <c r="F165" s="11"/>
      <c r="G165" s="11"/>
      <c r="H165" s="11"/>
    </row>
    <row r="166" spans="2:8" x14ac:dyDescent="0.2">
      <c r="B166" s="10"/>
      <c r="C166" s="10"/>
      <c r="D166" s="10"/>
      <c r="E166" s="10"/>
      <c r="F166" s="11"/>
      <c r="G166" s="11"/>
      <c r="H166" s="11"/>
    </row>
    <row r="167" spans="2:8" x14ac:dyDescent="0.2">
      <c r="B167" s="10"/>
      <c r="C167" s="10"/>
      <c r="D167" s="10"/>
      <c r="E167" s="10"/>
      <c r="F167" s="11"/>
      <c r="G167" s="11"/>
      <c r="H167" s="11"/>
    </row>
    <row r="168" spans="2:8" x14ac:dyDescent="0.2">
      <c r="B168" s="10"/>
      <c r="C168" s="10"/>
      <c r="D168" s="10"/>
      <c r="E168" s="10"/>
      <c r="F168" s="11"/>
      <c r="G168" s="11"/>
      <c r="H168" s="11"/>
    </row>
    <row r="169" spans="2:8" x14ac:dyDescent="0.2">
      <c r="B169" s="10"/>
      <c r="C169" s="10"/>
      <c r="D169" s="10"/>
      <c r="E169" s="10"/>
      <c r="F169" s="11"/>
      <c r="G169" s="11"/>
      <c r="H169" s="11"/>
    </row>
    <row r="170" spans="2:8" x14ac:dyDescent="0.2">
      <c r="B170" s="10"/>
      <c r="C170" s="10"/>
      <c r="D170" s="10"/>
      <c r="E170" s="10"/>
      <c r="F170" s="11"/>
      <c r="G170" s="11"/>
      <c r="H170" s="11"/>
    </row>
    <row r="171" spans="2:8" x14ac:dyDescent="0.2">
      <c r="B171" s="10"/>
      <c r="C171" s="10"/>
      <c r="D171" s="10"/>
      <c r="E171" s="10"/>
      <c r="F171" s="11"/>
      <c r="G171" s="11"/>
      <c r="H171" s="11"/>
    </row>
    <row r="172" spans="2:8" x14ac:dyDescent="0.2">
      <c r="B172" s="10"/>
      <c r="C172" s="10"/>
      <c r="D172" s="10"/>
      <c r="E172" s="10"/>
      <c r="F172" s="11"/>
      <c r="G172" s="11"/>
      <c r="H172" s="11"/>
    </row>
    <row r="173" spans="2:8" x14ac:dyDescent="0.2">
      <c r="B173" s="10"/>
      <c r="C173" s="10"/>
      <c r="D173" s="10"/>
      <c r="E173" s="10"/>
      <c r="F173" s="11"/>
      <c r="G173" s="11"/>
      <c r="H173" s="11"/>
    </row>
    <row r="174" spans="2:8" x14ac:dyDescent="0.2">
      <c r="B174" s="10"/>
      <c r="C174" s="10"/>
      <c r="D174" s="10"/>
      <c r="E174" s="10"/>
      <c r="F174" s="11"/>
      <c r="G174" s="11"/>
      <c r="H174" s="11"/>
    </row>
    <row r="175" spans="2:8" x14ac:dyDescent="0.2">
      <c r="B175" s="10"/>
      <c r="C175" s="10"/>
      <c r="D175" s="10"/>
      <c r="E175" s="10"/>
      <c r="F175" s="11"/>
      <c r="G175" s="11"/>
      <c r="H175" s="11"/>
    </row>
    <row r="176" spans="2:8" x14ac:dyDescent="0.2">
      <c r="B176" s="10"/>
      <c r="C176" s="10"/>
      <c r="D176" s="10"/>
      <c r="E176" s="10"/>
      <c r="F176" s="11"/>
      <c r="G176" s="11"/>
      <c r="H176" s="11"/>
    </row>
    <row r="177" spans="2:8" x14ac:dyDescent="0.2">
      <c r="B177" s="10"/>
      <c r="C177" s="10"/>
      <c r="D177" s="10"/>
      <c r="E177" s="10"/>
      <c r="F177" s="11"/>
      <c r="G177" s="11"/>
      <c r="H177" s="11"/>
    </row>
    <row r="178" spans="2:8" x14ac:dyDescent="0.2">
      <c r="B178" s="10"/>
      <c r="C178" s="10"/>
      <c r="D178" s="10"/>
      <c r="E178" s="10"/>
      <c r="F178" s="11"/>
      <c r="G178" s="11"/>
      <c r="H178" s="11"/>
    </row>
    <row r="179" spans="2:8" x14ac:dyDescent="0.2">
      <c r="B179" s="10"/>
      <c r="C179" s="10"/>
      <c r="D179" s="10"/>
      <c r="E179" s="10"/>
      <c r="F179" s="11"/>
      <c r="G179" s="11"/>
      <c r="H179" s="11"/>
    </row>
    <row r="180" spans="2:8" x14ac:dyDescent="0.2">
      <c r="B180" s="10"/>
      <c r="C180" s="10"/>
      <c r="D180" s="10"/>
      <c r="E180" s="10"/>
      <c r="F180" s="11"/>
      <c r="G180" s="11"/>
      <c r="H180" s="11"/>
    </row>
  </sheetData>
  <mergeCells count="1">
    <mergeCell ref="A2:E2"/>
  </mergeCells>
  <phoneticPr fontId="3" type="noConversion"/>
  <printOptions horizontalCentered="1" verticalCentered="1"/>
  <pageMargins left="0.39370078740157483" right="0.39370078740157483" top="0.39370078740157483" bottom="0.39370078740157483" header="0.39370078740157483" footer="0.39370078740157483"/>
  <pageSetup paperSize="9" scale="5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7">
    <tabColor indexed="57"/>
    <outlinePr applyStyles="1" summaryBelow="0"/>
    <pageSetUpPr fitToPage="1"/>
  </sheetPr>
  <dimension ref="A2:H247"/>
  <sheetViews>
    <sheetView workbookViewId="0">
      <selection activeCell="A7" sqref="A7"/>
    </sheetView>
  </sheetViews>
  <sheetFormatPr defaultColWidth="9.109375" defaultRowHeight="13.8" outlineLevelRow="1" x14ac:dyDescent="0.3"/>
  <cols>
    <col min="1" max="1" width="52.6640625" style="22" bestFit="1" customWidth="1"/>
    <col min="2" max="5" width="15.109375" style="22" customWidth="1"/>
    <col min="6" max="6" width="9.109375" style="22" customWidth="1"/>
    <col min="7" max="16384" width="9.109375" style="22"/>
  </cols>
  <sheetData>
    <row r="2" spans="1:8" ht="18" x14ac:dyDescent="0.3">
      <c r="A2" s="1" t="str">
        <f>DEBT_AS_OF_CURR_YEAR</f>
        <v>Державний та гарантований державою борг України за поточний рік</v>
      </c>
      <c r="B2" s="1"/>
      <c r="C2" s="1"/>
      <c r="D2" s="1"/>
      <c r="E2" s="1"/>
      <c r="F2" s="26"/>
      <c r="G2" s="26"/>
      <c r="H2" s="26"/>
    </row>
    <row r="3" spans="1:8" x14ac:dyDescent="0.3">
      <c r="A3" s="24"/>
    </row>
    <row r="4" spans="1:8" s="27" customFormat="1" x14ac:dyDescent="0.3">
      <c r="A4" s="140" t="str">
        <f>$A$2 &amp; " (" &amp;E4 &amp; ")"</f>
        <v>Державний та гарантований державою борг України за поточний рік (млрд. грн)</v>
      </c>
      <c r="E4" s="27" t="str">
        <f>VALUAH</f>
        <v>млрд. грн</v>
      </c>
    </row>
    <row r="5" spans="1:8" s="14" customFormat="1" x14ac:dyDescent="0.25">
      <c r="A5" s="12"/>
      <c r="B5" s="13">
        <v>46022</v>
      </c>
      <c r="C5" s="13">
        <v>46053</v>
      </c>
      <c r="D5" s="13">
        <v>46081</v>
      </c>
      <c r="E5" s="33">
        <v>46112</v>
      </c>
    </row>
    <row r="6" spans="1:8" s="15" customFormat="1" x14ac:dyDescent="0.25">
      <c r="A6" s="149" t="str">
        <f>DEBT_TOTAL</f>
        <v>Загальна сума державного та гарантованого державою боргу</v>
      </c>
      <c r="B6" s="44">
        <f>SUM(B7:B8)</f>
        <v>9042.6770279453904</v>
      </c>
      <c r="C6" s="44">
        <f t="shared" ref="C6:E6" si="0">SUM(C7:C8)</f>
        <v>9212.5998245738901</v>
      </c>
      <c r="D6" s="44">
        <f t="shared" si="0"/>
        <v>9211.1933697349305</v>
      </c>
      <c r="E6" s="44">
        <f t="shared" si="0"/>
        <v>9233.02786687765</v>
      </c>
    </row>
    <row r="7" spans="1:8" s="38" customFormat="1" outlineLevel="1" x14ac:dyDescent="0.3">
      <c r="A7" s="160" t="s">
        <v>59</v>
      </c>
      <c r="B7" s="161">
        <v>2031.50200194128</v>
      </c>
      <c r="C7" s="161">
        <v>2055.3735050478699</v>
      </c>
      <c r="D7" s="161">
        <v>2072.3017816432898</v>
      </c>
      <c r="E7" s="162">
        <v>2077.05970968987</v>
      </c>
    </row>
    <row r="8" spans="1:8" s="38" customFormat="1" outlineLevel="1" x14ac:dyDescent="0.3">
      <c r="A8" s="160" t="s">
        <v>98</v>
      </c>
      <c r="B8" s="161">
        <v>7011.1750260041099</v>
      </c>
      <c r="C8" s="161">
        <v>7157.2263195260202</v>
      </c>
      <c r="D8" s="161">
        <v>7138.8915880916402</v>
      </c>
      <c r="E8" s="162">
        <v>7155.96815718778</v>
      </c>
    </row>
    <row r="9" spans="1:8" x14ac:dyDescent="0.3">
      <c r="B9" s="26"/>
      <c r="C9" s="26"/>
      <c r="D9" s="26"/>
      <c r="E9" s="26"/>
      <c r="F9" s="26"/>
    </row>
    <row r="10" spans="1:8" x14ac:dyDescent="0.3">
      <c r="A10" s="140" t="str">
        <f>$A$2 &amp; " (" &amp;E10 &amp; ")"</f>
        <v>Державний та гарантований державою борг України за поточний рік (млрд. дол. США)</v>
      </c>
      <c r="B10" s="26"/>
      <c r="C10" s="26"/>
      <c r="D10" s="26"/>
      <c r="E10" s="27" t="str">
        <f>VALUSD</f>
        <v>млрд. дол. США</v>
      </c>
      <c r="F10" s="26"/>
    </row>
    <row r="11" spans="1:8" s="34" customFormat="1" x14ac:dyDescent="0.3">
      <c r="A11" s="12"/>
      <c r="B11" s="13">
        <v>46022</v>
      </c>
      <c r="C11" s="13">
        <v>46053</v>
      </c>
      <c r="D11" s="13">
        <v>46081</v>
      </c>
      <c r="E11" s="33">
        <v>46112</v>
      </c>
      <c r="F11" s="14"/>
      <c r="G11" s="14"/>
      <c r="H11" s="14"/>
    </row>
    <row r="12" spans="1:8" s="36" customFormat="1" x14ac:dyDescent="0.3">
      <c r="A12" s="149" t="str">
        <f>DEBT_TOTAL</f>
        <v>Загальна сума державного та гарантованого державою боргу</v>
      </c>
      <c r="B12" s="44">
        <f t="shared" ref="B12:E12" si="1">SUM(B13:B14)</f>
        <v>213.33206790503999</v>
      </c>
      <c r="C12" s="44">
        <f t="shared" si="1"/>
        <v>215.00502527705999</v>
      </c>
      <c r="D12" s="44">
        <f t="shared" si="1"/>
        <v>213.18209710073</v>
      </c>
      <c r="E12" s="44">
        <f t="shared" si="1"/>
        <v>210.82138271955998</v>
      </c>
      <c r="F12" s="35"/>
    </row>
    <row r="13" spans="1:8" s="40" customFormat="1" outlineLevel="1" x14ac:dyDescent="0.3">
      <c r="A13" s="163" t="s">
        <v>59</v>
      </c>
      <c r="B13" s="161">
        <v>47.926573257919998</v>
      </c>
      <c r="C13" s="161">
        <v>47.968612641649997</v>
      </c>
      <c r="D13" s="161">
        <v>47.960955969920001</v>
      </c>
      <c r="E13" s="162">
        <v>47.426327127409998</v>
      </c>
      <c r="F13" s="39"/>
    </row>
    <row r="14" spans="1:8" s="40" customFormat="1" outlineLevel="1" x14ac:dyDescent="0.3">
      <c r="A14" s="163" t="s">
        <v>98</v>
      </c>
      <c r="B14" s="161">
        <v>165.40549464712001</v>
      </c>
      <c r="C14" s="161">
        <v>167.03641263540999</v>
      </c>
      <c r="D14" s="161">
        <v>165.22114113081</v>
      </c>
      <c r="E14" s="162">
        <v>163.39505559214999</v>
      </c>
      <c r="F14" s="39"/>
    </row>
    <row r="15" spans="1:8" x14ac:dyDescent="0.3">
      <c r="B15" s="26"/>
      <c r="C15" s="26"/>
      <c r="D15" s="26"/>
      <c r="E15" s="26"/>
      <c r="F15" s="26"/>
    </row>
    <row r="16" spans="1:8" s="41" customFormat="1" x14ac:dyDescent="0.3">
      <c r="B16" s="42"/>
      <c r="C16" s="42"/>
      <c r="D16" s="42"/>
      <c r="E16" s="37" t="s">
        <v>177</v>
      </c>
      <c r="F16" s="42"/>
    </row>
    <row r="17" spans="1:8" s="34" customFormat="1" x14ac:dyDescent="0.3">
      <c r="A17" s="56"/>
      <c r="B17" s="13">
        <v>46022</v>
      </c>
      <c r="C17" s="13">
        <v>46053</v>
      </c>
      <c r="D17" s="13">
        <v>46081</v>
      </c>
      <c r="E17" s="13">
        <v>46112</v>
      </c>
      <c r="F17" s="14"/>
      <c r="G17" s="14"/>
      <c r="H17" s="14"/>
    </row>
    <row r="18" spans="1:8" s="36" customFormat="1" x14ac:dyDescent="0.3">
      <c r="A18" s="150" t="str">
        <f>DEBT_TOTAL</f>
        <v>Загальна сума державного та гарантованого державою боргу</v>
      </c>
      <c r="B18" s="44">
        <f t="shared" ref="B18:E18" si="2">SUM(B19:B20)</f>
        <v>1</v>
      </c>
      <c r="C18" s="44">
        <f t="shared" si="2"/>
        <v>1</v>
      </c>
      <c r="D18" s="44">
        <f t="shared" si="2"/>
        <v>1</v>
      </c>
      <c r="E18" s="44">
        <f t="shared" si="2"/>
        <v>1</v>
      </c>
      <c r="F18" s="35"/>
    </row>
    <row r="19" spans="1:8" s="40" customFormat="1" outlineLevel="1" x14ac:dyDescent="0.3">
      <c r="A19" s="163" t="s">
        <v>59</v>
      </c>
      <c r="B19" s="164">
        <v>0.224657</v>
      </c>
      <c r="C19" s="164">
        <v>0.223105</v>
      </c>
      <c r="D19" s="164">
        <v>0.22497600000000001</v>
      </c>
      <c r="E19" s="165">
        <v>0.22495999999999999</v>
      </c>
      <c r="F19" s="39"/>
    </row>
    <row r="20" spans="1:8" s="40" customFormat="1" outlineLevel="1" x14ac:dyDescent="0.3">
      <c r="A20" s="163" t="s">
        <v>98</v>
      </c>
      <c r="B20" s="164">
        <v>0.775343</v>
      </c>
      <c r="C20" s="164">
        <v>0.776895</v>
      </c>
      <c r="D20" s="164">
        <v>0.77502400000000005</v>
      </c>
      <c r="E20" s="165">
        <v>0.77503999999999995</v>
      </c>
      <c r="F20" s="39"/>
    </row>
    <row r="21" spans="1:8" x14ac:dyDescent="0.3">
      <c r="B21" s="26"/>
      <c r="C21" s="26"/>
      <c r="D21" s="26"/>
      <c r="E21" s="26"/>
      <c r="F21" s="26"/>
    </row>
    <row r="22" spans="1:8" x14ac:dyDescent="0.3">
      <c r="B22" s="26"/>
      <c r="C22" s="26"/>
      <c r="D22" s="26"/>
      <c r="E22" s="26"/>
      <c r="F22" s="26"/>
    </row>
    <row r="23" spans="1:8" x14ac:dyDescent="0.3">
      <c r="B23" s="26"/>
      <c r="C23" s="26"/>
      <c r="D23" s="26"/>
      <c r="E23" s="26"/>
      <c r="F23" s="26"/>
    </row>
    <row r="24" spans="1:8" x14ac:dyDescent="0.3">
      <c r="B24" s="26"/>
      <c r="C24" s="26"/>
      <c r="D24" s="26"/>
      <c r="E24" s="26"/>
      <c r="F24" s="26"/>
    </row>
    <row r="25" spans="1:8" s="41" customFormat="1" x14ac:dyDescent="0.3">
      <c r="B25" s="42"/>
      <c r="C25" s="42"/>
      <c r="D25" s="42"/>
      <c r="E25" s="42"/>
      <c r="F25" s="42"/>
    </row>
    <row r="26" spans="1:8" x14ac:dyDescent="0.3">
      <c r="B26" s="26"/>
      <c r="C26" s="26"/>
      <c r="D26" s="26"/>
      <c r="E26" s="26"/>
      <c r="F26" s="26"/>
    </row>
    <row r="27" spans="1:8" x14ac:dyDescent="0.3">
      <c r="B27" s="26"/>
      <c r="C27" s="26"/>
      <c r="D27" s="26"/>
      <c r="E27" s="26"/>
      <c r="F27" s="26"/>
    </row>
    <row r="28" spans="1:8" x14ac:dyDescent="0.3">
      <c r="B28" s="26"/>
      <c r="C28" s="26"/>
      <c r="D28" s="26"/>
      <c r="E28" s="26"/>
      <c r="F28" s="26"/>
    </row>
    <row r="29" spans="1:8" x14ac:dyDescent="0.3">
      <c r="B29" s="26"/>
      <c r="C29" s="26"/>
      <c r="D29" s="26"/>
      <c r="E29" s="26"/>
      <c r="F29" s="26"/>
    </row>
    <row r="30" spans="1:8" x14ac:dyDescent="0.3">
      <c r="B30" s="26"/>
      <c r="C30" s="26"/>
      <c r="D30" s="26"/>
      <c r="E30" s="26"/>
      <c r="F30" s="26"/>
    </row>
    <row r="31" spans="1:8" x14ac:dyDescent="0.3">
      <c r="B31" s="26"/>
      <c r="C31" s="26"/>
      <c r="D31" s="26"/>
      <c r="E31" s="26"/>
      <c r="F31" s="26"/>
    </row>
    <row r="32" spans="1:8" x14ac:dyDescent="0.3">
      <c r="B32" s="26"/>
      <c r="C32" s="26"/>
      <c r="D32" s="26"/>
      <c r="E32" s="26"/>
      <c r="F32" s="26"/>
    </row>
    <row r="33" spans="2:6" x14ac:dyDescent="0.3">
      <c r="B33" s="26"/>
      <c r="C33" s="26"/>
      <c r="D33" s="26"/>
      <c r="E33" s="26"/>
      <c r="F33" s="26"/>
    </row>
    <row r="34" spans="2:6" x14ac:dyDescent="0.3">
      <c r="B34" s="26"/>
      <c r="C34" s="26"/>
      <c r="D34" s="26"/>
      <c r="E34" s="26"/>
      <c r="F34" s="26"/>
    </row>
    <row r="35" spans="2:6" x14ac:dyDescent="0.3">
      <c r="B35" s="26"/>
      <c r="C35" s="26"/>
      <c r="D35" s="26"/>
      <c r="E35" s="26"/>
      <c r="F35" s="26"/>
    </row>
    <row r="36" spans="2:6" x14ac:dyDescent="0.3">
      <c r="B36" s="26"/>
      <c r="C36" s="26"/>
      <c r="D36" s="26"/>
      <c r="E36" s="26"/>
      <c r="F36" s="26"/>
    </row>
    <row r="37" spans="2:6" x14ac:dyDescent="0.3">
      <c r="B37" s="26"/>
      <c r="C37" s="26"/>
      <c r="D37" s="26"/>
      <c r="E37" s="26"/>
      <c r="F37" s="26"/>
    </row>
    <row r="38" spans="2:6" x14ac:dyDescent="0.3">
      <c r="B38" s="26"/>
      <c r="C38" s="26"/>
      <c r="D38" s="26"/>
      <c r="E38" s="26"/>
      <c r="F38" s="26"/>
    </row>
    <row r="39" spans="2:6" x14ac:dyDescent="0.3">
      <c r="B39" s="26"/>
      <c r="C39" s="26"/>
      <c r="D39" s="26"/>
      <c r="E39" s="26"/>
      <c r="F39" s="26"/>
    </row>
    <row r="40" spans="2:6" x14ac:dyDescent="0.3">
      <c r="B40" s="26"/>
      <c r="C40" s="26"/>
      <c r="D40" s="26"/>
      <c r="E40" s="26"/>
      <c r="F40" s="26"/>
    </row>
    <row r="41" spans="2:6" x14ac:dyDescent="0.3">
      <c r="B41" s="26"/>
      <c r="C41" s="26"/>
      <c r="D41" s="26"/>
      <c r="E41" s="26"/>
      <c r="F41" s="26"/>
    </row>
    <row r="42" spans="2:6" x14ac:dyDescent="0.3">
      <c r="B42" s="26"/>
      <c r="C42" s="26"/>
      <c r="D42" s="26"/>
      <c r="E42" s="26"/>
      <c r="F42" s="26"/>
    </row>
    <row r="43" spans="2:6" x14ac:dyDescent="0.3">
      <c r="B43" s="26"/>
      <c r="C43" s="26"/>
      <c r="D43" s="26"/>
      <c r="E43" s="26"/>
      <c r="F43" s="26"/>
    </row>
    <row r="44" spans="2:6" x14ac:dyDescent="0.3">
      <c r="B44" s="26"/>
      <c r="C44" s="26"/>
      <c r="D44" s="26"/>
      <c r="E44" s="26"/>
      <c r="F44" s="26"/>
    </row>
    <row r="45" spans="2:6" x14ac:dyDescent="0.3">
      <c r="B45" s="26"/>
      <c r="C45" s="26"/>
      <c r="D45" s="26"/>
      <c r="E45" s="26"/>
      <c r="F45" s="26"/>
    </row>
    <row r="46" spans="2:6" x14ac:dyDescent="0.3">
      <c r="B46" s="26"/>
      <c r="C46" s="26"/>
      <c r="D46" s="26"/>
      <c r="E46" s="26"/>
      <c r="F46" s="26"/>
    </row>
    <row r="47" spans="2:6" x14ac:dyDescent="0.3">
      <c r="B47" s="26"/>
      <c r="C47" s="26"/>
      <c r="D47" s="26"/>
      <c r="E47" s="26"/>
      <c r="F47" s="26"/>
    </row>
    <row r="48" spans="2:6" x14ac:dyDescent="0.3">
      <c r="B48" s="26"/>
      <c r="C48" s="26"/>
      <c r="D48" s="26"/>
      <c r="E48" s="26"/>
      <c r="F48" s="26"/>
    </row>
    <row r="49" spans="2:6" x14ac:dyDescent="0.3">
      <c r="B49" s="26"/>
      <c r="C49" s="26"/>
      <c r="D49" s="26"/>
      <c r="E49" s="26"/>
      <c r="F49" s="26"/>
    </row>
    <row r="50" spans="2:6" x14ac:dyDescent="0.3">
      <c r="B50" s="26"/>
      <c r="C50" s="26"/>
      <c r="D50" s="26"/>
      <c r="E50" s="26"/>
      <c r="F50" s="26"/>
    </row>
    <row r="51" spans="2:6" x14ac:dyDescent="0.3">
      <c r="B51" s="26"/>
      <c r="C51" s="26"/>
      <c r="D51" s="26"/>
      <c r="E51" s="26"/>
      <c r="F51" s="26"/>
    </row>
    <row r="52" spans="2:6" x14ac:dyDescent="0.3">
      <c r="B52" s="26"/>
      <c r="C52" s="26"/>
      <c r="D52" s="26"/>
      <c r="E52" s="26"/>
      <c r="F52" s="26"/>
    </row>
    <row r="53" spans="2:6" x14ac:dyDescent="0.3">
      <c r="B53" s="26"/>
      <c r="C53" s="26"/>
      <c r="D53" s="26"/>
      <c r="E53" s="26"/>
      <c r="F53" s="26"/>
    </row>
    <row r="54" spans="2:6" x14ac:dyDescent="0.3">
      <c r="B54" s="26"/>
      <c r="C54" s="26"/>
      <c r="D54" s="26"/>
      <c r="E54" s="26"/>
      <c r="F54" s="26"/>
    </row>
    <row r="55" spans="2:6" x14ac:dyDescent="0.3">
      <c r="B55" s="26"/>
      <c r="C55" s="26"/>
      <c r="D55" s="26"/>
      <c r="E55" s="26"/>
      <c r="F55" s="26"/>
    </row>
    <row r="56" spans="2:6" x14ac:dyDescent="0.3">
      <c r="B56" s="26"/>
      <c r="C56" s="26"/>
      <c r="D56" s="26"/>
      <c r="E56" s="26"/>
      <c r="F56" s="26"/>
    </row>
    <row r="57" spans="2:6" x14ac:dyDescent="0.3">
      <c r="B57" s="26"/>
      <c r="C57" s="26"/>
      <c r="D57" s="26"/>
      <c r="E57" s="26"/>
      <c r="F57" s="26"/>
    </row>
    <row r="58" spans="2:6" x14ac:dyDescent="0.3">
      <c r="B58" s="26"/>
      <c r="C58" s="26"/>
      <c r="D58" s="26"/>
      <c r="E58" s="26"/>
      <c r="F58" s="26"/>
    </row>
    <row r="59" spans="2:6" x14ac:dyDescent="0.3">
      <c r="B59" s="26"/>
      <c r="C59" s="26"/>
      <c r="D59" s="26"/>
      <c r="E59" s="26"/>
      <c r="F59" s="26"/>
    </row>
    <row r="60" spans="2:6" x14ac:dyDescent="0.3">
      <c r="B60" s="26"/>
      <c r="C60" s="26"/>
      <c r="D60" s="26"/>
      <c r="E60" s="26"/>
      <c r="F60" s="26"/>
    </row>
    <row r="61" spans="2:6" x14ac:dyDescent="0.3">
      <c r="B61" s="26"/>
      <c r="C61" s="26"/>
      <c r="D61" s="26"/>
      <c r="E61" s="26"/>
      <c r="F61" s="26"/>
    </row>
    <row r="62" spans="2:6" x14ac:dyDescent="0.3">
      <c r="B62" s="26"/>
      <c r="C62" s="26"/>
      <c r="D62" s="26"/>
      <c r="E62" s="26"/>
      <c r="F62" s="26"/>
    </row>
    <row r="63" spans="2:6" x14ac:dyDescent="0.3">
      <c r="B63" s="26"/>
      <c r="C63" s="26"/>
      <c r="D63" s="26"/>
      <c r="E63" s="26"/>
      <c r="F63" s="26"/>
    </row>
    <row r="64" spans="2:6" x14ac:dyDescent="0.3">
      <c r="B64" s="26"/>
      <c r="C64" s="26"/>
      <c r="D64" s="26"/>
      <c r="E64" s="26"/>
      <c r="F64" s="26"/>
    </row>
    <row r="65" spans="2:6" x14ac:dyDescent="0.3">
      <c r="B65" s="26"/>
      <c r="C65" s="26"/>
      <c r="D65" s="26"/>
      <c r="E65" s="26"/>
      <c r="F65" s="26"/>
    </row>
    <row r="66" spans="2:6" x14ac:dyDescent="0.3">
      <c r="B66" s="26"/>
      <c r="C66" s="26"/>
      <c r="D66" s="26"/>
      <c r="E66" s="26"/>
      <c r="F66" s="26"/>
    </row>
    <row r="67" spans="2:6" x14ac:dyDescent="0.3">
      <c r="B67" s="26"/>
      <c r="C67" s="26"/>
      <c r="D67" s="26"/>
      <c r="E67" s="26"/>
      <c r="F67" s="26"/>
    </row>
    <row r="68" spans="2:6" x14ac:dyDescent="0.3">
      <c r="B68" s="26"/>
      <c r="C68" s="26"/>
      <c r="D68" s="26"/>
      <c r="E68" s="26"/>
      <c r="F68" s="26"/>
    </row>
    <row r="69" spans="2:6" x14ac:dyDescent="0.3">
      <c r="B69" s="26"/>
      <c r="C69" s="26"/>
      <c r="D69" s="26"/>
      <c r="E69" s="26"/>
      <c r="F69" s="26"/>
    </row>
    <row r="70" spans="2:6" x14ac:dyDescent="0.3">
      <c r="B70" s="26"/>
      <c r="C70" s="26"/>
      <c r="D70" s="26"/>
      <c r="E70" s="26"/>
      <c r="F70" s="26"/>
    </row>
    <row r="71" spans="2:6" x14ac:dyDescent="0.3">
      <c r="B71" s="26"/>
      <c r="C71" s="26"/>
      <c r="D71" s="26"/>
      <c r="E71" s="26"/>
      <c r="F71" s="26"/>
    </row>
    <row r="72" spans="2:6" x14ac:dyDescent="0.3">
      <c r="B72" s="26"/>
      <c r="C72" s="26"/>
      <c r="D72" s="26"/>
      <c r="E72" s="26"/>
      <c r="F72" s="26"/>
    </row>
    <row r="73" spans="2:6" x14ac:dyDescent="0.3">
      <c r="B73" s="26"/>
      <c r="C73" s="26"/>
      <c r="D73" s="26"/>
      <c r="E73" s="26"/>
      <c r="F73" s="26"/>
    </row>
    <row r="74" spans="2:6" x14ac:dyDescent="0.3">
      <c r="B74" s="26"/>
      <c r="C74" s="26"/>
      <c r="D74" s="26"/>
      <c r="E74" s="26"/>
      <c r="F74" s="26"/>
    </row>
    <row r="75" spans="2:6" x14ac:dyDescent="0.3">
      <c r="B75" s="26"/>
      <c r="C75" s="26"/>
      <c r="D75" s="26"/>
      <c r="E75" s="26"/>
      <c r="F75" s="26"/>
    </row>
    <row r="76" spans="2:6" x14ac:dyDescent="0.3">
      <c r="B76" s="26"/>
      <c r="C76" s="26"/>
      <c r="D76" s="26"/>
      <c r="E76" s="26"/>
      <c r="F76" s="26"/>
    </row>
    <row r="77" spans="2:6" x14ac:dyDescent="0.3">
      <c r="B77" s="26"/>
      <c r="C77" s="26"/>
      <c r="D77" s="26"/>
      <c r="E77" s="26"/>
      <c r="F77" s="26"/>
    </row>
    <row r="78" spans="2:6" x14ac:dyDescent="0.3">
      <c r="B78" s="26"/>
      <c r="C78" s="26"/>
      <c r="D78" s="26"/>
      <c r="E78" s="26"/>
      <c r="F78" s="26"/>
    </row>
    <row r="79" spans="2:6" x14ac:dyDescent="0.3">
      <c r="B79" s="26"/>
      <c r="C79" s="26"/>
      <c r="D79" s="26"/>
      <c r="E79" s="26"/>
      <c r="F79" s="26"/>
    </row>
    <row r="80" spans="2:6" x14ac:dyDescent="0.3">
      <c r="B80" s="26"/>
      <c r="C80" s="26"/>
      <c r="D80" s="26"/>
      <c r="E80" s="26"/>
      <c r="F80" s="26"/>
    </row>
    <row r="81" spans="2:6" x14ac:dyDescent="0.3">
      <c r="B81" s="26"/>
      <c r="C81" s="26"/>
      <c r="D81" s="26"/>
      <c r="E81" s="26"/>
      <c r="F81" s="26"/>
    </row>
    <row r="82" spans="2:6" x14ac:dyDescent="0.3">
      <c r="B82" s="26"/>
      <c r="C82" s="26"/>
      <c r="D82" s="26"/>
      <c r="E82" s="26"/>
      <c r="F82" s="26"/>
    </row>
    <row r="83" spans="2:6" x14ac:dyDescent="0.3">
      <c r="B83" s="26"/>
      <c r="C83" s="26"/>
      <c r="D83" s="26"/>
      <c r="E83" s="26"/>
      <c r="F83" s="26"/>
    </row>
    <row r="84" spans="2:6" x14ac:dyDescent="0.3">
      <c r="B84" s="26"/>
      <c r="C84" s="26"/>
      <c r="D84" s="26"/>
      <c r="E84" s="26"/>
      <c r="F84" s="26"/>
    </row>
    <row r="85" spans="2:6" x14ac:dyDescent="0.3">
      <c r="B85" s="26"/>
      <c r="C85" s="26"/>
      <c r="D85" s="26"/>
      <c r="E85" s="26"/>
      <c r="F85" s="26"/>
    </row>
    <row r="86" spans="2:6" x14ac:dyDescent="0.3">
      <c r="B86" s="26"/>
      <c r="C86" s="26"/>
      <c r="D86" s="26"/>
      <c r="E86" s="26"/>
      <c r="F86" s="26"/>
    </row>
    <row r="87" spans="2:6" x14ac:dyDescent="0.3">
      <c r="B87" s="26"/>
      <c r="C87" s="26"/>
      <c r="D87" s="26"/>
      <c r="E87" s="26"/>
      <c r="F87" s="26"/>
    </row>
    <row r="88" spans="2:6" x14ac:dyDescent="0.3">
      <c r="B88" s="26"/>
      <c r="C88" s="26"/>
      <c r="D88" s="26"/>
      <c r="E88" s="26"/>
      <c r="F88" s="26"/>
    </row>
    <row r="89" spans="2:6" x14ac:dyDescent="0.3">
      <c r="B89" s="26"/>
      <c r="C89" s="26"/>
      <c r="D89" s="26"/>
      <c r="E89" s="26"/>
      <c r="F89" s="26"/>
    </row>
    <row r="90" spans="2:6" x14ac:dyDescent="0.3">
      <c r="B90" s="26"/>
      <c r="C90" s="26"/>
      <c r="D90" s="26"/>
      <c r="E90" s="26"/>
      <c r="F90" s="26"/>
    </row>
    <row r="91" spans="2:6" x14ac:dyDescent="0.3">
      <c r="B91" s="26"/>
      <c r="C91" s="26"/>
      <c r="D91" s="26"/>
      <c r="E91" s="26"/>
      <c r="F91" s="26"/>
    </row>
    <row r="92" spans="2:6" x14ac:dyDescent="0.3">
      <c r="B92" s="26"/>
      <c r="C92" s="26"/>
      <c r="D92" s="26"/>
      <c r="E92" s="26"/>
      <c r="F92" s="26"/>
    </row>
    <row r="93" spans="2:6" x14ac:dyDescent="0.3">
      <c r="B93" s="26"/>
      <c r="C93" s="26"/>
      <c r="D93" s="26"/>
      <c r="E93" s="26"/>
      <c r="F93" s="26"/>
    </row>
    <row r="94" spans="2:6" x14ac:dyDescent="0.3">
      <c r="B94" s="26"/>
      <c r="C94" s="26"/>
      <c r="D94" s="26"/>
      <c r="E94" s="26"/>
      <c r="F94" s="26"/>
    </row>
    <row r="95" spans="2:6" x14ac:dyDescent="0.3">
      <c r="B95" s="26"/>
      <c r="C95" s="26"/>
      <c r="D95" s="26"/>
      <c r="E95" s="26"/>
      <c r="F95" s="26"/>
    </row>
    <row r="96" spans="2:6" x14ac:dyDescent="0.3">
      <c r="B96" s="26"/>
      <c r="C96" s="26"/>
      <c r="D96" s="26"/>
      <c r="E96" s="26"/>
      <c r="F96" s="26"/>
    </row>
    <row r="97" spans="2:6" x14ac:dyDescent="0.3">
      <c r="B97" s="26"/>
      <c r="C97" s="26"/>
      <c r="D97" s="26"/>
      <c r="E97" s="26"/>
      <c r="F97" s="26"/>
    </row>
    <row r="98" spans="2:6" x14ac:dyDescent="0.3">
      <c r="B98" s="26"/>
      <c r="C98" s="26"/>
      <c r="D98" s="26"/>
      <c r="E98" s="26"/>
      <c r="F98" s="26"/>
    </row>
    <row r="99" spans="2:6" x14ac:dyDescent="0.3">
      <c r="B99" s="26"/>
      <c r="C99" s="26"/>
      <c r="D99" s="26"/>
      <c r="E99" s="26"/>
      <c r="F99" s="26"/>
    </row>
    <row r="100" spans="2:6" x14ac:dyDescent="0.3">
      <c r="B100" s="26"/>
      <c r="C100" s="26"/>
      <c r="D100" s="26"/>
      <c r="E100" s="26"/>
      <c r="F100" s="26"/>
    </row>
    <row r="101" spans="2:6" x14ac:dyDescent="0.3">
      <c r="B101" s="26"/>
      <c r="C101" s="26"/>
      <c r="D101" s="26"/>
      <c r="E101" s="26"/>
      <c r="F101" s="26"/>
    </row>
    <row r="102" spans="2:6" x14ac:dyDescent="0.3">
      <c r="B102" s="26"/>
      <c r="C102" s="26"/>
      <c r="D102" s="26"/>
      <c r="E102" s="26"/>
      <c r="F102" s="26"/>
    </row>
    <row r="103" spans="2:6" x14ac:dyDescent="0.3">
      <c r="B103" s="26"/>
      <c r="C103" s="26"/>
      <c r="D103" s="26"/>
      <c r="E103" s="26"/>
      <c r="F103" s="26"/>
    </row>
    <row r="104" spans="2:6" x14ac:dyDescent="0.3">
      <c r="B104" s="26"/>
      <c r="C104" s="26"/>
      <c r="D104" s="26"/>
      <c r="E104" s="26"/>
      <c r="F104" s="26"/>
    </row>
    <row r="105" spans="2:6" x14ac:dyDescent="0.3">
      <c r="B105" s="26"/>
      <c r="C105" s="26"/>
      <c r="D105" s="26"/>
      <c r="E105" s="26"/>
      <c r="F105" s="26"/>
    </row>
    <row r="106" spans="2:6" x14ac:dyDescent="0.3">
      <c r="B106" s="26"/>
      <c r="C106" s="26"/>
      <c r="D106" s="26"/>
      <c r="E106" s="26"/>
      <c r="F106" s="26"/>
    </row>
    <row r="107" spans="2:6" x14ac:dyDescent="0.3">
      <c r="B107" s="26"/>
      <c r="C107" s="26"/>
      <c r="D107" s="26"/>
      <c r="E107" s="26"/>
      <c r="F107" s="26"/>
    </row>
    <row r="108" spans="2:6" x14ac:dyDescent="0.3">
      <c r="B108" s="26"/>
      <c r="C108" s="26"/>
      <c r="D108" s="26"/>
      <c r="E108" s="26"/>
      <c r="F108" s="26"/>
    </row>
    <row r="109" spans="2:6" x14ac:dyDescent="0.3">
      <c r="B109" s="26"/>
      <c r="C109" s="26"/>
      <c r="D109" s="26"/>
      <c r="E109" s="26"/>
      <c r="F109" s="26"/>
    </row>
    <row r="110" spans="2:6" x14ac:dyDescent="0.3">
      <c r="B110" s="26"/>
      <c r="C110" s="26"/>
      <c r="D110" s="26"/>
      <c r="E110" s="26"/>
      <c r="F110" s="26"/>
    </row>
    <row r="111" spans="2:6" x14ac:dyDescent="0.3">
      <c r="B111" s="26"/>
      <c r="C111" s="26"/>
      <c r="D111" s="26"/>
      <c r="E111" s="26"/>
      <c r="F111" s="26"/>
    </row>
    <row r="112" spans="2:6" x14ac:dyDescent="0.3">
      <c r="B112" s="26"/>
      <c r="C112" s="26"/>
      <c r="D112" s="26"/>
      <c r="E112" s="26"/>
      <c r="F112" s="26"/>
    </row>
    <row r="113" spans="2:6" x14ac:dyDescent="0.3">
      <c r="B113" s="26"/>
      <c r="C113" s="26"/>
      <c r="D113" s="26"/>
      <c r="E113" s="26"/>
      <c r="F113" s="26"/>
    </row>
    <row r="114" spans="2:6" x14ac:dyDescent="0.3">
      <c r="B114" s="26"/>
      <c r="C114" s="26"/>
      <c r="D114" s="26"/>
      <c r="E114" s="26"/>
      <c r="F114" s="26"/>
    </row>
    <row r="115" spans="2:6" x14ac:dyDescent="0.3">
      <c r="B115" s="26"/>
      <c r="C115" s="26"/>
      <c r="D115" s="26"/>
      <c r="E115" s="26"/>
      <c r="F115" s="26"/>
    </row>
    <row r="116" spans="2:6" x14ac:dyDescent="0.3">
      <c r="B116" s="26"/>
      <c r="C116" s="26"/>
      <c r="D116" s="26"/>
      <c r="E116" s="26"/>
      <c r="F116" s="26"/>
    </row>
    <row r="117" spans="2:6" x14ac:dyDescent="0.3">
      <c r="B117" s="26"/>
      <c r="C117" s="26"/>
      <c r="D117" s="26"/>
      <c r="E117" s="26"/>
      <c r="F117" s="26"/>
    </row>
    <row r="118" spans="2:6" x14ac:dyDescent="0.3">
      <c r="B118" s="26"/>
      <c r="C118" s="26"/>
      <c r="D118" s="26"/>
      <c r="E118" s="26"/>
      <c r="F118" s="26"/>
    </row>
    <row r="119" spans="2:6" x14ac:dyDescent="0.3">
      <c r="B119" s="26"/>
      <c r="C119" s="26"/>
      <c r="D119" s="26"/>
      <c r="E119" s="26"/>
      <c r="F119" s="26"/>
    </row>
    <row r="120" spans="2:6" x14ac:dyDescent="0.3">
      <c r="B120" s="26"/>
      <c r="C120" s="26"/>
      <c r="D120" s="26"/>
      <c r="E120" s="26"/>
      <c r="F120" s="26"/>
    </row>
    <row r="121" spans="2:6" x14ac:dyDescent="0.3">
      <c r="B121" s="26"/>
      <c r="C121" s="26"/>
      <c r="D121" s="26"/>
      <c r="E121" s="26"/>
      <c r="F121" s="26"/>
    </row>
    <row r="122" spans="2:6" x14ac:dyDescent="0.3">
      <c r="B122" s="26"/>
      <c r="C122" s="26"/>
      <c r="D122" s="26"/>
      <c r="E122" s="26"/>
      <c r="F122" s="26"/>
    </row>
    <row r="123" spans="2:6" x14ac:dyDescent="0.3">
      <c r="B123" s="26"/>
      <c r="C123" s="26"/>
      <c r="D123" s="26"/>
      <c r="E123" s="26"/>
      <c r="F123" s="26"/>
    </row>
    <row r="124" spans="2:6" x14ac:dyDescent="0.3">
      <c r="B124" s="26"/>
      <c r="C124" s="26"/>
      <c r="D124" s="26"/>
      <c r="E124" s="26"/>
      <c r="F124" s="26"/>
    </row>
    <row r="125" spans="2:6" x14ac:dyDescent="0.3">
      <c r="B125" s="26"/>
      <c r="C125" s="26"/>
      <c r="D125" s="26"/>
      <c r="E125" s="26"/>
      <c r="F125" s="26"/>
    </row>
    <row r="126" spans="2:6" x14ac:dyDescent="0.3">
      <c r="B126" s="26"/>
      <c r="C126" s="26"/>
      <c r="D126" s="26"/>
      <c r="E126" s="26"/>
      <c r="F126" s="26"/>
    </row>
    <row r="127" spans="2:6" x14ac:dyDescent="0.3">
      <c r="B127" s="26"/>
      <c r="C127" s="26"/>
      <c r="D127" s="26"/>
      <c r="E127" s="26"/>
      <c r="F127" s="26"/>
    </row>
    <row r="128" spans="2:6" x14ac:dyDescent="0.3">
      <c r="B128" s="26"/>
      <c r="C128" s="26"/>
      <c r="D128" s="26"/>
      <c r="E128" s="26"/>
      <c r="F128" s="26"/>
    </row>
    <row r="129" spans="2:6" x14ac:dyDescent="0.3">
      <c r="B129" s="26"/>
      <c r="C129" s="26"/>
      <c r="D129" s="26"/>
      <c r="E129" s="26"/>
      <c r="F129" s="26"/>
    </row>
    <row r="130" spans="2:6" x14ac:dyDescent="0.3">
      <c r="B130" s="26"/>
      <c r="C130" s="26"/>
      <c r="D130" s="26"/>
      <c r="E130" s="26"/>
      <c r="F130" s="26"/>
    </row>
    <row r="131" spans="2:6" x14ac:dyDescent="0.3">
      <c r="B131" s="26"/>
      <c r="C131" s="26"/>
      <c r="D131" s="26"/>
      <c r="E131" s="26"/>
      <c r="F131" s="26"/>
    </row>
    <row r="132" spans="2:6" x14ac:dyDescent="0.3">
      <c r="B132" s="26"/>
      <c r="C132" s="26"/>
      <c r="D132" s="26"/>
      <c r="E132" s="26"/>
      <c r="F132" s="26"/>
    </row>
    <row r="133" spans="2:6" x14ac:dyDescent="0.3">
      <c r="B133" s="26"/>
      <c r="C133" s="26"/>
      <c r="D133" s="26"/>
      <c r="E133" s="26"/>
      <c r="F133" s="26"/>
    </row>
    <row r="134" spans="2:6" x14ac:dyDescent="0.3">
      <c r="B134" s="26"/>
      <c r="C134" s="26"/>
      <c r="D134" s="26"/>
      <c r="E134" s="26"/>
      <c r="F134" s="26"/>
    </row>
    <row r="135" spans="2:6" x14ac:dyDescent="0.3">
      <c r="B135" s="26"/>
      <c r="C135" s="26"/>
      <c r="D135" s="26"/>
      <c r="E135" s="26"/>
      <c r="F135" s="26"/>
    </row>
    <row r="136" spans="2:6" x14ac:dyDescent="0.3">
      <c r="B136" s="26"/>
      <c r="C136" s="26"/>
      <c r="D136" s="26"/>
      <c r="E136" s="26"/>
      <c r="F136" s="26"/>
    </row>
    <row r="137" spans="2:6" x14ac:dyDescent="0.3">
      <c r="B137" s="26"/>
      <c r="C137" s="26"/>
      <c r="D137" s="26"/>
      <c r="E137" s="26"/>
      <c r="F137" s="26"/>
    </row>
    <row r="138" spans="2:6" x14ac:dyDescent="0.3">
      <c r="B138" s="26"/>
      <c r="C138" s="26"/>
      <c r="D138" s="26"/>
      <c r="E138" s="26"/>
      <c r="F138" s="26"/>
    </row>
    <row r="139" spans="2:6" x14ac:dyDescent="0.3">
      <c r="B139" s="26"/>
      <c r="C139" s="26"/>
      <c r="D139" s="26"/>
      <c r="E139" s="26"/>
      <c r="F139" s="26"/>
    </row>
    <row r="140" spans="2:6" x14ac:dyDescent="0.3">
      <c r="B140" s="26"/>
      <c r="C140" s="26"/>
      <c r="D140" s="26"/>
      <c r="E140" s="26"/>
      <c r="F140" s="26"/>
    </row>
    <row r="141" spans="2:6" x14ac:dyDescent="0.3">
      <c r="B141" s="26"/>
      <c r="C141" s="26"/>
      <c r="D141" s="26"/>
      <c r="E141" s="26"/>
      <c r="F141" s="26"/>
    </row>
    <row r="142" spans="2:6" x14ac:dyDescent="0.3">
      <c r="B142" s="26"/>
      <c r="C142" s="26"/>
      <c r="D142" s="26"/>
      <c r="E142" s="26"/>
      <c r="F142" s="26"/>
    </row>
    <row r="143" spans="2:6" x14ac:dyDescent="0.3">
      <c r="B143" s="26"/>
      <c r="C143" s="26"/>
      <c r="D143" s="26"/>
      <c r="E143" s="26"/>
      <c r="F143" s="26"/>
    </row>
    <row r="144" spans="2:6" x14ac:dyDescent="0.3">
      <c r="B144" s="26"/>
      <c r="C144" s="26"/>
      <c r="D144" s="26"/>
      <c r="E144" s="26"/>
      <c r="F144" s="26"/>
    </row>
    <row r="145" spans="2:6" x14ac:dyDescent="0.3">
      <c r="B145" s="26"/>
      <c r="C145" s="26"/>
      <c r="D145" s="26"/>
      <c r="E145" s="26"/>
      <c r="F145" s="26"/>
    </row>
    <row r="146" spans="2:6" x14ac:dyDescent="0.3">
      <c r="B146" s="26"/>
      <c r="C146" s="26"/>
      <c r="D146" s="26"/>
      <c r="E146" s="26"/>
      <c r="F146" s="26"/>
    </row>
    <row r="147" spans="2:6" x14ac:dyDescent="0.3">
      <c r="B147" s="26"/>
      <c r="C147" s="26"/>
      <c r="D147" s="26"/>
      <c r="E147" s="26"/>
      <c r="F147" s="26"/>
    </row>
    <row r="148" spans="2:6" x14ac:dyDescent="0.3">
      <c r="B148" s="26"/>
      <c r="C148" s="26"/>
      <c r="D148" s="26"/>
      <c r="E148" s="26"/>
      <c r="F148" s="26"/>
    </row>
    <row r="149" spans="2:6" x14ac:dyDescent="0.3">
      <c r="B149" s="26"/>
      <c r="C149" s="26"/>
      <c r="D149" s="26"/>
      <c r="E149" s="26"/>
      <c r="F149" s="26"/>
    </row>
    <row r="150" spans="2:6" x14ac:dyDescent="0.3">
      <c r="B150" s="26"/>
      <c r="C150" s="26"/>
      <c r="D150" s="26"/>
      <c r="E150" s="26"/>
      <c r="F150" s="26"/>
    </row>
    <row r="151" spans="2:6" x14ac:dyDescent="0.3">
      <c r="B151" s="26"/>
      <c r="C151" s="26"/>
      <c r="D151" s="26"/>
      <c r="E151" s="26"/>
      <c r="F151" s="26"/>
    </row>
    <row r="152" spans="2:6" x14ac:dyDescent="0.3">
      <c r="B152" s="26"/>
      <c r="C152" s="26"/>
      <c r="D152" s="26"/>
      <c r="E152" s="26"/>
      <c r="F152" s="26"/>
    </row>
    <row r="153" spans="2:6" x14ac:dyDescent="0.3">
      <c r="B153" s="26"/>
      <c r="C153" s="26"/>
      <c r="D153" s="26"/>
      <c r="E153" s="26"/>
      <c r="F153" s="26"/>
    </row>
    <row r="154" spans="2:6" x14ac:dyDescent="0.3">
      <c r="B154" s="26"/>
      <c r="C154" s="26"/>
      <c r="D154" s="26"/>
      <c r="E154" s="26"/>
      <c r="F154" s="26"/>
    </row>
    <row r="155" spans="2:6" x14ac:dyDescent="0.3">
      <c r="B155" s="26"/>
      <c r="C155" s="26"/>
      <c r="D155" s="26"/>
      <c r="E155" s="26"/>
      <c r="F155" s="26"/>
    </row>
    <row r="156" spans="2:6" x14ac:dyDescent="0.3">
      <c r="B156" s="26"/>
      <c r="C156" s="26"/>
      <c r="D156" s="26"/>
      <c r="E156" s="26"/>
      <c r="F156" s="26"/>
    </row>
    <row r="157" spans="2:6" x14ac:dyDescent="0.3">
      <c r="B157" s="26"/>
      <c r="C157" s="26"/>
      <c r="D157" s="26"/>
      <c r="E157" s="26"/>
      <c r="F157" s="26"/>
    </row>
    <row r="158" spans="2:6" x14ac:dyDescent="0.3">
      <c r="B158" s="26"/>
      <c r="C158" s="26"/>
      <c r="D158" s="26"/>
      <c r="E158" s="26"/>
      <c r="F158" s="26"/>
    </row>
    <row r="159" spans="2:6" x14ac:dyDescent="0.3">
      <c r="B159" s="26"/>
      <c r="C159" s="26"/>
      <c r="D159" s="26"/>
      <c r="E159" s="26"/>
      <c r="F159" s="26"/>
    </row>
    <row r="160" spans="2:6" x14ac:dyDescent="0.3">
      <c r="B160" s="26"/>
      <c r="C160" s="26"/>
      <c r="D160" s="26"/>
      <c r="E160" s="26"/>
      <c r="F160" s="26"/>
    </row>
    <row r="161" spans="2:6" x14ac:dyDescent="0.3">
      <c r="B161" s="26"/>
      <c r="C161" s="26"/>
      <c r="D161" s="26"/>
      <c r="E161" s="26"/>
      <c r="F161" s="26"/>
    </row>
    <row r="162" spans="2:6" x14ac:dyDescent="0.3">
      <c r="B162" s="26"/>
      <c r="C162" s="26"/>
      <c r="D162" s="26"/>
      <c r="E162" s="26"/>
      <c r="F162" s="26"/>
    </row>
    <row r="163" spans="2:6" x14ac:dyDescent="0.3">
      <c r="B163" s="26"/>
      <c r="C163" s="26"/>
      <c r="D163" s="26"/>
      <c r="E163" s="26"/>
      <c r="F163" s="26"/>
    </row>
    <row r="164" spans="2:6" x14ac:dyDescent="0.3">
      <c r="B164" s="26"/>
      <c r="C164" s="26"/>
      <c r="D164" s="26"/>
      <c r="E164" s="26"/>
      <c r="F164" s="26"/>
    </row>
    <row r="165" spans="2:6" x14ac:dyDescent="0.3">
      <c r="B165" s="26"/>
      <c r="C165" s="26"/>
      <c r="D165" s="26"/>
      <c r="E165" s="26"/>
      <c r="F165" s="26"/>
    </row>
    <row r="166" spans="2:6" x14ac:dyDescent="0.3">
      <c r="B166" s="26"/>
      <c r="C166" s="26"/>
      <c r="D166" s="26"/>
      <c r="E166" s="26"/>
      <c r="F166" s="26"/>
    </row>
    <row r="167" spans="2:6" x14ac:dyDescent="0.3">
      <c r="B167" s="26"/>
      <c r="C167" s="26"/>
      <c r="D167" s="26"/>
      <c r="E167" s="26"/>
      <c r="F167" s="26"/>
    </row>
    <row r="168" spans="2:6" x14ac:dyDescent="0.3">
      <c r="B168" s="26"/>
      <c r="C168" s="26"/>
      <c r="D168" s="26"/>
      <c r="E168" s="26"/>
      <c r="F168" s="26"/>
    </row>
    <row r="169" spans="2:6" x14ac:dyDescent="0.3">
      <c r="B169" s="26"/>
      <c r="C169" s="26"/>
      <c r="D169" s="26"/>
      <c r="E169" s="26"/>
      <c r="F169" s="26"/>
    </row>
    <row r="170" spans="2:6" x14ac:dyDescent="0.3">
      <c r="B170" s="26"/>
      <c r="C170" s="26"/>
      <c r="D170" s="26"/>
      <c r="E170" s="26"/>
      <c r="F170" s="26"/>
    </row>
    <row r="171" spans="2:6" x14ac:dyDescent="0.3">
      <c r="B171" s="26"/>
      <c r="C171" s="26"/>
      <c r="D171" s="26"/>
      <c r="E171" s="26"/>
      <c r="F171" s="26"/>
    </row>
    <row r="172" spans="2:6" x14ac:dyDescent="0.3">
      <c r="B172" s="26"/>
      <c r="C172" s="26"/>
      <c r="D172" s="26"/>
      <c r="E172" s="26"/>
      <c r="F172" s="26"/>
    </row>
    <row r="173" spans="2:6" x14ac:dyDescent="0.3">
      <c r="B173" s="26"/>
      <c r="C173" s="26"/>
      <c r="D173" s="26"/>
      <c r="E173" s="26"/>
      <c r="F173" s="26"/>
    </row>
    <row r="174" spans="2:6" x14ac:dyDescent="0.3">
      <c r="B174" s="26"/>
      <c r="C174" s="26"/>
      <c r="D174" s="26"/>
      <c r="E174" s="26"/>
      <c r="F174" s="26"/>
    </row>
    <row r="175" spans="2:6" x14ac:dyDescent="0.3">
      <c r="B175" s="26"/>
      <c r="C175" s="26"/>
      <c r="D175" s="26"/>
      <c r="E175" s="26"/>
      <c r="F175" s="26"/>
    </row>
    <row r="176" spans="2:6" x14ac:dyDescent="0.3">
      <c r="B176" s="26"/>
      <c r="C176" s="26"/>
      <c r="D176" s="26"/>
      <c r="E176" s="26"/>
      <c r="F176" s="26"/>
    </row>
    <row r="177" spans="2:6" x14ac:dyDescent="0.3">
      <c r="B177" s="26"/>
      <c r="C177" s="26"/>
      <c r="D177" s="26"/>
      <c r="E177" s="26"/>
      <c r="F177" s="26"/>
    </row>
    <row r="178" spans="2:6" x14ac:dyDescent="0.3">
      <c r="B178" s="26"/>
      <c r="C178" s="26"/>
      <c r="D178" s="26"/>
      <c r="E178" s="26"/>
      <c r="F178" s="26"/>
    </row>
    <row r="179" spans="2:6" x14ac:dyDescent="0.3">
      <c r="B179" s="26"/>
      <c r="C179" s="26"/>
      <c r="D179" s="26"/>
      <c r="E179" s="26"/>
      <c r="F179" s="26"/>
    </row>
    <row r="180" spans="2:6" x14ac:dyDescent="0.3">
      <c r="B180" s="26"/>
      <c r="C180" s="26"/>
      <c r="D180" s="26"/>
      <c r="E180" s="26"/>
      <c r="F180" s="26"/>
    </row>
    <row r="181" spans="2:6" x14ac:dyDescent="0.3">
      <c r="B181" s="26"/>
      <c r="C181" s="26"/>
      <c r="D181" s="26"/>
      <c r="E181" s="26"/>
      <c r="F181" s="26"/>
    </row>
    <row r="182" spans="2:6" x14ac:dyDescent="0.3">
      <c r="B182" s="26"/>
      <c r="C182" s="26"/>
      <c r="D182" s="26"/>
      <c r="E182" s="26"/>
      <c r="F182" s="26"/>
    </row>
    <row r="183" spans="2:6" x14ac:dyDescent="0.3">
      <c r="B183" s="26"/>
      <c r="C183" s="26"/>
      <c r="D183" s="26"/>
      <c r="E183" s="26"/>
      <c r="F183" s="26"/>
    </row>
    <row r="184" spans="2:6" x14ac:dyDescent="0.3">
      <c r="B184" s="26"/>
      <c r="C184" s="26"/>
      <c r="D184" s="26"/>
      <c r="E184" s="26"/>
      <c r="F184" s="26"/>
    </row>
    <row r="185" spans="2:6" x14ac:dyDescent="0.3">
      <c r="B185" s="26"/>
      <c r="C185" s="26"/>
      <c r="D185" s="26"/>
      <c r="E185" s="26"/>
      <c r="F185" s="26"/>
    </row>
    <row r="186" spans="2:6" x14ac:dyDescent="0.3">
      <c r="B186" s="26"/>
      <c r="C186" s="26"/>
      <c r="D186" s="26"/>
      <c r="E186" s="26"/>
      <c r="F186" s="26"/>
    </row>
    <row r="187" spans="2:6" x14ac:dyDescent="0.3">
      <c r="B187" s="26"/>
      <c r="C187" s="26"/>
      <c r="D187" s="26"/>
      <c r="E187" s="26"/>
      <c r="F187" s="26"/>
    </row>
    <row r="188" spans="2:6" x14ac:dyDescent="0.3">
      <c r="B188" s="26"/>
      <c r="C188" s="26"/>
      <c r="D188" s="26"/>
      <c r="E188" s="26"/>
      <c r="F188" s="26"/>
    </row>
    <row r="189" spans="2:6" x14ac:dyDescent="0.3">
      <c r="B189" s="26"/>
      <c r="C189" s="26"/>
      <c r="D189" s="26"/>
      <c r="E189" s="26"/>
      <c r="F189" s="26"/>
    </row>
    <row r="190" spans="2:6" x14ac:dyDescent="0.3">
      <c r="B190" s="26"/>
      <c r="C190" s="26"/>
      <c r="D190" s="26"/>
      <c r="E190" s="26"/>
      <c r="F190" s="26"/>
    </row>
    <row r="191" spans="2:6" x14ac:dyDescent="0.3">
      <c r="B191" s="26"/>
      <c r="C191" s="26"/>
      <c r="D191" s="26"/>
      <c r="E191" s="26"/>
      <c r="F191" s="26"/>
    </row>
    <row r="192" spans="2:6" x14ac:dyDescent="0.3">
      <c r="B192" s="26"/>
      <c r="C192" s="26"/>
      <c r="D192" s="26"/>
      <c r="E192" s="26"/>
      <c r="F192" s="26"/>
    </row>
    <row r="193" spans="2:6" x14ac:dyDescent="0.3">
      <c r="B193" s="26"/>
      <c r="C193" s="26"/>
      <c r="D193" s="26"/>
      <c r="E193" s="26"/>
      <c r="F193" s="26"/>
    </row>
    <row r="194" spans="2:6" x14ac:dyDescent="0.3">
      <c r="B194" s="26"/>
      <c r="C194" s="26"/>
      <c r="D194" s="26"/>
      <c r="E194" s="26"/>
      <c r="F194" s="26"/>
    </row>
    <row r="195" spans="2:6" x14ac:dyDescent="0.3">
      <c r="B195" s="26"/>
      <c r="C195" s="26"/>
      <c r="D195" s="26"/>
      <c r="E195" s="26"/>
      <c r="F195" s="26"/>
    </row>
    <row r="196" spans="2:6" x14ac:dyDescent="0.3">
      <c r="B196" s="26"/>
      <c r="C196" s="26"/>
      <c r="D196" s="26"/>
      <c r="E196" s="26"/>
      <c r="F196" s="26"/>
    </row>
    <row r="197" spans="2:6" x14ac:dyDescent="0.3">
      <c r="B197" s="26"/>
      <c r="C197" s="26"/>
      <c r="D197" s="26"/>
      <c r="E197" s="26"/>
      <c r="F197" s="26"/>
    </row>
    <row r="198" spans="2:6" x14ac:dyDescent="0.3">
      <c r="B198" s="26"/>
      <c r="C198" s="26"/>
      <c r="D198" s="26"/>
      <c r="E198" s="26"/>
      <c r="F198" s="26"/>
    </row>
    <row r="199" spans="2:6" x14ac:dyDescent="0.3">
      <c r="B199" s="26"/>
      <c r="C199" s="26"/>
      <c r="D199" s="26"/>
      <c r="E199" s="26"/>
      <c r="F199" s="26"/>
    </row>
    <row r="200" spans="2:6" x14ac:dyDescent="0.3">
      <c r="B200" s="26"/>
      <c r="C200" s="26"/>
      <c r="D200" s="26"/>
      <c r="E200" s="26"/>
      <c r="F200" s="26"/>
    </row>
    <row r="201" spans="2:6" x14ac:dyDescent="0.3">
      <c r="B201" s="26"/>
      <c r="C201" s="26"/>
      <c r="D201" s="26"/>
      <c r="E201" s="26"/>
      <c r="F201" s="26"/>
    </row>
    <row r="202" spans="2:6" x14ac:dyDescent="0.3">
      <c r="B202" s="26"/>
      <c r="C202" s="26"/>
      <c r="D202" s="26"/>
      <c r="E202" s="26"/>
      <c r="F202" s="26"/>
    </row>
    <row r="203" spans="2:6" x14ac:dyDescent="0.3">
      <c r="B203" s="26"/>
      <c r="C203" s="26"/>
      <c r="D203" s="26"/>
      <c r="E203" s="26"/>
      <c r="F203" s="26"/>
    </row>
    <row r="204" spans="2:6" x14ac:dyDescent="0.3">
      <c r="B204" s="26"/>
      <c r="C204" s="26"/>
      <c r="D204" s="26"/>
      <c r="E204" s="26"/>
      <c r="F204" s="26"/>
    </row>
    <row r="205" spans="2:6" x14ac:dyDescent="0.3">
      <c r="B205" s="26"/>
      <c r="C205" s="26"/>
      <c r="D205" s="26"/>
      <c r="E205" s="26"/>
      <c r="F205" s="26"/>
    </row>
    <row r="206" spans="2:6" x14ac:dyDescent="0.3">
      <c r="B206" s="26"/>
      <c r="C206" s="26"/>
      <c r="D206" s="26"/>
      <c r="E206" s="26"/>
      <c r="F206" s="26"/>
    </row>
    <row r="207" spans="2:6" x14ac:dyDescent="0.3">
      <c r="B207" s="26"/>
      <c r="C207" s="26"/>
      <c r="D207" s="26"/>
      <c r="E207" s="26"/>
      <c r="F207" s="26"/>
    </row>
    <row r="208" spans="2:6" x14ac:dyDescent="0.3">
      <c r="B208" s="26"/>
      <c r="C208" s="26"/>
      <c r="D208" s="26"/>
      <c r="E208" s="26"/>
      <c r="F208" s="26"/>
    </row>
    <row r="209" spans="2:6" x14ac:dyDescent="0.3">
      <c r="B209" s="26"/>
      <c r="C209" s="26"/>
      <c r="D209" s="26"/>
      <c r="E209" s="26"/>
      <c r="F209" s="26"/>
    </row>
    <row r="210" spans="2:6" x14ac:dyDescent="0.3">
      <c r="B210" s="26"/>
      <c r="C210" s="26"/>
      <c r="D210" s="26"/>
      <c r="E210" s="26"/>
      <c r="F210" s="26"/>
    </row>
    <row r="211" spans="2:6" x14ac:dyDescent="0.3">
      <c r="B211" s="26"/>
      <c r="C211" s="26"/>
      <c r="D211" s="26"/>
      <c r="E211" s="26"/>
      <c r="F211" s="26"/>
    </row>
    <row r="212" spans="2:6" x14ac:dyDescent="0.3">
      <c r="B212" s="26"/>
      <c r="C212" s="26"/>
      <c r="D212" s="26"/>
      <c r="E212" s="26"/>
      <c r="F212" s="26"/>
    </row>
    <row r="213" spans="2:6" x14ac:dyDescent="0.3">
      <c r="B213" s="26"/>
      <c r="C213" s="26"/>
      <c r="D213" s="26"/>
      <c r="E213" s="26"/>
      <c r="F213" s="26"/>
    </row>
    <row r="214" spans="2:6" x14ac:dyDescent="0.3">
      <c r="B214" s="26"/>
      <c r="C214" s="26"/>
      <c r="D214" s="26"/>
      <c r="E214" s="26"/>
      <c r="F214" s="26"/>
    </row>
    <row r="215" spans="2:6" x14ac:dyDescent="0.3">
      <c r="B215" s="26"/>
      <c r="C215" s="26"/>
      <c r="D215" s="26"/>
      <c r="E215" s="26"/>
      <c r="F215" s="26"/>
    </row>
    <row r="216" spans="2:6" x14ac:dyDescent="0.3">
      <c r="B216" s="26"/>
      <c r="C216" s="26"/>
      <c r="D216" s="26"/>
      <c r="E216" s="26"/>
      <c r="F216" s="26"/>
    </row>
    <row r="217" spans="2:6" x14ac:dyDescent="0.3">
      <c r="B217" s="26"/>
      <c r="C217" s="26"/>
      <c r="D217" s="26"/>
      <c r="E217" s="26"/>
      <c r="F217" s="26"/>
    </row>
    <row r="218" spans="2:6" x14ac:dyDescent="0.3">
      <c r="B218" s="26"/>
      <c r="C218" s="26"/>
      <c r="D218" s="26"/>
      <c r="E218" s="26"/>
      <c r="F218" s="26"/>
    </row>
    <row r="219" spans="2:6" x14ac:dyDescent="0.3">
      <c r="B219" s="26"/>
      <c r="C219" s="26"/>
      <c r="D219" s="26"/>
      <c r="E219" s="26"/>
      <c r="F219" s="26"/>
    </row>
    <row r="220" spans="2:6" x14ac:dyDescent="0.3">
      <c r="B220" s="26"/>
      <c r="C220" s="26"/>
      <c r="D220" s="26"/>
      <c r="E220" s="26"/>
      <c r="F220" s="26"/>
    </row>
    <row r="221" spans="2:6" x14ac:dyDescent="0.3">
      <c r="B221" s="26"/>
      <c r="C221" s="26"/>
      <c r="D221" s="26"/>
      <c r="E221" s="26"/>
      <c r="F221" s="26"/>
    </row>
    <row r="222" spans="2:6" x14ac:dyDescent="0.3">
      <c r="B222" s="26"/>
      <c r="C222" s="26"/>
      <c r="D222" s="26"/>
      <c r="E222" s="26"/>
      <c r="F222" s="26"/>
    </row>
    <row r="223" spans="2:6" x14ac:dyDescent="0.3">
      <c r="B223" s="26"/>
      <c r="C223" s="26"/>
      <c r="D223" s="26"/>
      <c r="E223" s="26"/>
      <c r="F223" s="26"/>
    </row>
    <row r="224" spans="2:6" x14ac:dyDescent="0.3">
      <c r="B224" s="26"/>
      <c r="C224" s="26"/>
      <c r="D224" s="26"/>
      <c r="E224" s="26"/>
      <c r="F224" s="26"/>
    </row>
    <row r="225" spans="2:6" x14ac:dyDescent="0.3">
      <c r="B225" s="26"/>
      <c r="C225" s="26"/>
      <c r="D225" s="26"/>
      <c r="E225" s="26"/>
      <c r="F225" s="26"/>
    </row>
    <row r="226" spans="2:6" x14ac:dyDescent="0.3">
      <c r="B226" s="26"/>
      <c r="C226" s="26"/>
      <c r="D226" s="26"/>
      <c r="E226" s="26"/>
      <c r="F226" s="26"/>
    </row>
    <row r="227" spans="2:6" x14ac:dyDescent="0.3">
      <c r="B227" s="26"/>
      <c r="C227" s="26"/>
      <c r="D227" s="26"/>
      <c r="E227" s="26"/>
      <c r="F227" s="26"/>
    </row>
    <row r="228" spans="2:6" x14ac:dyDescent="0.3">
      <c r="B228" s="26"/>
      <c r="C228" s="26"/>
      <c r="D228" s="26"/>
      <c r="E228" s="26"/>
      <c r="F228" s="26"/>
    </row>
    <row r="229" spans="2:6" x14ac:dyDescent="0.3">
      <c r="B229" s="26"/>
      <c r="C229" s="26"/>
      <c r="D229" s="26"/>
      <c r="E229" s="26"/>
      <c r="F229" s="26"/>
    </row>
    <row r="230" spans="2:6" x14ac:dyDescent="0.3">
      <c r="B230" s="26"/>
      <c r="C230" s="26"/>
      <c r="D230" s="26"/>
      <c r="E230" s="26"/>
      <c r="F230" s="26"/>
    </row>
    <row r="231" spans="2:6" x14ac:dyDescent="0.3">
      <c r="B231" s="26"/>
      <c r="C231" s="26"/>
      <c r="D231" s="26"/>
      <c r="E231" s="26"/>
      <c r="F231" s="26"/>
    </row>
    <row r="232" spans="2:6" x14ac:dyDescent="0.3">
      <c r="B232" s="26"/>
      <c r="C232" s="26"/>
      <c r="D232" s="26"/>
      <c r="E232" s="26"/>
      <c r="F232" s="26"/>
    </row>
    <row r="233" spans="2:6" x14ac:dyDescent="0.3">
      <c r="B233" s="26"/>
      <c r="C233" s="26"/>
      <c r="D233" s="26"/>
      <c r="E233" s="26"/>
      <c r="F233" s="26"/>
    </row>
    <row r="234" spans="2:6" x14ac:dyDescent="0.3">
      <c r="B234" s="26"/>
      <c r="C234" s="26"/>
      <c r="D234" s="26"/>
      <c r="E234" s="26"/>
      <c r="F234" s="26"/>
    </row>
    <row r="235" spans="2:6" x14ac:dyDescent="0.3">
      <c r="B235" s="26"/>
      <c r="C235" s="26"/>
      <c r="D235" s="26"/>
      <c r="E235" s="26"/>
      <c r="F235" s="26"/>
    </row>
    <row r="236" spans="2:6" x14ac:dyDescent="0.3">
      <c r="B236" s="26"/>
      <c r="C236" s="26"/>
      <c r="D236" s="26"/>
      <c r="E236" s="26"/>
      <c r="F236" s="26"/>
    </row>
    <row r="237" spans="2:6" x14ac:dyDescent="0.3">
      <c r="B237" s="26"/>
      <c r="C237" s="26"/>
      <c r="D237" s="26"/>
      <c r="E237" s="26"/>
      <c r="F237" s="26"/>
    </row>
    <row r="238" spans="2:6" x14ac:dyDescent="0.3">
      <c r="B238" s="26"/>
      <c r="C238" s="26"/>
      <c r="D238" s="26"/>
      <c r="E238" s="26"/>
      <c r="F238" s="26"/>
    </row>
    <row r="239" spans="2:6" x14ac:dyDescent="0.3">
      <c r="B239" s="26"/>
      <c r="C239" s="26"/>
      <c r="D239" s="26"/>
      <c r="E239" s="26"/>
      <c r="F239" s="26"/>
    </row>
    <row r="240" spans="2:6" x14ac:dyDescent="0.3">
      <c r="B240" s="26"/>
      <c r="C240" s="26"/>
      <c r="D240" s="26"/>
      <c r="E240" s="26"/>
      <c r="F240" s="26"/>
    </row>
    <row r="241" spans="2:6" x14ac:dyDescent="0.3">
      <c r="B241" s="26"/>
      <c r="C241" s="26"/>
      <c r="D241" s="26"/>
      <c r="E241" s="26"/>
      <c r="F241" s="26"/>
    </row>
    <row r="242" spans="2:6" x14ac:dyDescent="0.3">
      <c r="B242" s="26"/>
      <c r="C242" s="26"/>
      <c r="D242" s="26"/>
      <c r="E242" s="26"/>
      <c r="F242" s="26"/>
    </row>
    <row r="243" spans="2:6" x14ac:dyDescent="0.3">
      <c r="B243" s="26"/>
      <c r="C243" s="26"/>
      <c r="D243" s="26"/>
      <c r="E243" s="26"/>
      <c r="F243" s="26"/>
    </row>
    <row r="244" spans="2:6" x14ac:dyDescent="0.3">
      <c r="B244" s="26"/>
      <c r="C244" s="26"/>
      <c r="D244" s="26"/>
      <c r="E244" s="26"/>
      <c r="F244" s="26"/>
    </row>
    <row r="245" spans="2:6" x14ac:dyDescent="0.3">
      <c r="B245" s="26"/>
      <c r="C245" s="26"/>
      <c r="D245" s="26"/>
      <c r="E245" s="26"/>
      <c r="F245" s="26"/>
    </row>
    <row r="246" spans="2:6" x14ac:dyDescent="0.3">
      <c r="B246" s="26"/>
      <c r="C246" s="26"/>
      <c r="D246" s="26"/>
      <c r="E246" s="26"/>
      <c r="F246" s="26"/>
    </row>
    <row r="247" spans="2:6" x14ac:dyDescent="0.3">
      <c r="B247" s="26"/>
      <c r="C247" s="26"/>
      <c r="D247" s="26"/>
      <c r="E247" s="26"/>
      <c r="F247" s="26"/>
    </row>
  </sheetData>
  <mergeCells count="1">
    <mergeCell ref="A2:E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2">
    <tabColor indexed="57"/>
  </sheetPr>
  <dimension ref="A2:F20"/>
  <sheetViews>
    <sheetView workbookViewId="0">
      <selection activeCell="A18" sqref="A18"/>
    </sheetView>
  </sheetViews>
  <sheetFormatPr defaultColWidth="9.109375" defaultRowHeight="13.8" x14ac:dyDescent="0.3"/>
  <cols>
    <col min="1" max="1" width="52.6640625" style="22" bestFit="1" customWidth="1"/>
    <col min="2" max="5" width="10.109375" style="22" bestFit="1" customWidth="1"/>
    <col min="6" max="6" width="9.109375" style="22" customWidth="1"/>
    <col min="7" max="16384" width="9.109375" style="22"/>
  </cols>
  <sheetData>
    <row r="2" spans="1:6" ht="18" x14ac:dyDescent="0.3">
      <c r="A2" s="1" t="str">
        <f>DEBT_AS_OF_CURR_YEAR</f>
        <v>Державний та гарантований державою борг України за поточний рік</v>
      </c>
      <c r="B2" s="1"/>
      <c r="C2" s="1"/>
      <c r="D2" s="1"/>
      <c r="E2" s="1"/>
    </row>
    <row r="4" spans="1:6" x14ac:dyDescent="0.3">
      <c r="E4" s="148" t="str">
        <f>VALUAH</f>
        <v>млрд. грн</v>
      </c>
    </row>
    <row r="5" spans="1:6" x14ac:dyDescent="0.3">
      <c r="A5" s="45"/>
      <c r="B5" s="46">
        <f>MT_ALL!B5</f>
        <v>46022</v>
      </c>
      <c r="C5" s="46">
        <f>MT_ALL!C5</f>
        <v>46053</v>
      </c>
      <c r="D5" s="46">
        <f>MT_ALL!D5</f>
        <v>46081</v>
      </c>
      <c r="E5" s="46">
        <f>MT_ALL!E5</f>
        <v>46112</v>
      </c>
      <c r="F5" s="47"/>
    </row>
    <row r="6" spans="1:6" x14ac:dyDescent="0.3">
      <c r="A6" s="51" t="str">
        <f>MT_ALL!A6</f>
        <v>Загальна сума державного та гарантованого державою боргу</v>
      </c>
      <c r="B6" s="52">
        <f>SUM(B7:B8)</f>
        <v>9042.6770279453904</v>
      </c>
      <c r="C6" s="52">
        <f t="shared" ref="C6:E6" si="0">SUM(C7:C8)</f>
        <v>9212.5998245738901</v>
      </c>
      <c r="D6" s="52">
        <f t="shared" si="0"/>
        <v>9211.1933697349305</v>
      </c>
      <c r="E6" s="52">
        <f t="shared" si="0"/>
        <v>9233.02786687765</v>
      </c>
    </row>
    <row r="7" spans="1:6" x14ac:dyDescent="0.3">
      <c r="A7" s="48" t="str">
        <f>MT_ALL!A7</f>
        <v>Внутрішній борг</v>
      </c>
      <c r="B7" s="49">
        <f>MT_ALL!B7/DMLMLR</f>
        <v>2031.50200194128</v>
      </c>
      <c r="C7" s="49">
        <f>MT_ALL!C7/DMLMLR</f>
        <v>2055.3735050478699</v>
      </c>
      <c r="D7" s="49">
        <f>MT_ALL!D7/DMLMLR</f>
        <v>2072.3017816432898</v>
      </c>
      <c r="E7" s="49">
        <f>MT_ALL!E7/DMLMLR</f>
        <v>2077.05970968987</v>
      </c>
    </row>
    <row r="8" spans="1:6" x14ac:dyDescent="0.3">
      <c r="A8" s="48" t="str">
        <f>MT_ALL!A8</f>
        <v>Зовнішній борг</v>
      </c>
      <c r="B8" s="49">
        <f>MT_ALL!B8/DMLMLR</f>
        <v>7011.1750260041099</v>
      </c>
      <c r="C8" s="49">
        <f>MT_ALL!C8/DMLMLR</f>
        <v>7157.2263195260202</v>
      </c>
      <c r="D8" s="49">
        <f>MT_ALL!D8/DMLMLR</f>
        <v>7138.8915880916402</v>
      </c>
      <c r="E8" s="49">
        <f>MT_ALL!E8/DMLMLR</f>
        <v>7155.96815718778</v>
      </c>
    </row>
    <row r="10" spans="1:6" x14ac:dyDescent="0.3">
      <c r="E10" s="148" t="str">
        <f>VALUSD</f>
        <v>млрд. дол. США</v>
      </c>
    </row>
    <row r="11" spans="1:6" x14ac:dyDescent="0.3">
      <c r="A11" s="45"/>
      <c r="B11" s="46">
        <f>MT_ALL!B11</f>
        <v>46022</v>
      </c>
      <c r="C11" s="46">
        <f>MT_ALL!C11</f>
        <v>46053</v>
      </c>
      <c r="D11" s="46">
        <f>MT_ALL!D11</f>
        <v>46081</v>
      </c>
      <c r="E11" s="46">
        <f>MT_ALL!E11</f>
        <v>46112</v>
      </c>
    </row>
    <row r="12" spans="1:6" x14ac:dyDescent="0.3">
      <c r="A12" s="51" t="str">
        <f>MT_ALL!A12</f>
        <v>Загальна сума державного та гарантованого державою боргу</v>
      </c>
      <c r="B12" s="52">
        <f t="shared" ref="B12:E12" si="1">SUM(B13:B14)</f>
        <v>213.33206790503999</v>
      </c>
      <c r="C12" s="52">
        <f t="shared" si="1"/>
        <v>215.00502527705999</v>
      </c>
      <c r="D12" s="52">
        <f t="shared" si="1"/>
        <v>213.18209710073</v>
      </c>
      <c r="E12" s="52">
        <f t="shared" si="1"/>
        <v>210.82138271955998</v>
      </c>
    </row>
    <row r="13" spans="1:6" x14ac:dyDescent="0.3">
      <c r="A13" s="48" t="str">
        <f>MT_ALL!A13</f>
        <v>Внутрішній борг</v>
      </c>
      <c r="B13" s="49">
        <f>MT_ALL!B13/DMLMLR</f>
        <v>47.926573257919998</v>
      </c>
      <c r="C13" s="49">
        <f>MT_ALL!C13/DMLMLR</f>
        <v>47.968612641649997</v>
      </c>
      <c r="D13" s="49">
        <f>MT_ALL!D13/DMLMLR</f>
        <v>47.960955969920001</v>
      </c>
      <c r="E13" s="49">
        <f>MT_ALL!E13/DMLMLR</f>
        <v>47.426327127409998</v>
      </c>
    </row>
    <row r="14" spans="1:6" x14ac:dyDescent="0.3">
      <c r="A14" s="48" t="str">
        <f>MT_ALL!A14</f>
        <v>Зовнішній борг</v>
      </c>
      <c r="B14" s="49">
        <f>MT_ALL!B14/DMLMLR</f>
        <v>165.40549464712001</v>
      </c>
      <c r="C14" s="49">
        <f>MT_ALL!C14/DMLMLR</f>
        <v>167.03641263540999</v>
      </c>
      <c r="D14" s="49">
        <f>MT_ALL!D14/DMLMLR</f>
        <v>165.22114113081</v>
      </c>
      <c r="E14" s="49">
        <f>MT_ALL!E14/DMLMLR</f>
        <v>163.39505559214999</v>
      </c>
    </row>
    <row r="16" spans="1:6" x14ac:dyDescent="0.3">
      <c r="E16" s="37" t="s">
        <v>177</v>
      </c>
    </row>
    <row r="17" spans="1:5" x14ac:dyDescent="0.3">
      <c r="A17" s="45"/>
      <c r="B17" s="46">
        <f>MT_ALL!B17</f>
        <v>46022</v>
      </c>
      <c r="C17" s="46">
        <f>MT_ALL!C17</f>
        <v>46053</v>
      </c>
      <c r="D17" s="46">
        <f>MT_ALL!D17</f>
        <v>46081</v>
      </c>
      <c r="E17" s="46">
        <f>MT_ALL!E17</f>
        <v>46112</v>
      </c>
    </row>
    <row r="18" spans="1:5" x14ac:dyDescent="0.3">
      <c r="A18" s="51" t="str">
        <f>MT_ALL!A18</f>
        <v>Загальна сума державного та гарантованого державою боргу</v>
      </c>
      <c r="B18" s="52">
        <f t="shared" ref="B18:E18" si="2">SUM(B19:B20)</f>
        <v>1</v>
      </c>
      <c r="C18" s="52">
        <f t="shared" si="2"/>
        <v>1</v>
      </c>
      <c r="D18" s="52">
        <f t="shared" si="2"/>
        <v>1</v>
      </c>
      <c r="E18" s="52">
        <f t="shared" si="2"/>
        <v>1</v>
      </c>
    </row>
    <row r="19" spans="1:5" x14ac:dyDescent="0.3">
      <c r="A19" s="48" t="str">
        <f>MT_ALL!A19</f>
        <v>Внутрішній борг</v>
      </c>
      <c r="B19" s="50">
        <f>MT_ALL!B19</f>
        <v>0.224657</v>
      </c>
      <c r="C19" s="50">
        <f>MT_ALL!C19</f>
        <v>0.223105</v>
      </c>
      <c r="D19" s="50">
        <f>MT_ALL!D19</f>
        <v>0.22497600000000001</v>
      </c>
      <c r="E19" s="50">
        <f>MT_ALL!E19</f>
        <v>0.22495999999999999</v>
      </c>
    </row>
    <row r="20" spans="1:5" x14ac:dyDescent="0.3">
      <c r="A20" s="48" t="str">
        <f>MT_ALL!A20</f>
        <v>Зовнішній борг</v>
      </c>
      <c r="B20" s="50">
        <f>MT_ALL!B20</f>
        <v>0.775343</v>
      </c>
      <c r="C20" s="50">
        <f>MT_ALL!C20</f>
        <v>0.776895</v>
      </c>
      <c r="D20" s="50">
        <f>MT_ALL!D20</f>
        <v>0.77502400000000005</v>
      </c>
      <c r="E20" s="50">
        <f>MT_ALL!E20</f>
        <v>0.77503999999999995</v>
      </c>
    </row>
  </sheetData>
  <mergeCells count="1">
    <mergeCell ref="A2:E2"/>
  </mergeCells>
  <phoneticPr fontId="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16">
    <tabColor indexed="57"/>
    <outlinePr applyStyles="1" summaryBelow="0"/>
    <pageSetUpPr fitToPage="1"/>
  </sheetPr>
  <dimension ref="A2:L247"/>
  <sheetViews>
    <sheetView workbookViewId="0">
      <selection activeCell="A13" sqref="A13"/>
    </sheetView>
  </sheetViews>
  <sheetFormatPr defaultColWidth="9.109375" defaultRowHeight="13.8" outlineLevelRow="1" x14ac:dyDescent="0.3"/>
  <cols>
    <col min="1" max="1" width="63.33203125" style="22" bestFit="1" customWidth="1"/>
    <col min="2" max="2" width="14.6640625" style="22" customWidth="1"/>
    <col min="3" max="4" width="14.44140625" style="22" bestFit="1" customWidth="1"/>
    <col min="5" max="5" width="13" style="22" customWidth="1"/>
    <col min="6" max="6" width="9.109375" style="22" customWidth="1"/>
    <col min="7" max="16384" width="9.109375" style="22"/>
  </cols>
  <sheetData>
    <row r="2" spans="1:12" ht="18" x14ac:dyDescent="0.3">
      <c r="A2" s="1" t="str">
        <f>DEBT_AS_OF_CURR_YEAR</f>
        <v>Державний та гарантований державою борг України за поточний рік</v>
      </c>
      <c r="B2" s="1"/>
      <c r="C2" s="1"/>
      <c r="D2" s="1"/>
      <c r="E2" s="1"/>
      <c r="F2" s="26"/>
      <c r="G2" s="26"/>
      <c r="H2" s="26"/>
      <c r="I2" s="26"/>
      <c r="J2" s="26"/>
      <c r="K2" s="26"/>
      <c r="L2" s="26"/>
    </row>
    <row r="3" spans="1:12" x14ac:dyDescent="0.3">
      <c r="A3" s="24"/>
    </row>
    <row r="4" spans="1:12" s="27" customFormat="1" x14ac:dyDescent="0.3">
      <c r="A4" s="140" t="str">
        <f>$A$2 &amp; " (" &amp;E4 &amp; ")"</f>
        <v>Державний та гарантований державою борг України за поточний рік (млрд. грн)</v>
      </c>
      <c r="E4" s="27" t="str">
        <f>VALUAH</f>
        <v>млрд. грн</v>
      </c>
    </row>
    <row r="5" spans="1:12" s="14" customFormat="1" x14ac:dyDescent="0.3">
      <c r="A5" s="54"/>
      <c r="B5" s="13">
        <v>46022</v>
      </c>
      <c r="C5" s="13">
        <v>46053</v>
      </c>
      <c r="D5" s="13">
        <v>46081</v>
      </c>
      <c r="E5" s="33">
        <v>46112</v>
      </c>
    </row>
    <row r="6" spans="1:12" s="15" customFormat="1" x14ac:dyDescent="0.25">
      <c r="A6" s="150" t="str">
        <f>DEBT_TOTAL</f>
        <v>Загальна сума державного та гарантованого державою боргу</v>
      </c>
      <c r="B6" s="44">
        <f>SUM(B7:B8)</f>
        <v>9042.6770279453904</v>
      </c>
      <c r="C6" s="44">
        <f t="shared" ref="C6:E6" si="0">SUM(C7:C8)</f>
        <v>9212.5998245738901</v>
      </c>
      <c r="D6" s="44">
        <f t="shared" si="0"/>
        <v>9211.1933697349305</v>
      </c>
      <c r="E6" s="44">
        <f t="shared" si="0"/>
        <v>9233.02786687765</v>
      </c>
    </row>
    <row r="7" spans="1:12" s="38" customFormat="1" outlineLevel="1" x14ac:dyDescent="0.25">
      <c r="A7" s="160" t="s">
        <v>1</v>
      </c>
      <c r="B7" s="166">
        <v>8765.9940256002701</v>
      </c>
      <c r="C7" s="166">
        <v>8933.75862935849</v>
      </c>
      <c r="D7" s="166">
        <v>8940.6425883804604</v>
      </c>
      <c r="E7" s="167">
        <v>8973.06636181258</v>
      </c>
    </row>
    <row r="8" spans="1:12" s="38" customFormat="1" outlineLevel="1" x14ac:dyDescent="0.25">
      <c r="A8" s="160" t="s">
        <v>2</v>
      </c>
      <c r="B8" s="166">
        <v>276.68300234511997</v>
      </c>
      <c r="C8" s="166">
        <v>278.84119521539998</v>
      </c>
      <c r="D8" s="166">
        <v>270.55078135447002</v>
      </c>
      <c r="E8" s="167">
        <v>259.96150506507001</v>
      </c>
    </row>
    <row r="9" spans="1:12" x14ac:dyDescent="0.3">
      <c r="B9" s="26"/>
      <c r="C9" s="26"/>
      <c r="D9" s="26"/>
      <c r="E9" s="26"/>
      <c r="F9" s="26"/>
      <c r="G9" s="26"/>
      <c r="H9" s="26"/>
      <c r="I9" s="26"/>
      <c r="J9" s="26"/>
    </row>
    <row r="10" spans="1:12" x14ac:dyDescent="0.3">
      <c r="A10" s="140" t="str">
        <f>$A$2 &amp; " (" &amp;E10 &amp; ")"</f>
        <v>Державний та гарантований державою борг України за поточний рік (млрд. дол. США)</v>
      </c>
      <c r="B10" s="26"/>
      <c r="C10" s="26"/>
      <c r="D10" s="26"/>
      <c r="E10" s="27" t="str">
        <f>VALUSD</f>
        <v>млрд. дол. США</v>
      </c>
      <c r="F10" s="26"/>
      <c r="G10" s="26"/>
      <c r="H10" s="26"/>
      <c r="I10" s="26"/>
      <c r="J10" s="26"/>
    </row>
    <row r="11" spans="1:12" s="34" customFormat="1" x14ac:dyDescent="0.3">
      <c r="A11" s="55"/>
      <c r="B11" s="13">
        <v>46022</v>
      </c>
      <c r="C11" s="13">
        <v>46053</v>
      </c>
      <c r="D11" s="13">
        <v>46081</v>
      </c>
      <c r="E11" s="33">
        <v>46112</v>
      </c>
      <c r="F11" s="14"/>
      <c r="G11" s="14"/>
      <c r="H11" s="14"/>
      <c r="I11" s="14"/>
      <c r="J11" s="14"/>
      <c r="K11" s="14"/>
      <c r="L11" s="14"/>
    </row>
    <row r="12" spans="1:12" s="36" customFormat="1" x14ac:dyDescent="0.3">
      <c r="A12" s="150" t="str">
        <f>DEBT_TOTAL</f>
        <v>Загальна сума державного та гарантованого державою боргу</v>
      </c>
      <c r="B12" s="44">
        <f>SUM(B13:B14)</f>
        <v>213.33206790503999</v>
      </c>
      <c r="C12" s="44">
        <f>SUM(C13:C14)</f>
        <v>215.00502527706001</v>
      </c>
      <c r="D12" s="44">
        <f>SUM(D13:D14)</f>
        <v>213.18209710073</v>
      </c>
      <c r="E12" s="44">
        <f t="shared" ref="E12" si="1">SUM(E13:E14)</f>
        <v>210.82138271956001</v>
      </c>
      <c r="F12" s="35"/>
      <c r="G12" s="35"/>
      <c r="H12" s="35"/>
      <c r="I12" s="35"/>
      <c r="J12" s="35"/>
    </row>
    <row r="13" spans="1:12" s="40" customFormat="1" outlineLevel="1" x14ac:dyDescent="0.3">
      <c r="A13" s="163" t="s">
        <v>1</v>
      </c>
      <c r="B13" s="166">
        <v>206.80464722398</v>
      </c>
      <c r="C13" s="166">
        <v>208.49738797955001</v>
      </c>
      <c r="D13" s="166">
        <v>206.92052157769001</v>
      </c>
      <c r="E13" s="162">
        <v>204.88557869714001</v>
      </c>
      <c r="F13" s="39"/>
      <c r="G13" s="39"/>
      <c r="H13" s="39"/>
      <c r="I13" s="39"/>
      <c r="J13" s="39"/>
    </row>
    <row r="14" spans="1:12" s="40" customFormat="1" outlineLevel="1" x14ac:dyDescent="0.3">
      <c r="A14" s="163" t="s">
        <v>2</v>
      </c>
      <c r="B14" s="166">
        <v>6.5274206810599997</v>
      </c>
      <c r="C14" s="166">
        <v>6.5076372975099996</v>
      </c>
      <c r="D14" s="166">
        <v>6.2615755230400003</v>
      </c>
      <c r="E14" s="162">
        <v>5.9358040224200002</v>
      </c>
      <c r="F14" s="39"/>
      <c r="G14" s="39"/>
      <c r="H14" s="39"/>
      <c r="I14" s="39"/>
      <c r="J14" s="39"/>
    </row>
    <row r="15" spans="1:12" x14ac:dyDescent="0.3">
      <c r="B15" s="26"/>
      <c r="C15" s="26"/>
      <c r="D15" s="26"/>
      <c r="E15" s="26"/>
      <c r="F15" s="26"/>
      <c r="G15" s="26"/>
      <c r="H15" s="26"/>
      <c r="I15" s="26"/>
      <c r="J15" s="26"/>
    </row>
    <row r="16" spans="1:12" s="27" customFormat="1" x14ac:dyDescent="0.3">
      <c r="A16" s="41"/>
      <c r="B16" s="42"/>
      <c r="C16" s="42"/>
      <c r="D16" s="42"/>
      <c r="E16" s="37" t="s">
        <v>177</v>
      </c>
    </row>
    <row r="17" spans="1:12" s="34" customFormat="1" x14ac:dyDescent="0.3">
      <c r="A17" s="56"/>
      <c r="B17" s="13">
        <v>46022</v>
      </c>
      <c r="C17" s="13">
        <v>46053</v>
      </c>
      <c r="D17" s="13">
        <v>46081</v>
      </c>
      <c r="E17" s="13">
        <v>46112</v>
      </c>
      <c r="F17" s="14"/>
      <c r="G17" s="14"/>
      <c r="H17" s="14"/>
      <c r="I17" s="14"/>
      <c r="J17" s="14"/>
      <c r="K17" s="14"/>
      <c r="L17" s="14"/>
    </row>
    <row r="18" spans="1:12" s="36" customFormat="1" x14ac:dyDescent="0.3">
      <c r="A18" s="150" t="str">
        <f>DEBT_TOTAL</f>
        <v>Загальна сума державного та гарантованого державою боргу</v>
      </c>
      <c r="B18" s="44">
        <f t="shared" ref="B18:E18" si="2">SUM(B19:B20)</f>
        <v>1</v>
      </c>
      <c r="C18" s="44">
        <f t="shared" si="2"/>
        <v>1</v>
      </c>
      <c r="D18" s="44">
        <f t="shared" si="2"/>
        <v>1</v>
      </c>
      <c r="E18" s="44">
        <f t="shared" si="2"/>
        <v>1</v>
      </c>
      <c r="F18" s="35"/>
      <c r="G18" s="35"/>
      <c r="H18" s="35"/>
      <c r="I18" s="35"/>
      <c r="J18" s="35"/>
    </row>
    <row r="19" spans="1:12" s="40" customFormat="1" outlineLevel="1" x14ac:dyDescent="0.3">
      <c r="A19" s="163" t="s">
        <v>1</v>
      </c>
      <c r="B19" s="164">
        <v>0.96940300000000001</v>
      </c>
      <c r="C19" s="164">
        <v>0.96973299999999996</v>
      </c>
      <c r="D19" s="164">
        <v>0.97062800000000005</v>
      </c>
      <c r="E19" s="165">
        <v>0.97184400000000004</v>
      </c>
      <c r="F19" s="39"/>
      <c r="G19" s="39"/>
      <c r="H19" s="39"/>
      <c r="I19" s="39"/>
      <c r="J19" s="39"/>
    </row>
    <row r="20" spans="1:12" s="40" customFormat="1" outlineLevel="1" x14ac:dyDescent="0.3">
      <c r="A20" s="163" t="s">
        <v>2</v>
      </c>
      <c r="B20" s="164">
        <v>3.0596999999999999E-2</v>
      </c>
      <c r="C20" s="164">
        <v>3.0266999999999999E-2</v>
      </c>
      <c r="D20" s="164">
        <v>2.9371999999999999E-2</v>
      </c>
      <c r="E20" s="165">
        <v>2.8156E-2</v>
      </c>
      <c r="F20" s="39"/>
      <c r="G20" s="39"/>
      <c r="H20" s="39"/>
      <c r="I20" s="39"/>
      <c r="J20" s="39"/>
    </row>
    <row r="21" spans="1:12" x14ac:dyDescent="0.3">
      <c r="B21" s="26"/>
      <c r="C21" s="26"/>
      <c r="D21" s="26"/>
      <c r="E21" s="26"/>
      <c r="F21" s="26"/>
      <c r="G21" s="26"/>
      <c r="H21" s="26"/>
      <c r="I21" s="26"/>
      <c r="J21" s="26"/>
    </row>
    <row r="22" spans="1:12" x14ac:dyDescent="0.3">
      <c r="B22" s="26"/>
      <c r="C22" s="26"/>
      <c r="D22" s="26"/>
      <c r="E22" s="26"/>
      <c r="F22" s="26"/>
      <c r="G22" s="26"/>
      <c r="H22" s="26"/>
      <c r="I22" s="26"/>
      <c r="J22" s="26"/>
    </row>
    <row r="23" spans="1:12" x14ac:dyDescent="0.3">
      <c r="B23" s="26"/>
      <c r="C23" s="26"/>
      <c r="D23" s="26"/>
      <c r="E23" s="26"/>
      <c r="F23" s="26"/>
      <c r="G23" s="26"/>
      <c r="H23" s="26"/>
      <c r="I23" s="26"/>
      <c r="J23" s="26"/>
    </row>
    <row r="24" spans="1:12" x14ac:dyDescent="0.3">
      <c r="B24" s="26"/>
      <c r="C24" s="26"/>
      <c r="D24" s="26"/>
      <c r="E24" s="26"/>
      <c r="F24" s="26"/>
      <c r="G24" s="26"/>
      <c r="H24" s="26"/>
      <c r="I24" s="26"/>
      <c r="J24" s="26"/>
    </row>
    <row r="25" spans="1:12" s="41" customFormat="1" x14ac:dyDescent="0.3">
      <c r="B25" s="42"/>
      <c r="C25" s="42"/>
      <c r="D25" s="42"/>
      <c r="E25" s="42"/>
      <c r="F25" s="42"/>
      <c r="G25" s="42"/>
      <c r="H25" s="42"/>
      <c r="I25" s="42"/>
      <c r="J25" s="42"/>
    </row>
    <row r="26" spans="1:12" x14ac:dyDescent="0.3">
      <c r="B26" s="26"/>
      <c r="C26" s="26"/>
      <c r="D26" s="26"/>
      <c r="E26" s="26"/>
      <c r="F26" s="26"/>
      <c r="G26" s="26"/>
      <c r="H26" s="26"/>
      <c r="I26" s="26"/>
      <c r="J26" s="26"/>
    </row>
    <row r="27" spans="1:12" x14ac:dyDescent="0.3">
      <c r="B27" s="26"/>
      <c r="C27" s="26"/>
      <c r="D27" s="26"/>
      <c r="E27" s="26"/>
      <c r="F27" s="26"/>
      <c r="G27" s="26"/>
      <c r="H27" s="26"/>
      <c r="I27" s="26"/>
      <c r="J27" s="26"/>
    </row>
    <row r="28" spans="1:12" x14ac:dyDescent="0.3">
      <c r="B28" s="26"/>
      <c r="C28" s="26"/>
      <c r="D28" s="26"/>
      <c r="E28" s="26"/>
      <c r="F28" s="26"/>
      <c r="G28" s="26"/>
      <c r="H28" s="26"/>
      <c r="I28" s="26"/>
      <c r="J28" s="26"/>
    </row>
    <row r="29" spans="1:12" x14ac:dyDescent="0.3">
      <c r="B29" s="26"/>
      <c r="C29" s="26"/>
      <c r="D29" s="26"/>
      <c r="E29" s="26"/>
      <c r="F29" s="26"/>
      <c r="G29" s="26"/>
      <c r="H29" s="26"/>
      <c r="I29" s="26"/>
      <c r="J29" s="26"/>
    </row>
    <row r="30" spans="1:12" x14ac:dyDescent="0.3">
      <c r="B30" s="26"/>
      <c r="C30" s="26"/>
      <c r="D30" s="26"/>
      <c r="E30" s="26"/>
      <c r="F30" s="26"/>
      <c r="G30" s="26"/>
      <c r="H30" s="26"/>
      <c r="I30" s="26"/>
      <c r="J30" s="26"/>
    </row>
    <row r="31" spans="1:12" x14ac:dyDescent="0.3">
      <c r="B31" s="26"/>
      <c r="C31" s="26"/>
      <c r="D31" s="26"/>
      <c r="E31" s="26"/>
      <c r="F31" s="26"/>
      <c r="G31" s="26"/>
      <c r="H31" s="26"/>
      <c r="I31" s="26"/>
      <c r="J31" s="26"/>
    </row>
    <row r="32" spans="1:12" x14ac:dyDescent="0.3">
      <c r="B32" s="26"/>
      <c r="C32" s="26"/>
      <c r="D32" s="26"/>
      <c r="E32" s="26"/>
      <c r="F32" s="26"/>
      <c r="G32" s="26"/>
      <c r="H32" s="26"/>
      <c r="I32" s="26"/>
      <c r="J32" s="26"/>
    </row>
    <row r="33" spans="2:10" x14ac:dyDescent="0.3">
      <c r="B33" s="26"/>
      <c r="C33" s="26"/>
      <c r="D33" s="26"/>
      <c r="E33" s="26"/>
      <c r="F33" s="26"/>
      <c r="G33" s="26"/>
      <c r="H33" s="26"/>
      <c r="I33" s="26"/>
      <c r="J33" s="26"/>
    </row>
    <row r="34" spans="2:10" x14ac:dyDescent="0.3">
      <c r="B34" s="26"/>
      <c r="C34" s="26"/>
      <c r="D34" s="26"/>
      <c r="E34" s="26"/>
      <c r="F34" s="26"/>
      <c r="G34" s="26"/>
      <c r="H34" s="26"/>
      <c r="I34" s="26"/>
      <c r="J34" s="26"/>
    </row>
    <row r="35" spans="2:10" x14ac:dyDescent="0.3">
      <c r="B35" s="26"/>
      <c r="C35" s="26"/>
      <c r="D35" s="26"/>
      <c r="E35" s="26"/>
      <c r="F35" s="26"/>
      <c r="G35" s="26"/>
      <c r="H35" s="26"/>
      <c r="I35" s="26"/>
      <c r="J35" s="26"/>
    </row>
    <row r="36" spans="2:10" x14ac:dyDescent="0.3">
      <c r="B36" s="26"/>
      <c r="C36" s="26"/>
      <c r="D36" s="26"/>
      <c r="E36" s="26"/>
      <c r="F36" s="26"/>
      <c r="G36" s="26"/>
      <c r="H36" s="26"/>
      <c r="I36" s="26"/>
      <c r="J36" s="26"/>
    </row>
    <row r="37" spans="2:10" x14ac:dyDescent="0.3">
      <c r="B37" s="26"/>
      <c r="C37" s="26"/>
      <c r="D37" s="26"/>
      <c r="E37" s="26"/>
      <c r="F37" s="26"/>
      <c r="G37" s="26"/>
      <c r="H37" s="26"/>
      <c r="I37" s="26"/>
      <c r="J37" s="26"/>
    </row>
    <row r="38" spans="2:10" x14ac:dyDescent="0.3">
      <c r="B38" s="26"/>
      <c r="C38" s="26"/>
      <c r="D38" s="26"/>
      <c r="E38" s="26"/>
      <c r="F38" s="26"/>
      <c r="G38" s="26"/>
      <c r="H38" s="26"/>
      <c r="I38" s="26"/>
      <c r="J38" s="26"/>
    </row>
    <row r="39" spans="2:10" x14ac:dyDescent="0.3">
      <c r="B39" s="26"/>
      <c r="C39" s="26"/>
      <c r="D39" s="26"/>
      <c r="E39" s="26"/>
      <c r="F39" s="26"/>
      <c r="G39" s="26"/>
      <c r="H39" s="26"/>
      <c r="I39" s="26"/>
      <c r="J39" s="26"/>
    </row>
    <row r="40" spans="2:10" x14ac:dyDescent="0.3">
      <c r="B40" s="26"/>
      <c r="C40" s="26"/>
      <c r="D40" s="26"/>
      <c r="E40" s="26"/>
      <c r="F40" s="26"/>
      <c r="G40" s="26"/>
      <c r="H40" s="26"/>
      <c r="I40" s="26"/>
      <c r="J40" s="26"/>
    </row>
    <row r="41" spans="2:10" x14ac:dyDescent="0.3">
      <c r="B41" s="26"/>
      <c r="C41" s="26"/>
      <c r="D41" s="26"/>
      <c r="E41" s="26"/>
      <c r="F41" s="26"/>
      <c r="G41" s="26"/>
      <c r="H41" s="26"/>
      <c r="I41" s="26"/>
      <c r="J41" s="26"/>
    </row>
    <row r="42" spans="2:10" x14ac:dyDescent="0.3">
      <c r="B42" s="26"/>
      <c r="C42" s="26"/>
      <c r="D42" s="26"/>
      <c r="E42" s="26"/>
      <c r="F42" s="26"/>
      <c r="G42" s="26"/>
      <c r="H42" s="26"/>
      <c r="I42" s="26"/>
      <c r="J42" s="26"/>
    </row>
    <row r="43" spans="2:10" x14ac:dyDescent="0.3">
      <c r="B43" s="26"/>
      <c r="C43" s="26"/>
      <c r="D43" s="26"/>
      <c r="E43" s="26"/>
      <c r="F43" s="26"/>
      <c r="G43" s="26"/>
      <c r="H43" s="26"/>
      <c r="I43" s="26"/>
      <c r="J43" s="26"/>
    </row>
    <row r="44" spans="2:10" x14ac:dyDescent="0.3">
      <c r="B44" s="26"/>
      <c r="C44" s="26"/>
      <c r="D44" s="26"/>
      <c r="E44" s="26"/>
      <c r="F44" s="26"/>
      <c r="G44" s="26"/>
      <c r="H44" s="26"/>
      <c r="I44" s="26"/>
      <c r="J44" s="26"/>
    </row>
    <row r="45" spans="2:10" x14ac:dyDescent="0.3">
      <c r="B45" s="26"/>
      <c r="C45" s="26"/>
      <c r="D45" s="26"/>
      <c r="E45" s="26"/>
      <c r="F45" s="26"/>
      <c r="G45" s="26"/>
      <c r="H45" s="26"/>
      <c r="I45" s="26"/>
      <c r="J45" s="26"/>
    </row>
    <row r="46" spans="2:10" x14ac:dyDescent="0.3">
      <c r="B46" s="26"/>
      <c r="C46" s="26"/>
      <c r="D46" s="26"/>
      <c r="E46" s="26"/>
      <c r="F46" s="26"/>
      <c r="G46" s="26"/>
      <c r="H46" s="26"/>
      <c r="I46" s="26"/>
      <c r="J46" s="26"/>
    </row>
    <row r="47" spans="2:10" x14ac:dyDescent="0.3">
      <c r="B47" s="26"/>
      <c r="C47" s="26"/>
      <c r="D47" s="26"/>
      <c r="E47" s="26"/>
      <c r="F47" s="26"/>
      <c r="G47" s="26"/>
      <c r="H47" s="26"/>
      <c r="I47" s="26"/>
      <c r="J47" s="26"/>
    </row>
    <row r="48" spans="2:10" x14ac:dyDescent="0.3">
      <c r="B48" s="26"/>
      <c r="C48" s="26"/>
      <c r="D48" s="26"/>
      <c r="E48" s="26"/>
      <c r="F48" s="26"/>
      <c r="G48" s="26"/>
      <c r="H48" s="26"/>
      <c r="I48" s="26"/>
      <c r="J48" s="26"/>
    </row>
    <row r="49" spans="2:10" x14ac:dyDescent="0.3">
      <c r="B49" s="26"/>
      <c r="C49" s="26"/>
      <c r="D49" s="26"/>
      <c r="E49" s="26"/>
      <c r="F49" s="26"/>
      <c r="G49" s="26"/>
      <c r="H49" s="26"/>
      <c r="I49" s="26"/>
      <c r="J49" s="26"/>
    </row>
    <row r="50" spans="2:10" x14ac:dyDescent="0.3">
      <c r="B50" s="26"/>
      <c r="C50" s="26"/>
      <c r="D50" s="26"/>
      <c r="E50" s="26"/>
      <c r="F50" s="26"/>
      <c r="G50" s="26"/>
      <c r="H50" s="26"/>
      <c r="I50" s="26"/>
      <c r="J50" s="26"/>
    </row>
    <row r="51" spans="2:10" x14ac:dyDescent="0.3">
      <c r="B51" s="26"/>
      <c r="C51" s="26"/>
      <c r="D51" s="26"/>
      <c r="E51" s="26"/>
      <c r="F51" s="26"/>
      <c r="G51" s="26"/>
      <c r="H51" s="26"/>
      <c r="I51" s="26"/>
      <c r="J51" s="26"/>
    </row>
    <row r="52" spans="2:10" x14ac:dyDescent="0.3">
      <c r="B52" s="26"/>
      <c r="C52" s="26"/>
      <c r="D52" s="26"/>
      <c r="E52" s="26"/>
      <c r="F52" s="26"/>
      <c r="G52" s="26"/>
      <c r="H52" s="26"/>
      <c r="I52" s="26"/>
      <c r="J52" s="26"/>
    </row>
    <row r="53" spans="2:10" x14ac:dyDescent="0.3">
      <c r="B53" s="26"/>
      <c r="C53" s="26"/>
      <c r="D53" s="26"/>
      <c r="E53" s="26"/>
      <c r="F53" s="26"/>
      <c r="G53" s="26"/>
      <c r="H53" s="26"/>
      <c r="I53" s="26"/>
      <c r="J53" s="26"/>
    </row>
    <row r="54" spans="2:10" x14ac:dyDescent="0.3">
      <c r="B54" s="26"/>
      <c r="C54" s="26"/>
      <c r="D54" s="26"/>
      <c r="E54" s="26"/>
      <c r="F54" s="26"/>
      <c r="G54" s="26"/>
      <c r="H54" s="26"/>
      <c r="I54" s="26"/>
      <c r="J54" s="26"/>
    </row>
    <row r="55" spans="2:10" x14ac:dyDescent="0.3">
      <c r="B55" s="26"/>
      <c r="C55" s="26"/>
      <c r="D55" s="26"/>
      <c r="E55" s="26"/>
      <c r="F55" s="26"/>
      <c r="G55" s="26"/>
      <c r="H55" s="26"/>
      <c r="I55" s="26"/>
      <c r="J55" s="26"/>
    </row>
    <row r="56" spans="2:10" x14ac:dyDescent="0.3">
      <c r="B56" s="26"/>
      <c r="C56" s="26"/>
      <c r="D56" s="26"/>
      <c r="E56" s="26"/>
      <c r="F56" s="26"/>
      <c r="G56" s="26"/>
      <c r="H56" s="26"/>
      <c r="I56" s="26"/>
      <c r="J56" s="26"/>
    </row>
    <row r="57" spans="2:10" x14ac:dyDescent="0.3">
      <c r="B57" s="26"/>
      <c r="C57" s="26"/>
      <c r="D57" s="26"/>
      <c r="E57" s="26"/>
      <c r="F57" s="26"/>
      <c r="G57" s="26"/>
      <c r="H57" s="26"/>
      <c r="I57" s="26"/>
      <c r="J57" s="26"/>
    </row>
    <row r="58" spans="2:10" x14ac:dyDescent="0.3">
      <c r="B58" s="26"/>
      <c r="C58" s="26"/>
      <c r="D58" s="26"/>
      <c r="E58" s="26"/>
      <c r="F58" s="26"/>
      <c r="G58" s="26"/>
      <c r="H58" s="26"/>
      <c r="I58" s="26"/>
      <c r="J58" s="26"/>
    </row>
    <row r="59" spans="2:10" x14ac:dyDescent="0.3">
      <c r="B59" s="26"/>
      <c r="C59" s="26"/>
      <c r="D59" s="26"/>
      <c r="E59" s="26"/>
      <c r="F59" s="26"/>
      <c r="G59" s="26"/>
      <c r="H59" s="26"/>
      <c r="I59" s="26"/>
      <c r="J59" s="26"/>
    </row>
    <row r="60" spans="2:10" x14ac:dyDescent="0.3">
      <c r="B60" s="26"/>
      <c r="C60" s="26"/>
      <c r="D60" s="26"/>
      <c r="E60" s="26"/>
      <c r="F60" s="26"/>
      <c r="G60" s="26"/>
      <c r="H60" s="26"/>
      <c r="I60" s="26"/>
      <c r="J60" s="26"/>
    </row>
    <row r="61" spans="2:10" x14ac:dyDescent="0.3">
      <c r="B61" s="26"/>
      <c r="C61" s="26"/>
      <c r="D61" s="26"/>
      <c r="E61" s="26"/>
      <c r="F61" s="26"/>
      <c r="G61" s="26"/>
      <c r="H61" s="26"/>
      <c r="I61" s="26"/>
      <c r="J61" s="26"/>
    </row>
    <row r="62" spans="2:10" x14ac:dyDescent="0.3">
      <c r="B62" s="26"/>
      <c r="C62" s="26"/>
      <c r="D62" s="26"/>
      <c r="E62" s="26"/>
      <c r="F62" s="26"/>
      <c r="G62" s="26"/>
      <c r="H62" s="26"/>
      <c r="I62" s="26"/>
      <c r="J62" s="26"/>
    </row>
    <row r="63" spans="2:10" x14ac:dyDescent="0.3">
      <c r="B63" s="26"/>
      <c r="C63" s="26"/>
      <c r="D63" s="26"/>
      <c r="E63" s="26"/>
      <c r="F63" s="26"/>
      <c r="G63" s="26"/>
      <c r="H63" s="26"/>
      <c r="I63" s="26"/>
      <c r="J63" s="26"/>
    </row>
    <row r="64" spans="2:10" x14ac:dyDescent="0.3">
      <c r="B64" s="26"/>
      <c r="C64" s="26"/>
      <c r="D64" s="26"/>
      <c r="E64" s="26"/>
      <c r="F64" s="26"/>
      <c r="G64" s="26"/>
      <c r="H64" s="26"/>
      <c r="I64" s="26"/>
      <c r="J64" s="26"/>
    </row>
    <row r="65" spans="2:10" x14ac:dyDescent="0.3">
      <c r="B65" s="26"/>
      <c r="C65" s="26"/>
      <c r="D65" s="26"/>
      <c r="E65" s="26"/>
      <c r="F65" s="26"/>
      <c r="G65" s="26"/>
      <c r="H65" s="26"/>
      <c r="I65" s="26"/>
      <c r="J65" s="26"/>
    </row>
    <row r="66" spans="2:10" x14ac:dyDescent="0.3">
      <c r="B66" s="26"/>
      <c r="C66" s="26"/>
      <c r="D66" s="26"/>
      <c r="E66" s="26"/>
      <c r="F66" s="26"/>
      <c r="G66" s="26"/>
      <c r="H66" s="26"/>
      <c r="I66" s="26"/>
      <c r="J66" s="26"/>
    </row>
    <row r="67" spans="2:10" x14ac:dyDescent="0.3">
      <c r="B67" s="26"/>
      <c r="C67" s="26"/>
      <c r="D67" s="26"/>
      <c r="E67" s="26"/>
      <c r="F67" s="26"/>
      <c r="G67" s="26"/>
      <c r="H67" s="26"/>
      <c r="I67" s="26"/>
      <c r="J67" s="26"/>
    </row>
    <row r="68" spans="2:10" x14ac:dyDescent="0.3">
      <c r="B68" s="26"/>
      <c r="C68" s="26"/>
      <c r="D68" s="26"/>
      <c r="E68" s="26"/>
      <c r="F68" s="26"/>
      <c r="G68" s="26"/>
      <c r="H68" s="26"/>
      <c r="I68" s="26"/>
      <c r="J68" s="26"/>
    </row>
    <row r="69" spans="2:10" x14ac:dyDescent="0.3">
      <c r="B69" s="26"/>
      <c r="C69" s="26"/>
      <c r="D69" s="26"/>
      <c r="E69" s="26"/>
      <c r="F69" s="26"/>
      <c r="G69" s="26"/>
      <c r="H69" s="26"/>
      <c r="I69" s="26"/>
      <c r="J69" s="26"/>
    </row>
    <row r="70" spans="2:10" x14ac:dyDescent="0.3">
      <c r="B70" s="26"/>
      <c r="C70" s="26"/>
      <c r="D70" s="26"/>
      <c r="E70" s="26"/>
      <c r="F70" s="26"/>
      <c r="G70" s="26"/>
      <c r="H70" s="26"/>
      <c r="I70" s="26"/>
      <c r="J70" s="26"/>
    </row>
    <row r="71" spans="2:10" x14ac:dyDescent="0.3">
      <c r="B71" s="26"/>
      <c r="C71" s="26"/>
      <c r="D71" s="26"/>
      <c r="E71" s="26"/>
      <c r="F71" s="26"/>
      <c r="G71" s="26"/>
      <c r="H71" s="26"/>
      <c r="I71" s="26"/>
      <c r="J71" s="26"/>
    </row>
    <row r="72" spans="2:10" x14ac:dyDescent="0.3">
      <c r="B72" s="26"/>
      <c r="C72" s="26"/>
      <c r="D72" s="26"/>
      <c r="E72" s="26"/>
      <c r="F72" s="26"/>
      <c r="G72" s="26"/>
      <c r="H72" s="26"/>
      <c r="I72" s="26"/>
      <c r="J72" s="26"/>
    </row>
    <row r="73" spans="2:10" x14ac:dyDescent="0.3">
      <c r="B73" s="26"/>
      <c r="C73" s="26"/>
      <c r="D73" s="26"/>
      <c r="E73" s="26"/>
      <c r="F73" s="26"/>
      <c r="G73" s="26"/>
      <c r="H73" s="26"/>
      <c r="I73" s="26"/>
      <c r="J73" s="26"/>
    </row>
    <row r="74" spans="2:10" x14ac:dyDescent="0.3">
      <c r="B74" s="26"/>
      <c r="C74" s="26"/>
      <c r="D74" s="26"/>
      <c r="E74" s="26"/>
      <c r="F74" s="26"/>
      <c r="G74" s="26"/>
      <c r="H74" s="26"/>
      <c r="I74" s="26"/>
      <c r="J74" s="26"/>
    </row>
    <row r="75" spans="2:10" x14ac:dyDescent="0.3">
      <c r="B75" s="26"/>
      <c r="C75" s="26"/>
      <c r="D75" s="26"/>
      <c r="E75" s="26"/>
      <c r="F75" s="26"/>
      <c r="G75" s="26"/>
      <c r="H75" s="26"/>
      <c r="I75" s="26"/>
      <c r="J75" s="26"/>
    </row>
    <row r="76" spans="2:10" x14ac:dyDescent="0.3">
      <c r="B76" s="26"/>
      <c r="C76" s="26"/>
      <c r="D76" s="26"/>
      <c r="E76" s="26"/>
      <c r="F76" s="26"/>
      <c r="G76" s="26"/>
      <c r="H76" s="26"/>
      <c r="I76" s="26"/>
      <c r="J76" s="26"/>
    </row>
    <row r="77" spans="2:10" x14ac:dyDescent="0.3">
      <c r="B77" s="26"/>
      <c r="C77" s="26"/>
      <c r="D77" s="26"/>
      <c r="E77" s="26"/>
      <c r="F77" s="26"/>
      <c r="G77" s="26"/>
      <c r="H77" s="26"/>
      <c r="I77" s="26"/>
      <c r="J77" s="26"/>
    </row>
    <row r="78" spans="2:10" x14ac:dyDescent="0.3">
      <c r="B78" s="26"/>
      <c r="C78" s="26"/>
      <c r="D78" s="26"/>
      <c r="E78" s="26"/>
      <c r="F78" s="26"/>
      <c r="G78" s="26"/>
      <c r="H78" s="26"/>
      <c r="I78" s="26"/>
      <c r="J78" s="26"/>
    </row>
    <row r="79" spans="2:10" x14ac:dyDescent="0.3">
      <c r="B79" s="26"/>
      <c r="C79" s="26"/>
      <c r="D79" s="26"/>
      <c r="E79" s="26"/>
      <c r="F79" s="26"/>
      <c r="G79" s="26"/>
      <c r="H79" s="26"/>
      <c r="I79" s="26"/>
      <c r="J79" s="26"/>
    </row>
    <row r="80" spans="2:10" x14ac:dyDescent="0.3">
      <c r="B80" s="26"/>
      <c r="C80" s="26"/>
      <c r="D80" s="26"/>
      <c r="E80" s="26"/>
      <c r="F80" s="26"/>
      <c r="G80" s="26"/>
      <c r="H80" s="26"/>
      <c r="I80" s="26"/>
      <c r="J80" s="26"/>
    </row>
    <row r="81" spans="2:10" x14ac:dyDescent="0.3">
      <c r="B81" s="26"/>
      <c r="C81" s="26"/>
      <c r="D81" s="26"/>
      <c r="E81" s="26"/>
      <c r="F81" s="26"/>
      <c r="G81" s="26"/>
      <c r="H81" s="26"/>
      <c r="I81" s="26"/>
      <c r="J81" s="26"/>
    </row>
    <row r="82" spans="2:10" x14ac:dyDescent="0.3">
      <c r="B82" s="26"/>
      <c r="C82" s="26"/>
      <c r="D82" s="26"/>
      <c r="E82" s="26"/>
      <c r="F82" s="26"/>
      <c r="G82" s="26"/>
      <c r="H82" s="26"/>
      <c r="I82" s="26"/>
      <c r="J82" s="26"/>
    </row>
    <row r="83" spans="2:10" x14ac:dyDescent="0.3">
      <c r="B83" s="26"/>
      <c r="C83" s="26"/>
      <c r="D83" s="26"/>
      <c r="E83" s="26"/>
      <c r="F83" s="26"/>
      <c r="G83" s="26"/>
      <c r="H83" s="26"/>
      <c r="I83" s="26"/>
      <c r="J83" s="26"/>
    </row>
    <row r="84" spans="2:10" x14ac:dyDescent="0.3">
      <c r="B84" s="26"/>
      <c r="C84" s="26"/>
      <c r="D84" s="26"/>
      <c r="E84" s="26"/>
      <c r="F84" s="26"/>
      <c r="G84" s="26"/>
      <c r="H84" s="26"/>
      <c r="I84" s="26"/>
      <c r="J84" s="26"/>
    </row>
    <row r="85" spans="2:10" x14ac:dyDescent="0.3">
      <c r="B85" s="26"/>
      <c r="C85" s="26"/>
      <c r="D85" s="26"/>
      <c r="E85" s="26"/>
      <c r="F85" s="26"/>
      <c r="G85" s="26"/>
      <c r="H85" s="26"/>
      <c r="I85" s="26"/>
      <c r="J85" s="26"/>
    </row>
    <row r="86" spans="2:10" x14ac:dyDescent="0.3">
      <c r="B86" s="26"/>
      <c r="C86" s="26"/>
      <c r="D86" s="26"/>
      <c r="E86" s="26"/>
      <c r="F86" s="26"/>
      <c r="G86" s="26"/>
      <c r="H86" s="26"/>
      <c r="I86" s="26"/>
      <c r="J86" s="26"/>
    </row>
    <row r="87" spans="2:10" x14ac:dyDescent="0.3">
      <c r="B87" s="26"/>
      <c r="C87" s="26"/>
      <c r="D87" s="26"/>
      <c r="E87" s="26"/>
      <c r="F87" s="26"/>
      <c r="G87" s="26"/>
      <c r="H87" s="26"/>
      <c r="I87" s="26"/>
      <c r="J87" s="26"/>
    </row>
    <row r="88" spans="2:10" x14ac:dyDescent="0.3">
      <c r="B88" s="26"/>
      <c r="C88" s="26"/>
      <c r="D88" s="26"/>
      <c r="E88" s="26"/>
      <c r="F88" s="26"/>
      <c r="G88" s="26"/>
      <c r="H88" s="26"/>
      <c r="I88" s="26"/>
      <c r="J88" s="26"/>
    </row>
    <row r="89" spans="2:10" x14ac:dyDescent="0.3">
      <c r="B89" s="26"/>
      <c r="C89" s="26"/>
      <c r="D89" s="26"/>
      <c r="E89" s="26"/>
      <c r="F89" s="26"/>
      <c r="G89" s="26"/>
      <c r="H89" s="26"/>
      <c r="I89" s="26"/>
      <c r="J89" s="26"/>
    </row>
    <row r="90" spans="2:10" x14ac:dyDescent="0.3">
      <c r="B90" s="26"/>
      <c r="C90" s="26"/>
      <c r="D90" s="26"/>
      <c r="E90" s="26"/>
      <c r="F90" s="26"/>
      <c r="G90" s="26"/>
      <c r="H90" s="26"/>
      <c r="I90" s="26"/>
      <c r="J90" s="26"/>
    </row>
    <row r="91" spans="2:10" x14ac:dyDescent="0.3">
      <c r="B91" s="26"/>
      <c r="C91" s="26"/>
      <c r="D91" s="26"/>
      <c r="E91" s="26"/>
      <c r="F91" s="26"/>
      <c r="G91" s="26"/>
      <c r="H91" s="26"/>
      <c r="I91" s="26"/>
      <c r="J91" s="26"/>
    </row>
    <row r="92" spans="2:10" x14ac:dyDescent="0.3">
      <c r="B92" s="26"/>
      <c r="C92" s="26"/>
      <c r="D92" s="26"/>
      <c r="E92" s="26"/>
      <c r="F92" s="26"/>
      <c r="G92" s="26"/>
      <c r="H92" s="26"/>
      <c r="I92" s="26"/>
      <c r="J92" s="26"/>
    </row>
    <row r="93" spans="2:10" x14ac:dyDescent="0.3">
      <c r="B93" s="26"/>
      <c r="C93" s="26"/>
      <c r="D93" s="26"/>
      <c r="E93" s="26"/>
      <c r="F93" s="26"/>
      <c r="G93" s="26"/>
      <c r="H93" s="26"/>
      <c r="I93" s="26"/>
      <c r="J93" s="26"/>
    </row>
    <row r="94" spans="2:10" x14ac:dyDescent="0.3">
      <c r="B94" s="26"/>
      <c r="C94" s="26"/>
      <c r="D94" s="26"/>
      <c r="E94" s="26"/>
      <c r="F94" s="26"/>
      <c r="G94" s="26"/>
      <c r="H94" s="26"/>
      <c r="I94" s="26"/>
      <c r="J94" s="26"/>
    </row>
    <row r="95" spans="2:10" x14ac:dyDescent="0.3">
      <c r="B95" s="26"/>
      <c r="C95" s="26"/>
      <c r="D95" s="26"/>
      <c r="E95" s="26"/>
      <c r="F95" s="26"/>
      <c r="G95" s="26"/>
      <c r="H95" s="26"/>
      <c r="I95" s="26"/>
      <c r="J95" s="26"/>
    </row>
    <row r="96" spans="2:10" x14ac:dyDescent="0.3">
      <c r="B96" s="26"/>
      <c r="C96" s="26"/>
      <c r="D96" s="26"/>
      <c r="E96" s="26"/>
      <c r="F96" s="26"/>
      <c r="G96" s="26"/>
      <c r="H96" s="26"/>
      <c r="I96" s="26"/>
      <c r="J96" s="26"/>
    </row>
    <row r="97" spans="2:10" x14ac:dyDescent="0.3">
      <c r="B97" s="26"/>
      <c r="C97" s="26"/>
      <c r="D97" s="26"/>
      <c r="E97" s="26"/>
      <c r="F97" s="26"/>
      <c r="G97" s="26"/>
      <c r="H97" s="26"/>
      <c r="I97" s="26"/>
      <c r="J97" s="26"/>
    </row>
    <row r="98" spans="2:10" x14ac:dyDescent="0.3">
      <c r="B98" s="26"/>
      <c r="C98" s="26"/>
      <c r="D98" s="26"/>
      <c r="E98" s="26"/>
      <c r="F98" s="26"/>
      <c r="G98" s="26"/>
      <c r="H98" s="26"/>
      <c r="I98" s="26"/>
      <c r="J98" s="26"/>
    </row>
    <row r="99" spans="2:10" x14ac:dyDescent="0.3">
      <c r="B99" s="26"/>
      <c r="C99" s="26"/>
      <c r="D99" s="26"/>
      <c r="E99" s="26"/>
      <c r="F99" s="26"/>
      <c r="G99" s="26"/>
      <c r="H99" s="26"/>
      <c r="I99" s="26"/>
      <c r="J99" s="26"/>
    </row>
    <row r="100" spans="2:10" x14ac:dyDescent="0.3">
      <c r="B100" s="26"/>
      <c r="C100" s="26"/>
      <c r="D100" s="26"/>
      <c r="E100" s="26"/>
      <c r="F100" s="26"/>
      <c r="G100" s="26"/>
      <c r="H100" s="26"/>
      <c r="I100" s="26"/>
      <c r="J100" s="26"/>
    </row>
    <row r="101" spans="2:10" x14ac:dyDescent="0.3">
      <c r="B101" s="26"/>
      <c r="C101" s="26"/>
      <c r="D101" s="26"/>
      <c r="E101" s="26"/>
      <c r="F101" s="26"/>
      <c r="G101" s="26"/>
      <c r="H101" s="26"/>
      <c r="I101" s="26"/>
      <c r="J101" s="26"/>
    </row>
    <row r="102" spans="2:10" x14ac:dyDescent="0.3">
      <c r="B102" s="26"/>
      <c r="C102" s="26"/>
      <c r="D102" s="26"/>
      <c r="E102" s="26"/>
      <c r="F102" s="26"/>
      <c r="G102" s="26"/>
      <c r="H102" s="26"/>
      <c r="I102" s="26"/>
      <c r="J102" s="26"/>
    </row>
    <row r="103" spans="2:10" x14ac:dyDescent="0.3">
      <c r="B103" s="26"/>
      <c r="C103" s="26"/>
      <c r="D103" s="26"/>
      <c r="E103" s="26"/>
      <c r="F103" s="26"/>
      <c r="G103" s="26"/>
      <c r="H103" s="26"/>
      <c r="I103" s="26"/>
      <c r="J103" s="26"/>
    </row>
    <row r="104" spans="2:10" x14ac:dyDescent="0.3">
      <c r="B104" s="26"/>
      <c r="C104" s="26"/>
      <c r="D104" s="26"/>
      <c r="E104" s="26"/>
      <c r="F104" s="26"/>
      <c r="G104" s="26"/>
      <c r="H104" s="26"/>
      <c r="I104" s="26"/>
      <c r="J104" s="26"/>
    </row>
    <row r="105" spans="2:10" x14ac:dyDescent="0.3">
      <c r="B105" s="26"/>
      <c r="C105" s="26"/>
      <c r="D105" s="26"/>
      <c r="E105" s="26"/>
      <c r="F105" s="26"/>
      <c r="G105" s="26"/>
      <c r="H105" s="26"/>
      <c r="I105" s="26"/>
      <c r="J105" s="26"/>
    </row>
    <row r="106" spans="2:10" x14ac:dyDescent="0.3">
      <c r="B106" s="26"/>
      <c r="C106" s="26"/>
      <c r="D106" s="26"/>
      <c r="E106" s="26"/>
      <c r="F106" s="26"/>
      <c r="G106" s="26"/>
      <c r="H106" s="26"/>
      <c r="I106" s="26"/>
      <c r="J106" s="26"/>
    </row>
    <row r="107" spans="2:10" x14ac:dyDescent="0.3">
      <c r="B107" s="26"/>
      <c r="C107" s="26"/>
      <c r="D107" s="26"/>
      <c r="E107" s="26"/>
      <c r="F107" s="26"/>
      <c r="G107" s="26"/>
      <c r="H107" s="26"/>
      <c r="I107" s="26"/>
      <c r="J107" s="26"/>
    </row>
    <row r="108" spans="2:10" x14ac:dyDescent="0.3">
      <c r="B108" s="26"/>
      <c r="C108" s="26"/>
      <c r="D108" s="26"/>
      <c r="E108" s="26"/>
      <c r="F108" s="26"/>
      <c r="G108" s="26"/>
      <c r="H108" s="26"/>
      <c r="I108" s="26"/>
      <c r="J108" s="26"/>
    </row>
    <row r="109" spans="2:10" x14ac:dyDescent="0.3">
      <c r="B109" s="26"/>
      <c r="C109" s="26"/>
      <c r="D109" s="26"/>
      <c r="E109" s="26"/>
      <c r="F109" s="26"/>
      <c r="G109" s="26"/>
      <c r="H109" s="26"/>
      <c r="I109" s="26"/>
      <c r="J109" s="26"/>
    </row>
    <row r="110" spans="2:10" x14ac:dyDescent="0.3">
      <c r="B110" s="26"/>
      <c r="C110" s="26"/>
      <c r="D110" s="26"/>
      <c r="E110" s="26"/>
      <c r="F110" s="26"/>
      <c r="G110" s="26"/>
      <c r="H110" s="26"/>
      <c r="I110" s="26"/>
      <c r="J110" s="26"/>
    </row>
    <row r="111" spans="2:10" x14ac:dyDescent="0.3">
      <c r="B111" s="26"/>
      <c r="C111" s="26"/>
      <c r="D111" s="26"/>
      <c r="E111" s="26"/>
      <c r="F111" s="26"/>
      <c r="G111" s="26"/>
      <c r="H111" s="26"/>
      <c r="I111" s="26"/>
      <c r="J111" s="26"/>
    </row>
    <row r="112" spans="2:10" x14ac:dyDescent="0.3">
      <c r="B112" s="26"/>
      <c r="C112" s="26"/>
      <c r="D112" s="26"/>
      <c r="E112" s="26"/>
      <c r="F112" s="26"/>
      <c r="G112" s="26"/>
      <c r="H112" s="26"/>
      <c r="I112" s="26"/>
      <c r="J112" s="26"/>
    </row>
    <row r="113" spans="2:10" x14ac:dyDescent="0.3">
      <c r="B113" s="26"/>
      <c r="C113" s="26"/>
      <c r="D113" s="26"/>
      <c r="E113" s="26"/>
      <c r="F113" s="26"/>
      <c r="G113" s="26"/>
      <c r="H113" s="26"/>
      <c r="I113" s="26"/>
      <c r="J113" s="26"/>
    </row>
    <row r="114" spans="2:10" x14ac:dyDescent="0.3">
      <c r="B114" s="26"/>
      <c r="C114" s="26"/>
      <c r="D114" s="26"/>
      <c r="E114" s="26"/>
      <c r="F114" s="26"/>
      <c r="G114" s="26"/>
      <c r="H114" s="26"/>
      <c r="I114" s="26"/>
      <c r="J114" s="26"/>
    </row>
    <row r="115" spans="2:10" x14ac:dyDescent="0.3">
      <c r="B115" s="26"/>
      <c r="C115" s="26"/>
      <c r="D115" s="26"/>
      <c r="E115" s="26"/>
      <c r="F115" s="26"/>
      <c r="G115" s="26"/>
      <c r="H115" s="26"/>
      <c r="I115" s="26"/>
      <c r="J115" s="26"/>
    </row>
    <row r="116" spans="2:10" x14ac:dyDescent="0.3">
      <c r="B116" s="26"/>
      <c r="C116" s="26"/>
      <c r="D116" s="26"/>
      <c r="E116" s="26"/>
      <c r="F116" s="26"/>
      <c r="G116" s="26"/>
      <c r="H116" s="26"/>
      <c r="I116" s="26"/>
      <c r="J116" s="26"/>
    </row>
    <row r="117" spans="2:10" x14ac:dyDescent="0.3">
      <c r="B117" s="26"/>
      <c r="C117" s="26"/>
      <c r="D117" s="26"/>
      <c r="E117" s="26"/>
      <c r="F117" s="26"/>
      <c r="G117" s="26"/>
      <c r="H117" s="26"/>
      <c r="I117" s="26"/>
      <c r="J117" s="26"/>
    </row>
    <row r="118" spans="2:10" x14ac:dyDescent="0.3">
      <c r="B118" s="26"/>
      <c r="C118" s="26"/>
      <c r="D118" s="26"/>
      <c r="E118" s="26"/>
      <c r="F118" s="26"/>
      <c r="G118" s="26"/>
      <c r="H118" s="26"/>
      <c r="I118" s="26"/>
      <c r="J118" s="26"/>
    </row>
    <row r="119" spans="2:10" x14ac:dyDescent="0.3">
      <c r="B119" s="26"/>
      <c r="C119" s="26"/>
      <c r="D119" s="26"/>
      <c r="E119" s="26"/>
      <c r="F119" s="26"/>
      <c r="G119" s="26"/>
      <c r="H119" s="26"/>
      <c r="I119" s="26"/>
      <c r="J119" s="26"/>
    </row>
    <row r="120" spans="2:10" x14ac:dyDescent="0.3">
      <c r="B120" s="26"/>
      <c r="C120" s="26"/>
      <c r="D120" s="26"/>
      <c r="E120" s="26"/>
      <c r="F120" s="26"/>
      <c r="G120" s="26"/>
      <c r="H120" s="26"/>
      <c r="I120" s="26"/>
      <c r="J120" s="26"/>
    </row>
    <row r="121" spans="2:10" x14ac:dyDescent="0.3">
      <c r="B121" s="26"/>
      <c r="C121" s="26"/>
      <c r="D121" s="26"/>
      <c r="E121" s="26"/>
      <c r="F121" s="26"/>
      <c r="G121" s="26"/>
      <c r="H121" s="26"/>
      <c r="I121" s="26"/>
      <c r="J121" s="26"/>
    </row>
    <row r="122" spans="2:10" x14ac:dyDescent="0.3">
      <c r="B122" s="26"/>
      <c r="C122" s="26"/>
      <c r="D122" s="26"/>
      <c r="E122" s="26"/>
      <c r="F122" s="26"/>
      <c r="G122" s="26"/>
      <c r="H122" s="26"/>
      <c r="I122" s="26"/>
      <c r="J122" s="26"/>
    </row>
    <row r="123" spans="2:10" x14ac:dyDescent="0.3">
      <c r="B123" s="26"/>
      <c r="C123" s="26"/>
      <c r="D123" s="26"/>
      <c r="E123" s="26"/>
      <c r="F123" s="26"/>
      <c r="G123" s="26"/>
      <c r="H123" s="26"/>
      <c r="I123" s="26"/>
      <c r="J123" s="26"/>
    </row>
    <row r="124" spans="2:10" x14ac:dyDescent="0.3">
      <c r="B124" s="26"/>
      <c r="C124" s="26"/>
      <c r="D124" s="26"/>
      <c r="E124" s="26"/>
      <c r="F124" s="26"/>
      <c r="G124" s="26"/>
      <c r="H124" s="26"/>
      <c r="I124" s="26"/>
      <c r="J124" s="26"/>
    </row>
    <row r="125" spans="2:10" x14ac:dyDescent="0.3">
      <c r="B125" s="26"/>
      <c r="C125" s="26"/>
      <c r="D125" s="26"/>
      <c r="E125" s="26"/>
      <c r="F125" s="26"/>
      <c r="G125" s="26"/>
      <c r="H125" s="26"/>
      <c r="I125" s="26"/>
      <c r="J125" s="26"/>
    </row>
    <row r="126" spans="2:10" x14ac:dyDescent="0.3">
      <c r="B126" s="26"/>
      <c r="C126" s="26"/>
      <c r="D126" s="26"/>
      <c r="E126" s="26"/>
      <c r="F126" s="26"/>
      <c r="G126" s="26"/>
      <c r="H126" s="26"/>
      <c r="I126" s="26"/>
      <c r="J126" s="26"/>
    </row>
    <row r="127" spans="2:10" x14ac:dyDescent="0.3">
      <c r="B127" s="26"/>
      <c r="C127" s="26"/>
      <c r="D127" s="26"/>
      <c r="E127" s="26"/>
      <c r="F127" s="26"/>
      <c r="G127" s="26"/>
      <c r="H127" s="26"/>
      <c r="I127" s="26"/>
      <c r="J127" s="26"/>
    </row>
    <row r="128" spans="2:10" x14ac:dyDescent="0.3">
      <c r="B128" s="26"/>
      <c r="C128" s="26"/>
      <c r="D128" s="26"/>
      <c r="E128" s="26"/>
      <c r="F128" s="26"/>
      <c r="G128" s="26"/>
      <c r="H128" s="26"/>
      <c r="I128" s="26"/>
      <c r="J128" s="26"/>
    </row>
    <row r="129" spans="2:10" x14ac:dyDescent="0.3">
      <c r="B129" s="26"/>
      <c r="C129" s="26"/>
      <c r="D129" s="26"/>
      <c r="E129" s="26"/>
      <c r="F129" s="26"/>
      <c r="G129" s="26"/>
      <c r="H129" s="26"/>
      <c r="I129" s="26"/>
      <c r="J129" s="26"/>
    </row>
    <row r="130" spans="2:10" x14ac:dyDescent="0.3">
      <c r="B130" s="26"/>
      <c r="C130" s="26"/>
      <c r="D130" s="26"/>
      <c r="E130" s="26"/>
      <c r="F130" s="26"/>
      <c r="G130" s="26"/>
      <c r="H130" s="26"/>
      <c r="I130" s="26"/>
      <c r="J130" s="26"/>
    </row>
    <row r="131" spans="2:10" x14ac:dyDescent="0.3">
      <c r="B131" s="26"/>
      <c r="C131" s="26"/>
      <c r="D131" s="26"/>
      <c r="E131" s="26"/>
      <c r="F131" s="26"/>
      <c r="G131" s="26"/>
      <c r="H131" s="26"/>
      <c r="I131" s="26"/>
      <c r="J131" s="26"/>
    </row>
    <row r="132" spans="2:10" x14ac:dyDescent="0.3">
      <c r="B132" s="26"/>
      <c r="C132" s="26"/>
      <c r="D132" s="26"/>
      <c r="E132" s="26"/>
      <c r="F132" s="26"/>
      <c r="G132" s="26"/>
      <c r="H132" s="26"/>
      <c r="I132" s="26"/>
      <c r="J132" s="26"/>
    </row>
    <row r="133" spans="2:10" x14ac:dyDescent="0.3">
      <c r="B133" s="26"/>
      <c r="C133" s="26"/>
      <c r="D133" s="26"/>
      <c r="E133" s="26"/>
      <c r="F133" s="26"/>
      <c r="G133" s="26"/>
      <c r="H133" s="26"/>
      <c r="I133" s="26"/>
      <c r="J133" s="26"/>
    </row>
    <row r="134" spans="2:10" x14ac:dyDescent="0.3">
      <c r="B134" s="26"/>
      <c r="C134" s="26"/>
      <c r="D134" s="26"/>
      <c r="E134" s="26"/>
      <c r="F134" s="26"/>
      <c r="G134" s="26"/>
      <c r="H134" s="26"/>
      <c r="I134" s="26"/>
      <c r="J134" s="26"/>
    </row>
    <row r="135" spans="2:10" x14ac:dyDescent="0.3">
      <c r="B135" s="26"/>
      <c r="C135" s="26"/>
      <c r="D135" s="26"/>
      <c r="E135" s="26"/>
      <c r="F135" s="26"/>
      <c r="G135" s="26"/>
      <c r="H135" s="26"/>
      <c r="I135" s="26"/>
      <c r="J135" s="26"/>
    </row>
    <row r="136" spans="2:10" x14ac:dyDescent="0.3">
      <c r="B136" s="26"/>
      <c r="C136" s="26"/>
      <c r="D136" s="26"/>
      <c r="E136" s="26"/>
      <c r="F136" s="26"/>
      <c r="G136" s="26"/>
      <c r="H136" s="26"/>
      <c r="I136" s="26"/>
      <c r="J136" s="26"/>
    </row>
    <row r="137" spans="2:10" x14ac:dyDescent="0.3">
      <c r="B137" s="26"/>
      <c r="C137" s="26"/>
      <c r="D137" s="26"/>
      <c r="E137" s="26"/>
      <c r="F137" s="26"/>
      <c r="G137" s="26"/>
      <c r="H137" s="26"/>
      <c r="I137" s="26"/>
      <c r="J137" s="26"/>
    </row>
    <row r="138" spans="2:10" x14ac:dyDescent="0.3">
      <c r="B138" s="26"/>
      <c r="C138" s="26"/>
      <c r="D138" s="26"/>
      <c r="E138" s="26"/>
      <c r="F138" s="26"/>
      <c r="G138" s="26"/>
      <c r="H138" s="26"/>
      <c r="I138" s="26"/>
      <c r="J138" s="26"/>
    </row>
    <row r="139" spans="2:10" x14ac:dyDescent="0.3">
      <c r="B139" s="26"/>
      <c r="C139" s="26"/>
      <c r="D139" s="26"/>
      <c r="E139" s="26"/>
      <c r="F139" s="26"/>
      <c r="G139" s="26"/>
      <c r="H139" s="26"/>
      <c r="I139" s="26"/>
      <c r="J139" s="26"/>
    </row>
    <row r="140" spans="2:10" x14ac:dyDescent="0.3">
      <c r="B140" s="26"/>
      <c r="C140" s="26"/>
      <c r="D140" s="26"/>
      <c r="E140" s="26"/>
      <c r="F140" s="26"/>
      <c r="G140" s="26"/>
      <c r="H140" s="26"/>
      <c r="I140" s="26"/>
      <c r="J140" s="26"/>
    </row>
    <row r="141" spans="2:10" x14ac:dyDescent="0.3">
      <c r="B141" s="26"/>
      <c r="C141" s="26"/>
      <c r="D141" s="26"/>
      <c r="E141" s="26"/>
      <c r="F141" s="26"/>
      <c r="G141" s="26"/>
      <c r="H141" s="26"/>
      <c r="I141" s="26"/>
      <c r="J141" s="26"/>
    </row>
    <row r="142" spans="2:10" x14ac:dyDescent="0.3">
      <c r="B142" s="26"/>
      <c r="C142" s="26"/>
      <c r="D142" s="26"/>
      <c r="E142" s="26"/>
      <c r="F142" s="26"/>
      <c r="G142" s="26"/>
      <c r="H142" s="26"/>
      <c r="I142" s="26"/>
      <c r="J142" s="26"/>
    </row>
    <row r="143" spans="2:10" x14ac:dyDescent="0.3">
      <c r="B143" s="26"/>
      <c r="C143" s="26"/>
      <c r="D143" s="26"/>
      <c r="E143" s="26"/>
      <c r="F143" s="26"/>
      <c r="G143" s="26"/>
      <c r="H143" s="26"/>
      <c r="I143" s="26"/>
      <c r="J143" s="26"/>
    </row>
    <row r="144" spans="2:10" x14ac:dyDescent="0.3">
      <c r="B144" s="26"/>
      <c r="C144" s="26"/>
      <c r="D144" s="26"/>
      <c r="E144" s="26"/>
      <c r="F144" s="26"/>
      <c r="G144" s="26"/>
      <c r="H144" s="26"/>
      <c r="I144" s="26"/>
      <c r="J144" s="26"/>
    </row>
    <row r="145" spans="2:10" x14ac:dyDescent="0.3">
      <c r="B145" s="26"/>
      <c r="C145" s="26"/>
      <c r="D145" s="26"/>
      <c r="E145" s="26"/>
      <c r="F145" s="26"/>
      <c r="G145" s="26"/>
      <c r="H145" s="26"/>
      <c r="I145" s="26"/>
      <c r="J145" s="26"/>
    </row>
    <row r="146" spans="2:10" x14ac:dyDescent="0.3">
      <c r="B146" s="26"/>
      <c r="C146" s="26"/>
      <c r="D146" s="26"/>
      <c r="E146" s="26"/>
      <c r="F146" s="26"/>
      <c r="G146" s="26"/>
      <c r="H146" s="26"/>
      <c r="I146" s="26"/>
      <c r="J146" s="26"/>
    </row>
    <row r="147" spans="2:10" x14ac:dyDescent="0.3">
      <c r="B147" s="26"/>
      <c r="C147" s="26"/>
      <c r="D147" s="26"/>
      <c r="E147" s="26"/>
      <c r="F147" s="26"/>
      <c r="G147" s="26"/>
      <c r="H147" s="26"/>
      <c r="I147" s="26"/>
      <c r="J147" s="26"/>
    </row>
    <row r="148" spans="2:10" x14ac:dyDescent="0.3">
      <c r="B148" s="26"/>
      <c r="C148" s="26"/>
      <c r="D148" s="26"/>
      <c r="E148" s="26"/>
      <c r="F148" s="26"/>
      <c r="G148" s="26"/>
      <c r="H148" s="26"/>
      <c r="I148" s="26"/>
      <c r="J148" s="26"/>
    </row>
    <row r="149" spans="2:10" x14ac:dyDescent="0.3">
      <c r="B149" s="26"/>
      <c r="C149" s="26"/>
      <c r="D149" s="26"/>
      <c r="E149" s="26"/>
      <c r="F149" s="26"/>
      <c r="G149" s="26"/>
      <c r="H149" s="26"/>
      <c r="I149" s="26"/>
      <c r="J149" s="26"/>
    </row>
    <row r="150" spans="2:10" x14ac:dyDescent="0.3">
      <c r="B150" s="26"/>
      <c r="C150" s="26"/>
      <c r="D150" s="26"/>
      <c r="E150" s="26"/>
      <c r="F150" s="26"/>
      <c r="G150" s="26"/>
      <c r="H150" s="26"/>
      <c r="I150" s="26"/>
      <c r="J150" s="26"/>
    </row>
    <row r="151" spans="2:10" x14ac:dyDescent="0.3">
      <c r="B151" s="26"/>
      <c r="C151" s="26"/>
      <c r="D151" s="26"/>
      <c r="E151" s="26"/>
      <c r="F151" s="26"/>
      <c r="G151" s="26"/>
      <c r="H151" s="26"/>
      <c r="I151" s="26"/>
      <c r="J151" s="26"/>
    </row>
    <row r="152" spans="2:10" x14ac:dyDescent="0.3">
      <c r="B152" s="26"/>
      <c r="C152" s="26"/>
      <c r="D152" s="26"/>
      <c r="E152" s="26"/>
      <c r="F152" s="26"/>
      <c r="G152" s="26"/>
      <c r="H152" s="26"/>
      <c r="I152" s="26"/>
      <c r="J152" s="26"/>
    </row>
    <row r="153" spans="2:10" x14ac:dyDescent="0.3">
      <c r="B153" s="26"/>
      <c r="C153" s="26"/>
      <c r="D153" s="26"/>
      <c r="E153" s="26"/>
      <c r="F153" s="26"/>
      <c r="G153" s="26"/>
      <c r="H153" s="26"/>
      <c r="I153" s="26"/>
      <c r="J153" s="26"/>
    </row>
    <row r="154" spans="2:10" x14ac:dyDescent="0.3">
      <c r="B154" s="26"/>
      <c r="C154" s="26"/>
      <c r="D154" s="26"/>
      <c r="E154" s="26"/>
      <c r="F154" s="26"/>
      <c r="G154" s="26"/>
      <c r="H154" s="26"/>
      <c r="I154" s="26"/>
      <c r="J154" s="26"/>
    </row>
    <row r="155" spans="2:10" x14ac:dyDescent="0.3">
      <c r="B155" s="26"/>
      <c r="C155" s="26"/>
      <c r="D155" s="26"/>
      <c r="E155" s="26"/>
      <c r="F155" s="26"/>
      <c r="G155" s="26"/>
      <c r="H155" s="26"/>
      <c r="I155" s="26"/>
      <c r="J155" s="26"/>
    </row>
    <row r="156" spans="2:10" x14ac:dyDescent="0.3">
      <c r="B156" s="26"/>
      <c r="C156" s="26"/>
      <c r="D156" s="26"/>
      <c r="E156" s="26"/>
      <c r="F156" s="26"/>
      <c r="G156" s="26"/>
      <c r="H156" s="26"/>
      <c r="I156" s="26"/>
      <c r="J156" s="26"/>
    </row>
    <row r="157" spans="2:10" x14ac:dyDescent="0.3">
      <c r="B157" s="26"/>
      <c r="C157" s="26"/>
      <c r="D157" s="26"/>
      <c r="E157" s="26"/>
      <c r="F157" s="26"/>
      <c r="G157" s="26"/>
      <c r="H157" s="26"/>
      <c r="I157" s="26"/>
      <c r="J157" s="26"/>
    </row>
    <row r="158" spans="2:10" x14ac:dyDescent="0.3">
      <c r="B158" s="26"/>
      <c r="C158" s="26"/>
      <c r="D158" s="26"/>
      <c r="E158" s="26"/>
      <c r="F158" s="26"/>
      <c r="G158" s="26"/>
      <c r="H158" s="26"/>
      <c r="I158" s="26"/>
      <c r="J158" s="26"/>
    </row>
    <row r="159" spans="2:10" x14ac:dyDescent="0.3">
      <c r="B159" s="26"/>
      <c r="C159" s="26"/>
      <c r="D159" s="26"/>
      <c r="E159" s="26"/>
      <c r="F159" s="26"/>
      <c r="G159" s="26"/>
      <c r="H159" s="26"/>
      <c r="I159" s="26"/>
      <c r="J159" s="26"/>
    </row>
    <row r="160" spans="2:10" x14ac:dyDescent="0.3">
      <c r="B160" s="26"/>
      <c r="C160" s="26"/>
      <c r="D160" s="26"/>
      <c r="E160" s="26"/>
      <c r="F160" s="26"/>
      <c r="G160" s="26"/>
      <c r="H160" s="26"/>
      <c r="I160" s="26"/>
      <c r="J160" s="26"/>
    </row>
    <row r="161" spans="2:10" x14ac:dyDescent="0.3">
      <c r="B161" s="26"/>
      <c r="C161" s="26"/>
      <c r="D161" s="26"/>
      <c r="E161" s="26"/>
      <c r="F161" s="26"/>
      <c r="G161" s="26"/>
      <c r="H161" s="26"/>
      <c r="I161" s="26"/>
      <c r="J161" s="26"/>
    </row>
    <row r="162" spans="2:10" x14ac:dyDescent="0.3">
      <c r="B162" s="26"/>
      <c r="C162" s="26"/>
      <c r="D162" s="26"/>
      <c r="E162" s="26"/>
      <c r="F162" s="26"/>
      <c r="G162" s="26"/>
      <c r="H162" s="26"/>
      <c r="I162" s="26"/>
      <c r="J162" s="26"/>
    </row>
    <row r="163" spans="2:10" x14ac:dyDescent="0.3">
      <c r="B163" s="26"/>
      <c r="C163" s="26"/>
      <c r="D163" s="26"/>
      <c r="E163" s="26"/>
      <c r="F163" s="26"/>
      <c r="G163" s="26"/>
      <c r="H163" s="26"/>
      <c r="I163" s="26"/>
      <c r="J163" s="26"/>
    </row>
    <row r="164" spans="2:10" x14ac:dyDescent="0.3">
      <c r="B164" s="26"/>
      <c r="C164" s="26"/>
      <c r="D164" s="26"/>
      <c r="E164" s="26"/>
      <c r="F164" s="26"/>
      <c r="G164" s="26"/>
      <c r="H164" s="26"/>
      <c r="I164" s="26"/>
      <c r="J164" s="26"/>
    </row>
    <row r="165" spans="2:10" x14ac:dyDescent="0.3">
      <c r="B165" s="26"/>
      <c r="C165" s="26"/>
      <c r="D165" s="26"/>
      <c r="E165" s="26"/>
      <c r="F165" s="26"/>
      <c r="G165" s="26"/>
      <c r="H165" s="26"/>
      <c r="I165" s="26"/>
      <c r="J165" s="26"/>
    </row>
    <row r="166" spans="2:10" x14ac:dyDescent="0.3">
      <c r="B166" s="26"/>
      <c r="C166" s="26"/>
      <c r="D166" s="26"/>
      <c r="E166" s="26"/>
      <c r="F166" s="26"/>
      <c r="G166" s="26"/>
      <c r="H166" s="26"/>
      <c r="I166" s="26"/>
      <c r="J166" s="26"/>
    </row>
    <row r="167" spans="2:10" x14ac:dyDescent="0.3">
      <c r="B167" s="26"/>
      <c r="C167" s="26"/>
      <c r="D167" s="26"/>
      <c r="E167" s="26"/>
      <c r="F167" s="26"/>
      <c r="G167" s="26"/>
      <c r="H167" s="26"/>
      <c r="I167" s="26"/>
      <c r="J167" s="26"/>
    </row>
    <row r="168" spans="2:10" x14ac:dyDescent="0.3">
      <c r="B168" s="26"/>
      <c r="C168" s="26"/>
      <c r="D168" s="26"/>
      <c r="E168" s="26"/>
      <c r="F168" s="26"/>
      <c r="G168" s="26"/>
      <c r="H168" s="26"/>
      <c r="I168" s="26"/>
      <c r="J168" s="26"/>
    </row>
    <row r="169" spans="2:10" x14ac:dyDescent="0.3">
      <c r="B169" s="26"/>
      <c r="C169" s="26"/>
      <c r="D169" s="26"/>
      <c r="E169" s="26"/>
      <c r="F169" s="26"/>
      <c r="G169" s="26"/>
      <c r="H169" s="26"/>
      <c r="I169" s="26"/>
      <c r="J169" s="26"/>
    </row>
    <row r="170" spans="2:10" x14ac:dyDescent="0.3">
      <c r="B170" s="26"/>
      <c r="C170" s="26"/>
      <c r="D170" s="26"/>
      <c r="E170" s="26"/>
      <c r="F170" s="26"/>
      <c r="G170" s="26"/>
      <c r="H170" s="26"/>
      <c r="I170" s="26"/>
      <c r="J170" s="26"/>
    </row>
    <row r="171" spans="2:10" x14ac:dyDescent="0.3">
      <c r="B171" s="26"/>
      <c r="C171" s="26"/>
      <c r="D171" s="26"/>
      <c r="E171" s="26"/>
      <c r="F171" s="26"/>
      <c r="G171" s="26"/>
      <c r="H171" s="26"/>
      <c r="I171" s="26"/>
      <c r="J171" s="26"/>
    </row>
    <row r="172" spans="2:10" x14ac:dyDescent="0.3">
      <c r="B172" s="26"/>
      <c r="C172" s="26"/>
      <c r="D172" s="26"/>
      <c r="E172" s="26"/>
      <c r="F172" s="26"/>
      <c r="G172" s="26"/>
      <c r="H172" s="26"/>
      <c r="I172" s="26"/>
      <c r="J172" s="26"/>
    </row>
    <row r="173" spans="2:10" x14ac:dyDescent="0.3">
      <c r="B173" s="26"/>
      <c r="C173" s="26"/>
      <c r="D173" s="26"/>
      <c r="E173" s="26"/>
      <c r="F173" s="26"/>
      <c r="G173" s="26"/>
      <c r="H173" s="26"/>
      <c r="I173" s="26"/>
      <c r="J173" s="26"/>
    </row>
    <row r="174" spans="2:10" x14ac:dyDescent="0.3">
      <c r="B174" s="26"/>
      <c r="C174" s="26"/>
      <c r="D174" s="26"/>
      <c r="E174" s="26"/>
      <c r="F174" s="26"/>
      <c r="G174" s="26"/>
      <c r="H174" s="26"/>
      <c r="I174" s="26"/>
      <c r="J174" s="26"/>
    </row>
    <row r="175" spans="2:10" x14ac:dyDescent="0.3">
      <c r="B175" s="26"/>
      <c r="C175" s="26"/>
      <c r="D175" s="26"/>
      <c r="E175" s="26"/>
      <c r="F175" s="26"/>
      <c r="G175" s="26"/>
      <c r="H175" s="26"/>
      <c r="I175" s="26"/>
      <c r="J175" s="26"/>
    </row>
    <row r="176" spans="2:10" x14ac:dyDescent="0.3">
      <c r="B176" s="26"/>
      <c r="C176" s="26"/>
      <c r="D176" s="26"/>
      <c r="E176" s="26"/>
      <c r="F176" s="26"/>
      <c r="G176" s="26"/>
      <c r="H176" s="26"/>
      <c r="I176" s="26"/>
      <c r="J176" s="26"/>
    </row>
    <row r="177" spans="2:10" x14ac:dyDescent="0.3">
      <c r="B177" s="26"/>
      <c r="C177" s="26"/>
      <c r="D177" s="26"/>
      <c r="E177" s="26"/>
      <c r="F177" s="26"/>
      <c r="G177" s="26"/>
      <c r="H177" s="26"/>
      <c r="I177" s="26"/>
      <c r="J177" s="26"/>
    </row>
    <row r="178" spans="2:10" x14ac:dyDescent="0.3">
      <c r="B178" s="26"/>
      <c r="C178" s="26"/>
      <c r="D178" s="26"/>
      <c r="E178" s="26"/>
      <c r="F178" s="26"/>
      <c r="G178" s="26"/>
      <c r="H178" s="26"/>
      <c r="I178" s="26"/>
      <c r="J178" s="26"/>
    </row>
    <row r="179" spans="2:10" x14ac:dyDescent="0.3">
      <c r="B179" s="26"/>
      <c r="C179" s="26"/>
      <c r="D179" s="26"/>
      <c r="E179" s="26"/>
      <c r="F179" s="26"/>
      <c r="G179" s="26"/>
      <c r="H179" s="26"/>
      <c r="I179" s="26"/>
      <c r="J179" s="26"/>
    </row>
    <row r="180" spans="2:10" x14ac:dyDescent="0.3">
      <c r="B180" s="26"/>
      <c r="C180" s="26"/>
      <c r="D180" s="26"/>
      <c r="E180" s="26"/>
      <c r="F180" s="26"/>
      <c r="G180" s="26"/>
      <c r="H180" s="26"/>
      <c r="I180" s="26"/>
      <c r="J180" s="26"/>
    </row>
    <row r="181" spans="2:10" x14ac:dyDescent="0.3">
      <c r="B181" s="26"/>
      <c r="C181" s="26"/>
      <c r="D181" s="26"/>
      <c r="E181" s="26"/>
      <c r="F181" s="26"/>
      <c r="G181" s="26"/>
      <c r="H181" s="26"/>
      <c r="I181" s="26"/>
      <c r="J181" s="26"/>
    </row>
    <row r="182" spans="2:10" x14ac:dyDescent="0.3">
      <c r="B182" s="26"/>
      <c r="C182" s="26"/>
      <c r="D182" s="26"/>
      <c r="E182" s="26"/>
      <c r="F182" s="26"/>
      <c r="G182" s="26"/>
      <c r="H182" s="26"/>
      <c r="I182" s="26"/>
      <c r="J182" s="26"/>
    </row>
    <row r="183" spans="2:10" x14ac:dyDescent="0.3">
      <c r="B183" s="26"/>
      <c r="C183" s="26"/>
      <c r="D183" s="26"/>
      <c r="E183" s="26"/>
      <c r="F183" s="26"/>
      <c r="G183" s="26"/>
      <c r="H183" s="26"/>
      <c r="I183" s="26"/>
      <c r="J183" s="26"/>
    </row>
    <row r="184" spans="2:10" x14ac:dyDescent="0.3">
      <c r="B184" s="26"/>
      <c r="C184" s="26"/>
      <c r="D184" s="26"/>
      <c r="E184" s="26"/>
      <c r="F184" s="26"/>
      <c r="G184" s="26"/>
      <c r="H184" s="26"/>
      <c r="I184" s="26"/>
      <c r="J184" s="26"/>
    </row>
    <row r="185" spans="2:10" x14ac:dyDescent="0.3">
      <c r="B185" s="26"/>
      <c r="C185" s="26"/>
      <c r="D185" s="26"/>
      <c r="E185" s="26"/>
      <c r="F185" s="26"/>
      <c r="G185" s="26"/>
      <c r="H185" s="26"/>
      <c r="I185" s="26"/>
      <c r="J185" s="26"/>
    </row>
    <row r="186" spans="2:10" x14ac:dyDescent="0.3">
      <c r="B186" s="26"/>
      <c r="C186" s="26"/>
      <c r="D186" s="26"/>
      <c r="E186" s="26"/>
      <c r="F186" s="26"/>
      <c r="G186" s="26"/>
      <c r="H186" s="26"/>
      <c r="I186" s="26"/>
      <c r="J186" s="26"/>
    </row>
    <row r="187" spans="2:10" x14ac:dyDescent="0.3">
      <c r="B187" s="26"/>
      <c r="C187" s="26"/>
      <c r="D187" s="26"/>
      <c r="E187" s="26"/>
      <c r="F187" s="26"/>
      <c r="G187" s="26"/>
      <c r="H187" s="26"/>
      <c r="I187" s="26"/>
      <c r="J187" s="26"/>
    </row>
    <row r="188" spans="2:10" x14ac:dyDescent="0.3">
      <c r="B188" s="26"/>
      <c r="C188" s="26"/>
      <c r="D188" s="26"/>
      <c r="E188" s="26"/>
      <c r="F188" s="26"/>
      <c r="G188" s="26"/>
      <c r="H188" s="26"/>
      <c r="I188" s="26"/>
      <c r="J188" s="26"/>
    </row>
    <row r="189" spans="2:10" x14ac:dyDescent="0.3">
      <c r="B189" s="26"/>
      <c r="C189" s="26"/>
      <c r="D189" s="26"/>
      <c r="E189" s="26"/>
      <c r="F189" s="26"/>
      <c r="G189" s="26"/>
      <c r="H189" s="26"/>
      <c r="I189" s="26"/>
      <c r="J189" s="26"/>
    </row>
    <row r="190" spans="2:10" x14ac:dyDescent="0.3">
      <c r="B190" s="26"/>
      <c r="C190" s="26"/>
      <c r="D190" s="26"/>
      <c r="E190" s="26"/>
      <c r="F190" s="26"/>
      <c r="G190" s="26"/>
      <c r="H190" s="26"/>
      <c r="I190" s="26"/>
      <c r="J190" s="26"/>
    </row>
    <row r="191" spans="2:10" x14ac:dyDescent="0.3">
      <c r="B191" s="26"/>
      <c r="C191" s="26"/>
      <c r="D191" s="26"/>
      <c r="E191" s="26"/>
      <c r="F191" s="26"/>
      <c r="G191" s="26"/>
      <c r="H191" s="26"/>
      <c r="I191" s="26"/>
      <c r="J191" s="26"/>
    </row>
    <row r="192" spans="2:10" x14ac:dyDescent="0.3">
      <c r="B192" s="26"/>
      <c r="C192" s="26"/>
      <c r="D192" s="26"/>
      <c r="E192" s="26"/>
      <c r="F192" s="26"/>
      <c r="G192" s="26"/>
      <c r="H192" s="26"/>
      <c r="I192" s="26"/>
      <c r="J192" s="26"/>
    </row>
    <row r="193" spans="2:10" x14ac:dyDescent="0.3">
      <c r="B193" s="26"/>
      <c r="C193" s="26"/>
      <c r="D193" s="26"/>
      <c r="E193" s="26"/>
      <c r="F193" s="26"/>
      <c r="G193" s="26"/>
      <c r="H193" s="26"/>
      <c r="I193" s="26"/>
      <c r="J193" s="26"/>
    </row>
    <row r="194" spans="2:10" x14ac:dyDescent="0.3">
      <c r="B194" s="26"/>
      <c r="C194" s="26"/>
      <c r="D194" s="26"/>
      <c r="E194" s="26"/>
      <c r="F194" s="26"/>
      <c r="G194" s="26"/>
      <c r="H194" s="26"/>
      <c r="I194" s="26"/>
      <c r="J194" s="26"/>
    </row>
    <row r="195" spans="2:10" x14ac:dyDescent="0.3">
      <c r="B195" s="26"/>
      <c r="C195" s="26"/>
      <c r="D195" s="26"/>
      <c r="E195" s="26"/>
      <c r="F195" s="26"/>
      <c r="G195" s="26"/>
      <c r="H195" s="26"/>
      <c r="I195" s="26"/>
      <c r="J195" s="26"/>
    </row>
    <row r="196" spans="2:10" x14ac:dyDescent="0.3">
      <c r="B196" s="26"/>
      <c r="C196" s="26"/>
      <c r="D196" s="26"/>
      <c r="E196" s="26"/>
      <c r="F196" s="26"/>
      <c r="G196" s="26"/>
      <c r="H196" s="26"/>
      <c r="I196" s="26"/>
      <c r="J196" s="26"/>
    </row>
    <row r="197" spans="2:10" x14ac:dyDescent="0.3">
      <c r="B197" s="26"/>
      <c r="C197" s="26"/>
      <c r="D197" s="26"/>
      <c r="E197" s="26"/>
      <c r="F197" s="26"/>
      <c r="G197" s="26"/>
      <c r="H197" s="26"/>
      <c r="I197" s="26"/>
      <c r="J197" s="26"/>
    </row>
    <row r="198" spans="2:10" x14ac:dyDescent="0.3">
      <c r="B198" s="26"/>
      <c r="C198" s="26"/>
      <c r="D198" s="26"/>
      <c r="E198" s="26"/>
      <c r="F198" s="26"/>
      <c r="G198" s="26"/>
      <c r="H198" s="26"/>
      <c r="I198" s="26"/>
      <c r="J198" s="26"/>
    </row>
    <row r="199" spans="2:10" x14ac:dyDescent="0.3">
      <c r="B199" s="26"/>
      <c r="C199" s="26"/>
      <c r="D199" s="26"/>
      <c r="E199" s="26"/>
      <c r="F199" s="26"/>
      <c r="G199" s="26"/>
      <c r="H199" s="26"/>
      <c r="I199" s="26"/>
      <c r="J199" s="26"/>
    </row>
    <row r="200" spans="2:10" x14ac:dyDescent="0.3">
      <c r="B200" s="26"/>
      <c r="C200" s="26"/>
      <c r="D200" s="26"/>
      <c r="E200" s="26"/>
      <c r="F200" s="26"/>
      <c r="G200" s="26"/>
      <c r="H200" s="26"/>
      <c r="I200" s="26"/>
      <c r="J200" s="26"/>
    </row>
    <row r="201" spans="2:10" x14ac:dyDescent="0.3">
      <c r="B201" s="26"/>
      <c r="C201" s="26"/>
      <c r="D201" s="26"/>
      <c r="E201" s="26"/>
      <c r="F201" s="26"/>
      <c r="G201" s="26"/>
      <c r="H201" s="26"/>
      <c r="I201" s="26"/>
      <c r="J201" s="26"/>
    </row>
    <row r="202" spans="2:10" x14ac:dyDescent="0.3">
      <c r="B202" s="26"/>
      <c r="C202" s="26"/>
      <c r="D202" s="26"/>
      <c r="E202" s="26"/>
      <c r="F202" s="26"/>
      <c r="G202" s="26"/>
      <c r="H202" s="26"/>
      <c r="I202" s="26"/>
      <c r="J202" s="26"/>
    </row>
    <row r="203" spans="2:10" x14ac:dyDescent="0.3">
      <c r="B203" s="26"/>
      <c r="C203" s="26"/>
      <c r="D203" s="26"/>
      <c r="E203" s="26"/>
      <c r="F203" s="26"/>
      <c r="G203" s="26"/>
      <c r="H203" s="26"/>
      <c r="I203" s="26"/>
      <c r="J203" s="26"/>
    </row>
    <row r="204" spans="2:10" x14ac:dyDescent="0.3">
      <c r="B204" s="26"/>
      <c r="C204" s="26"/>
      <c r="D204" s="26"/>
      <c r="E204" s="26"/>
      <c r="F204" s="26"/>
      <c r="G204" s="26"/>
      <c r="H204" s="26"/>
      <c r="I204" s="26"/>
      <c r="J204" s="26"/>
    </row>
    <row r="205" spans="2:10" x14ac:dyDescent="0.3">
      <c r="B205" s="26"/>
      <c r="C205" s="26"/>
      <c r="D205" s="26"/>
      <c r="E205" s="26"/>
      <c r="F205" s="26"/>
      <c r="G205" s="26"/>
      <c r="H205" s="26"/>
      <c r="I205" s="26"/>
      <c r="J205" s="26"/>
    </row>
    <row r="206" spans="2:10" x14ac:dyDescent="0.3">
      <c r="B206" s="26"/>
      <c r="C206" s="26"/>
      <c r="D206" s="26"/>
      <c r="E206" s="26"/>
      <c r="F206" s="26"/>
      <c r="G206" s="26"/>
      <c r="H206" s="26"/>
      <c r="I206" s="26"/>
      <c r="J206" s="26"/>
    </row>
    <row r="207" spans="2:10" x14ac:dyDescent="0.3">
      <c r="B207" s="26"/>
      <c r="C207" s="26"/>
      <c r="D207" s="26"/>
      <c r="E207" s="26"/>
      <c r="F207" s="26"/>
      <c r="G207" s="26"/>
      <c r="H207" s="26"/>
      <c r="I207" s="26"/>
      <c r="J207" s="26"/>
    </row>
    <row r="208" spans="2:10" x14ac:dyDescent="0.3">
      <c r="B208" s="26"/>
      <c r="C208" s="26"/>
      <c r="D208" s="26"/>
      <c r="E208" s="26"/>
      <c r="F208" s="26"/>
      <c r="G208" s="26"/>
      <c r="H208" s="26"/>
      <c r="I208" s="26"/>
      <c r="J208" s="26"/>
    </row>
    <row r="209" spans="2:10" x14ac:dyDescent="0.3">
      <c r="B209" s="26"/>
      <c r="C209" s="26"/>
      <c r="D209" s="26"/>
      <c r="E209" s="26"/>
      <c r="F209" s="26"/>
      <c r="G209" s="26"/>
      <c r="H209" s="26"/>
      <c r="I209" s="26"/>
      <c r="J209" s="26"/>
    </row>
    <row r="210" spans="2:10" x14ac:dyDescent="0.3">
      <c r="B210" s="26"/>
      <c r="C210" s="26"/>
      <c r="D210" s="26"/>
      <c r="E210" s="26"/>
      <c r="F210" s="26"/>
      <c r="G210" s="26"/>
      <c r="H210" s="26"/>
      <c r="I210" s="26"/>
      <c r="J210" s="26"/>
    </row>
    <row r="211" spans="2:10" x14ac:dyDescent="0.3">
      <c r="B211" s="26"/>
      <c r="C211" s="26"/>
      <c r="D211" s="26"/>
      <c r="E211" s="26"/>
      <c r="F211" s="26"/>
      <c r="G211" s="26"/>
      <c r="H211" s="26"/>
      <c r="I211" s="26"/>
      <c r="J211" s="26"/>
    </row>
    <row r="212" spans="2:10" x14ac:dyDescent="0.3">
      <c r="B212" s="26"/>
      <c r="C212" s="26"/>
      <c r="D212" s="26"/>
      <c r="E212" s="26"/>
      <c r="F212" s="26"/>
      <c r="G212" s="26"/>
      <c r="H212" s="26"/>
      <c r="I212" s="26"/>
      <c r="J212" s="26"/>
    </row>
    <row r="213" spans="2:10" x14ac:dyDescent="0.3">
      <c r="B213" s="26"/>
      <c r="C213" s="26"/>
      <c r="D213" s="26"/>
      <c r="E213" s="26"/>
      <c r="F213" s="26"/>
      <c r="G213" s="26"/>
      <c r="H213" s="26"/>
      <c r="I213" s="26"/>
      <c r="J213" s="26"/>
    </row>
    <row r="214" spans="2:10" x14ac:dyDescent="0.3">
      <c r="B214" s="26"/>
      <c r="C214" s="26"/>
      <c r="D214" s="26"/>
      <c r="E214" s="26"/>
      <c r="F214" s="26"/>
      <c r="G214" s="26"/>
      <c r="H214" s="26"/>
      <c r="I214" s="26"/>
      <c r="J214" s="26"/>
    </row>
    <row r="215" spans="2:10" x14ac:dyDescent="0.3">
      <c r="B215" s="26"/>
      <c r="C215" s="26"/>
      <c r="D215" s="26"/>
      <c r="E215" s="26"/>
      <c r="F215" s="26"/>
      <c r="G215" s="26"/>
      <c r="H215" s="26"/>
      <c r="I215" s="26"/>
      <c r="J215" s="26"/>
    </row>
    <row r="216" spans="2:10" x14ac:dyDescent="0.3">
      <c r="B216" s="26"/>
      <c r="C216" s="26"/>
      <c r="D216" s="26"/>
      <c r="E216" s="26"/>
      <c r="F216" s="26"/>
      <c r="G216" s="26"/>
      <c r="H216" s="26"/>
      <c r="I216" s="26"/>
      <c r="J216" s="26"/>
    </row>
    <row r="217" spans="2:10" x14ac:dyDescent="0.3">
      <c r="B217" s="26"/>
      <c r="C217" s="26"/>
      <c r="D217" s="26"/>
      <c r="E217" s="26"/>
      <c r="F217" s="26"/>
      <c r="G217" s="26"/>
      <c r="H217" s="26"/>
      <c r="I217" s="26"/>
      <c r="J217" s="26"/>
    </row>
    <row r="218" spans="2:10" x14ac:dyDescent="0.3">
      <c r="B218" s="26"/>
      <c r="C218" s="26"/>
      <c r="D218" s="26"/>
      <c r="E218" s="26"/>
      <c r="F218" s="26"/>
      <c r="G218" s="26"/>
      <c r="H218" s="26"/>
      <c r="I218" s="26"/>
      <c r="J218" s="26"/>
    </row>
    <row r="219" spans="2:10" x14ac:dyDescent="0.3">
      <c r="B219" s="26"/>
      <c r="C219" s="26"/>
      <c r="D219" s="26"/>
      <c r="E219" s="26"/>
      <c r="F219" s="26"/>
      <c r="G219" s="26"/>
      <c r="H219" s="26"/>
      <c r="I219" s="26"/>
      <c r="J219" s="26"/>
    </row>
    <row r="220" spans="2:10" x14ac:dyDescent="0.3">
      <c r="B220" s="26"/>
      <c r="C220" s="26"/>
      <c r="D220" s="26"/>
      <c r="E220" s="26"/>
      <c r="F220" s="26"/>
      <c r="G220" s="26"/>
      <c r="H220" s="26"/>
      <c r="I220" s="26"/>
      <c r="J220" s="26"/>
    </row>
    <row r="221" spans="2:10" x14ac:dyDescent="0.3">
      <c r="B221" s="26"/>
      <c r="C221" s="26"/>
      <c r="D221" s="26"/>
      <c r="E221" s="26"/>
      <c r="F221" s="26"/>
      <c r="G221" s="26"/>
      <c r="H221" s="26"/>
      <c r="I221" s="26"/>
      <c r="J221" s="26"/>
    </row>
    <row r="222" spans="2:10" x14ac:dyDescent="0.3">
      <c r="B222" s="26"/>
      <c r="C222" s="26"/>
      <c r="D222" s="26"/>
      <c r="E222" s="26"/>
      <c r="F222" s="26"/>
      <c r="G222" s="26"/>
      <c r="H222" s="26"/>
      <c r="I222" s="26"/>
      <c r="J222" s="26"/>
    </row>
    <row r="223" spans="2:10" x14ac:dyDescent="0.3">
      <c r="B223" s="26"/>
      <c r="C223" s="26"/>
      <c r="D223" s="26"/>
      <c r="E223" s="26"/>
      <c r="F223" s="26"/>
      <c r="G223" s="26"/>
      <c r="H223" s="26"/>
      <c r="I223" s="26"/>
      <c r="J223" s="26"/>
    </row>
    <row r="224" spans="2:10" x14ac:dyDescent="0.3">
      <c r="B224" s="26"/>
      <c r="C224" s="26"/>
      <c r="D224" s="26"/>
      <c r="E224" s="26"/>
      <c r="F224" s="26"/>
      <c r="G224" s="26"/>
      <c r="H224" s="26"/>
      <c r="I224" s="26"/>
      <c r="J224" s="26"/>
    </row>
    <row r="225" spans="2:10" x14ac:dyDescent="0.3">
      <c r="B225" s="26"/>
      <c r="C225" s="26"/>
      <c r="D225" s="26"/>
      <c r="E225" s="26"/>
      <c r="F225" s="26"/>
      <c r="G225" s="26"/>
      <c r="H225" s="26"/>
      <c r="I225" s="26"/>
      <c r="J225" s="26"/>
    </row>
    <row r="226" spans="2:10" x14ac:dyDescent="0.3">
      <c r="B226" s="26"/>
      <c r="C226" s="26"/>
      <c r="D226" s="26"/>
      <c r="E226" s="26"/>
      <c r="F226" s="26"/>
      <c r="G226" s="26"/>
      <c r="H226" s="26"/>
      <c r="I226" s="26"/>
      <c r="J226" s="26"/>
    </row>
    <row r="227" spans="2:10" x14ac:dyDescent="0.3">
      <c r="B227" s="26"/>
      <c r="C227" s="26"/>
      <c r="D227" s="26"/>
      <c r="E227" s="26"/>
      <c r="F227" s="26"/>
      <c r="G227" s="26"/>
      <c r="H227" s="26"/>
      <c r="I227" s="26"/>
      <c r="J227" s="26"/>
    </row>
    <row r="228" spans="2:10" x14ac:dyDescent="0.3">
      <c r="B228" s="26"/>
      <c r="C228" s="26"/>
      <c r="D228" s="26"/>
      <c r="E228" s="26"/>
      <c r="F228" s="26"/>
      <c r="G228" s="26"/>
      <c r="H228" s="26"/>
      <c r="I228" s="26"/>
      <c r="J228" s="26"/>
    </row>
    <row r="229" spans="2:10" x14ac:dyDescent="0.3">
      <c r="B229" s="26"/>
      <c r="C229" s="26"/>
      <c r="D229" s="26"/>
      <c r="E229" s="26"/>
      <c r="F229" s="26"/>
      <c r="G229" s="26"/>
      <c r="H229" s="26"/>
      <c r="I229" s="26"/>
      <c r="J229" s="26"/>
    </row>
    <row r="230" spans="2:10" x14ac:dyDescent="0.3">
      <c r="B230" s="26"/>
      <c r="C230" s="26"/>
      <c r="D230" s="26"/>
      <c r="E230" s="26"/>
      <c r="F230" s="26"/>
      <c r="G230" s="26"/>
      <c r="H230" s="26"/>
      <c r="I230" s="26"/>
      <c r="J230" s="26"/>
    </row>
    <row r="231" spans="2:10" x14ac:dyDescent="0.3">
      <c r="B231" s="26"/>
      <c r="C231" s="26"/>
      <c r="D231" s="26"/>
      <c r="E231" s="26"/>
      <c r="F231" s="26"/>
      <c r="G231" s="26"/>
      <c r="H231" s="26"/>
      <c r="I231" s="26"/>
      <c r="J231" s="26"/>
    </row>
    <row r="232" spans="2:10" x14ac:dyDescent="0.3">
      <c r="B232" s="26"/>
      <c r="C232" s="26"/>
      <c r="D232" s="26"/>
      <c r="E232" s="26"/>
      <c r="F232" s="26"/>
      <c r="G232" s="26"/>
      <c r="H232" s="26"/>
      <c r="I232" s="26"/>
      <c r="J232" s="26"/>
    </row>
    <row r="233" spans="2:10" x14ac:dyDescent="0.3">
      <c r="B233" s="26"/>
      <c r="C233" s="26"/>
      <c r="D233" s="26"/>
      <c r="E233" s="26"/>
      <c r="F233" s="26"/>
      <c r="G233" s="26"/>
      <c r="H233" s="26"/>
      <c r="I233" s="26"/>
      <c r="J233" s="26"/>
    </row>
    <row r="234" spans="2:10" x14ac:dyDescent="0.3">
      <c r="B234" s="26"/>
      <c r="C234" s="26"/>
      <c r="D234" s="26"/>
      <c r="E234" s="26"/>
      <c r="F234" s="26"/>
      <c r="G234" s="26"/>
      <c r="H234" s="26"/>
      <c r="I234" s="26"/>
      <c r="J234" s="26"/>
    </row>
    <row r="235" spans="2:10" x14ac:dyDescent="0.3">
      <c r="B235" s="26"/>
      <c r="C235" s="26"/>
      <c r="D235" s="26"/>
      <c r="E235" s="26"/>
      <c r="F235" s="26"/>
      <c r="G235" s="26"/>
      <c r="H235" s="26"/>
      <c r="I235" s="26"/>
      <c r="J235" s="26"/>
    </row>
    <row r="236" spans="2:10" x14ac:dyDescent="0.3">
      <c r="B236" s="26"/>
      <c r="C236" s="26"/>
      <c r="D236" s="26"/>
      <c r="E236" s="26"/>
      <c r="F236" s="26"/>
      <c r="G236" s="26"/>
      <c r="H236" s="26"/>
      <c r="I236" s="26"/>
      <c r="J236" s="26"/>
    </row>
    <row r="237" spans="2:10" x14ac:dyDescent="0.3">
      <c r="B237" s="26"/>
      <c r="C237" s="26"/>
      <c r="D237" s="26"/>
      <c r="E237" s="26"/>
      <c r="F237" s="26"/>
      <c r="G237" s="26"/>
      <c r="H237" s="26"/>
      <c r="I237" s="26"/>
      <c r="J237" s="26"/>
    </row>
    <row r="238" spans="2:10" x14ac:dyDescent="0.3">
      <c r="B238" s="26"/>
      <c r="C238" s="26"/>
      <c r="D238" s="26"/>
      <c r="E238" s="26"/>
      <c r="F238" s="26"/>
      <c r="G238" s="26"/>
      <c r="H238" s="26"/>
      <c r="I238" s="26"/>
      <c r="J238" s="26"/>
    </row>
    <row r="239" spans="2:10" x14ac:dyDescent="0.3">
      <c r="B239" s="26"/>
      <c r="C239" s="26"/>
      <c r="D239" s="26"/>
      <c r="E239" s="26"/>
      <c r="F239" s="26"/>
      <c r="G239" s="26"/>
      <c r="H239" s="26"/>
      <c r="I239" s="26"/>
      <c r="J239" s="26"/>
    </row>
    <row r="240" spans="2:10" x14ac:dyDescent="0.3">
      <c r="B240" s="26"/>
      <c r="C240" s="26"/>
      <c r="D240" s="26"/>
      <c r="E240" s="26"/>
      <c r="F240" s="26"/>
      <c r="G240" s="26"/>
      <c r="H240" s="26"/>
      <c r="I240" s="26"/>
      <c r="J240" s="26"/>
    </row>
    <row r="241" spans="2:10" x14ac:dyDescent="0.3">
      <c r="B241" s="26"/>
      <c r="C241" s="26"/>
      <c r="D241" s="26"/>
      <c r="E241" s="26"/>
      <c r="F241" s="26"/>
      <c r="G241" s="26"/>
      <c r="H241" s="26"/>
      <c r="I241" s="26"/>
      <c r="J241" s="26"/>
    </row>
    <row r="242" spans="2:10" x14ac:dyDescent="0.3">
      <c r="B242" s="26"/>
      <c r="C242" s="26"/>
      <c r="D242" s="26"/>
      <c r="E242" s="26"/>
      <c r="F242" s="26"/>
      <c r="G242" s="26"/>
      <c r="H242" s="26"/>
      <c r="I242" s="26"/>
      <c r="J242" s="26"/>
    </row>
    <row r="243" spans="2:10" x14ac:dyDescent="0.3">
      <c r="B243" s="26"/>
      <c r="C243" s="26"/>
      <c r="D243" s="26"/>
      <c r="E243" s="26"/>
      <c r="F243" s="26"/>
      <c r="G243" s="26"/>
      <c r="H243" s="26"/>
      <c r="I243" s="26"/>
      <c r="J243" s="26"/>
    </row>
    <row r="244" spans="2:10" x14ac:dyDescent="0.3">
      <c r="B244" s="26"/>
      <c r="C244" s="26"/>
      <c r="D244" s="26"/>
      <c r="E244" s="26"/>
      <c r="F244" s="26"/>
      <c r="G244" s="26"/>
      <c r="H244" s="26"/>
      <c r="I244" s="26"/>
      <c r="J244" s="26"/>
    </row>
    <row r="245" spans="2:10" x14ac:dyDescent="0.3">
      <c r="B245" s="26"/>
      <c r="C245" s="26"/>
      <c r="D245" s="26"/>
      <c r="E245" s="26"/>
      <c r="F245" s="26"/>
      <c r="G245" s="26"/>
      <c r="H245" s="26"/>
      <c r="I245" s="26"/>
      <c r="J245" s="26"/>
    </row>
    <row r="246" spans="2:10" x14ac:dyDescent="0.3">
      <c r="B246" s="26"/>
      <c r="C246" s="26"/>
      <c r="D246" s="26"/>
      <c r="E246" s="26"/>
      <c r="F246" s="26"/>
      <c r="G246" s="26"/>
      <c r="H246" s="26"/>
      <c r="I246" s="26"/>
      <c r="J246" s="26"/>
    </row>
    <row r="247" spans="2:10" x14ac:dyDescent="0.3">
      <c r="B247" s="26"/>
      <c r="C247" s="26"/>
      <c r="D247" s="26"/>
      <c r="E247" s="26"/>
      <c r="F247" s="26"/>
      <c r="G247" s="26"/>
      <c r="H247" s="26"/>
      <c r="I247" s="26"/>
      <c r="J247" s="26"/>
    </row>
  </sheetData>
  <mergeCells count="1">
    <mergeCell ref="A2:E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Лист35">
    <tabColor indexed="48"/>
    <outlinePr applyStyles="1" summaryBelow="0"/>
    <pageSetUpPr fitToPage="1"/>
  </sheetPr>
  <dimension ref="A2:S247"/>
  <sheetViews>
    <sheetView workbookViewId="0">
      <selection activeCell="A7" sqref="A7"/>
    </sheetView>
  </sheetViews>
  <sheetFormatPr defaultColWidth="9.109375" defaultRowHeight="13.8" outlineLevelRow="1" x14ac:dyDescent="0.3"/>
  <cols>
    <col min="1" max="1" width="77.33203125" style="22" bestFit="1" customWidth="1"/>
    <col min="2" max="2" width="20" style="22" customWidth="1"/>
    <col min="3" max="3" width="20.88671875" style="22" customWidth="1"/>
    <col min="4" max="4" width="11.44140625" style="22" bestFit="1" customWidth="1"/>
    <col min="5" max="5" width="9.109375" style="22" customWidth="1"/>
    <col min="6" max="16384" width="9.109375" style="22"/>
  </cols>
  <sheetData>
    <row r="2" spans="1:19" ht="54.75" customHeight="1" x14ac:dyDescent="0.35">
      <c r="A2" s="282" t="str">
        <f>DEBT_AS_OF_DATE&amp;"
"&amp;BY_INTEREST_RATE</f>
        <v>Державний та гарантований державою борг України
станом на 31.03.2026
(за видами відсоткових ставок)</v>
      </c>
      <c r="B2" s="283"/>
      <c r="C2" s="283"/>
      <c r="D2" s="283"/>
      <c r="E2" s="59"/>
      <c r="F2" s="59"/>
      <c r="G2" s="59"/>
      <c r="H2" s="59"/>
      <c r="I2" s="59"/>
      <c r="J2" s="59"/>
      <c r="K2" s="59"/>
      <c r="L2" s="59"/>
      <c r="M2" s="59"/>
      <c r="N2" s="59"/>
      <c r="O2" s="59"/>
      <c r="P2" s="59"/>
      <c r="Q2" s="59"/>
      <c r="R2" s="59"/>
      <c r="S2" s="59"/>
    </row>
    <row r="3" spans="1:19" x14ac:dyDescent="0.3">
      <c r="A3" s="284"/>
      <c r="B3" s="284"/>
      <c r="C3" s="284"/>
      <c r="D3" s="284"/>
    </row>
    <row r="4" spans="1:19" s="27" customFormat="1" x14ac:dyDescent="0.3">
      <c r="D4" s="27" t="str">
        <f>VALVAL</f>
        <v>млрд. одиниць</v>
      </c>
    </row>
    <row r="5" spans="1:19" s="14" customFormat="1" x14ac:dyDescent="0.25">
      <c r="A5" s="12"/>
      <c r="B5" s="143" t="str">
        <f>USD</f>
        <v>дол. США</v>
      </c>
      <c r="C5" s="143" t="str">
        <f>UAH</f>
        <v>грн.</v>
      </c>
      <c r="D5" s="57" t="s">
        <v>0</v>
      </c>
    </row>
    <row r="6" spans="1:19" s="130" customFormat="1" ht="15.6" x14ac:dyDescent="0.25">
      <c r="A6" s="142" t="str">
        <f>DEBT_TOTAL</f>
        <v>Загальна сума державного та гарантованого державою боргу</v>
      </c>
      <c r="B6" s="128">
        <f>SUM(B$7+ B$8)</f>
        <v>210.82138271955998</v>
      </c>
      <c r="C6" s="128">
        <f>SUM(C$7+ C$8)</f>
        <v>9233.02786687765</v>
      </c>
      <c r="D6" s="129">
        <f>SUM(D$7+ D$8)</f>
        <v>1</v>
      </c>
    </row>
    <row r="7" spans="1:19" s="38" customFormat="1" ht="14.4" outlineLevel="1" x14ac:dyDescent="0.25">
      <c r="A7" s="240" t="s">
        <v>178</v>
      </c>
      <c r="B7" s="241">
        <v>59.076499736199999</v>
      </c>
      <c r="C7" s="241">
        <v>2587.2848441932701</v>
      </c>
      <c r="D7" s="242">
        <v>0.280221</v>
      </c>
    </row>
    <row r="8" spans="1:19" s="38" customFormat="1" ht="14.4" outlineLevel="1" x14ac:dyDescent="0.25">
      <c r="A8" s="240" t="s">
        <v>179</v>
      </c>
      <c r="B8" s="241">
        <v>151.74488298335999</v>
      </c>
      <c r="C8" s="241">
        <v>6645.7430226843799</v>
      </c>
      <c r="D8" s="242">
        <v>0.71977899999999995</v>
      </c>
    </row>
    <row r="9" spans="1:19" x14ac:dyDescent="0.3">
      <c r="B9" s="25"/>
      <c r="C9" s="25"/>
      <c r="D9" s="25"/>
      <c r="E9" s="26"/>
      <c r="F9" s="26"/>
      <c r="G9" s="26"/>
      <c r="H9" s="26"/>
      <c r="I9" s="26"/>
      <c r="J9" s="26"/>
      <c r="K9" s="26"/>
      <c r="L9" s="26"/>
      <c r="M9" s="26"/>
      <c r="N9" s="26"/>
      <c r="O9" s="26"/>
      <c r="P9" s="26"/>
      <c r="Q9" s="26"/>
    </row>
    <row r="10" spans="1:19" x14ac:dyDescent="0.3">
      <c r="B10" s="25"/>
      <c r="C10" s="25"/>
      <c r="D10" s="25"/>
      <c r="E10" s="26"/>
      <c r="F10" s="26"/>
      <c r="G10" s="26"/>
      <c r="H10" s="26"/>
      <c r="I10" s="26"/>
      <c r="J10" s="26"/>
      <c r="K10" s="26"/>
      <c r="L10" s="26"/>
      <c r="M10" s="26"/>
      <c r="N10" s="26"/>
      <c r="O10" s="26"/>
      <c r="P10" s="26"/>
      <c r="Q10" s="26"/>
    </row>
    <row r="11" spans="1:19" x14ac:dyDescent="0.3">
      <c r="B11" s="25"/>
      <c r="C11" s="25"/>
      <c r="D11" s="25"/>
      <c r="E11" s="26"/>
      <c r="F11" s="26"/>
      <c r="G11" s="26"/>
      <c r="H11" s="26"/>
      <c r="I11" s="26"/>
      <c r="J11" s="26"/>
      <c r="K11" s="26"/>
      <c r="L11" s="26"/>
      <c r="M11" s="26"/>
      <c r="N11" s="26"/>
      <c r="O11" s="26"/>
      <c r="P11" s="26"/>
      <c r="Q11" s="26"/>
    </row>
    <row r="12" spans="1:19" x14ac:dyDescent="0.3">
      <c r="B12" s="26"/>
      <c r="C12" s="26"/>
      <c r="D12" s="26"/>
      <c r="E12" s="26"/>
      <c r="F12" s="26"/>
      <c r="G12" s="26"/>
      <c r="H12" s="26"/>
      <c r="I12" s="26"/>
      <c r="J12" s="26"/>
      <c r="K12" s="26"/>
      <c r="L12" s="26"/>
      <c r="M12" s="26"/>
      <c r="N12" s="26"/>
      <c r="O12" s="26"/>
      <c r="P12" s="26"/>
      <c r="Q12" s="26"/>
    </row>
    <row r="13" spans="1:19" x14ac:dyDescent="0.3">
      <c r="B13" s="26"/>
      <c r="C13" s="26"/>
      <c r="D13" s="26"/>
      <c r="E13" s="26"/>
      <c r="F13" s="26"/>
      <c r="G13" s="26"/>
      <c r="H13" s="26"/>
      <c r="I13" s="26"/>
      <c r="J13" s="26"/>
      <c r="K13" s="26"/>
      <c r="L13" s="26"/>
      <c r="M13" s="26"/>
      <c r="N13" s="26"/>
      <c r="O13" s="26"/>
      <c r="P13" s="26"/>
      <c r="Q13" s="26"/>
    </row>
    <row r="14" spans="1:19" x14ac:dyDescent="0.3">
      <c r="B14" s="26"/>
      <c r="C14" s="26"/>
      <c r="D14" s="26"/>
      <c r="E14" s="26"/>
      <c r="F14" s="26"/>
      <c r="G14" s="26"/>
      <c r="H14" s="26"/>
      <c r="I14" s="26"/>
      <c r="J14" s="26"/>
      <c r="K14" s="26"/>
      <c r="L14" s="26"/>
      <c r="M14" s="26"/>
      <c r="N14" s="26"/>
      <c r="O14" s="26"/>
      <c r="P14" s="26"/>
      <c r="Q14" s="26"/>
    </row>
    <row r="15" spans="1:19" x14ac:dyDescent="0.3">
      <c r="B15" s="26"/>
      <c r="C15" s="26"/>
      <c r="D15" s="26"/>
      <c r="E15" s="26"/>
      <c r="F15" s="26"/>
      <c r="G15" s="26"/>
      <c r="H15" s="26"/>
      <c r="I15" s="26"/>
      <c r="J15" s="26"/>
      <c r="K15" s="26"/>
      <c r="L15" s="26"/>
      <c r="M15" s="26"/>
      <c r="N15" s="26"/>
      <c r="O15" s="26"/>
      <c r="P15" s="26"/>
      <c r="Q15" s="26"/>
    </row>
    <row r="16" spans="1:19" x14ac:dyDescent="0.3">
      <c r="B16" s="26"/>
      <c r="C16" s="26"/>
      <c r="D16" s="26"/>
      <c r="E16" s="26"/>
      <c r="F16" s="26"/>
      <c r="G16" s="26"/>
      <c r="H16" s="26"/>
      <c r="I16" s="26"/>
      <c r="J16" s="26"/>
      <c r="K16" s="26"/>
      <c r="L16" s="26"/>
      <c r="M16" s="26"/>
      <c r="N16" s="26"/>
      <c r="O16" s="26"/>
      <c r="P16" s="26"/>
      <c r="Q16" s="26"/>
    </row>
    <row r="17" spans="2:17" x14ac:dyDescent="0.3">
      <c r="B17" s="26"/>
      <c r="C17" s="26"/>
      <c r="D17" s="26"/>
      <c r="E17" s="26"/>
      <c r="F17" s="26"/>
      <c r="G17" s="26"/>
      <c r="H17" s="26"/>
      <c r="I17" s="26"/>
      <c r="J17" s="26"/>
      <c r="K17" s="26"/>
      <c r="L17" s="26"/>
      <c r="M17" s="26"/>
      <c r="N17" s="26"/>
      <c r="O17" s="26"/>
      <c r="P17" s="26"/>
      <c r="Q17" s="26"/>
    </row>
    <row r="18" spans="2:17" x14ac:dyDescent="0.3">
      <c r="B18" s="26"/>
      <c r="C18" s="26"/>
      <c r="D18" s="26"/>
      <c r="E18" s="26"/>
      <c r="F18" s="26"/>
      <c r="G18" s="26"/>
      <c r="H18" s="26"/>
      <c r="I18" s="26"/>
      <c r="J18" s="26"/>
      <c r="K18" s="26"/>
      <c r="L18" s="26"/>
      <c r="M18" s="26"/>
      <c r="N18" s="26"/>
      <c r="O18" s="26"/>
      <c r="P18" s="26"/>
      <c r="Q18" s="26"/>
    </row>
    <row r="19" spans="2:17" x14ac:dyDescent="0.3">
      <c r="B19" s="26"/>
      <c r="C19" s="26"/>
      <c r="D19" s="26"/>
      <c r="E19" s="26"/>
      <c r="F19" s="26"/>
      <c r="G19" s="26"/>
      <c r="H19" s="26"/>
      <c r="I19" s="26"/>
      <c r="J19" s="26"/>
      <c r="K19" s="26"/>
      <c r="L19" s="26"/>
      <c r="M19" s="26"/>
      <c r="N19" s="26"/>
      <c r="O19" s="26"/>
      <c r="P19" s="26"/>
      <c r="Q19" s="26"/>
    </row>
    <row r="20" spans="2:17" x14ac:dyDescent="0.3">
      <c r="B20" s="26"/>
      <c r="C20" s="26"/>
      <c r="D20" s="26"/>
      <c r="E20" s="26"/>
      <c r="F20" s="26"/>
      <c r="G20" s="26"/>
      <c r="H20" s="26"/>
      <c r="I20" s="26"/>
      <c r="J20" s="26"/>
      <c r="K20" s="26"/>
      <c r="L20" s="26"/>
      <c r="M20" s="26"/>
      <c r="N20" s="26"/>
      <c r="O20" s="26"/>
      <c r="P20" s="26"/>
      <c r="Q20" s="26"/>
    </row>
    <row r="21" spans="2:17" x14ac:dyDescent="0.3">
      <c r="B21" s="26"/>
      <c r="C21" s="26"/>
      <c r="D21" s="26"/>
      <c r="E21" s="26"/>
      <c r="F21" s="26"/>
      <c r="G21" s="26"/>
      <c r="H21" s="26"/>
      <c r="I21" s="26"/>
      <c r="J21" s="26"/>
      <c r="K21" s="26"/>
      <c r="L21" s="26"/>
      <c r="M21" s="26"/>
      <c r="N21" s="26"/>
      <c r="O21" s="26"/>
      <c r="P21" s="26"/>
      <c r="Q21" s="26"/>
    </row>
    <row r="22" spans="2:17" x14ac:dyDescent="0.3">
      <c r="B22" s="26"/>
      <c r="C22" s="26"/>
      <c r="D22" s="26"/>
      <c r="E22" s="26"/>
      <c r="F22" s="26"/>
      <c r="G22" s="26"/>
      <c r="H22" s="26"/>
      <c r="I22" s="26"/>
      <c r="J22" s="26"/>
      <c r="K22" s="26"/>
      <c r="L22" s="26"/>
      <c r="M22" s="26"/>
      <c r="N22" s="26"/>
      <c r="O22" s="26"/>
      <c r="P22" s="26"/>
      <c r="Q22" s="26"/>
    </row>
    <row r="23" spans="2:17" x14ac:dyDescent="0.3">
      <c r="B23" s="26"/>
      <c r="C23" s="26"/>
      <c r="D23" s="26"/>
      <c r="E23" s="26"/>
      <c r="F23" s="26"/>
      <c r="G23" s="26"/>
      <c r="H23" s="26"/>
      <c r="I23" s="26"/>
      <c r="J23" s="26"/>
      <c r="K23" s="26"/>
      <c r="L23" s="26"/>
      <c r="M23" s="26"/>
      <c r="N23" s="26"/>
      <c r="O23" s="26"/>
      <c r="P23" s="26"/>
      <c r="Q23" s="26"/>
    </row>
    <row r="24" spans="2:17" x14ac:dyDescent="0.3">
      <c r="B24" s="26"/>
      <c r="C24" s="26"/>
      <c r="D24" s="26"/>
      <c r="E24" s="26"/>
      <c r="F24" s="26"/>
      <c r="G24" s="26"/>
      <c r="H24" s="26"/>
      <c r="I24" s="26"/>
      <c r="J24" s="26"/>
      <c r="K24" s="26"/>
      <c r="L24" s="26"/>
      <c r="M24" s="26"/>
      <c r="N24" s="26"/>
      <c r="O24" s="26"/>
      <c r="P24" s="26"/>
      <c r="Q24" s="26"/>
    </row>
    <row r="25" spans="2:17" x14ac:dyDescent="0.3">
      <c r="B25" s="26"/>
      <c r="C25" s="26"/>
      <c r="D25" s="26"/>
      <c r="E25" s="26"/>
      <c r="F25" s="26"/>
      <c r="G25" s="26"/>
      <c r="H25" s="26"/>
      <c r="I25" s="26"/>
      <c r="J25" s="26"/>
      <c r="K25" s="26"/>
      <c r="L25" s="26"/>
      <c r="M25" s="26"/>
      <c r="N25" s="26"/>
      <c r="O25" s="26"/>
      <c r="P25" s="26"/>
      <c r="Q25" s="26"/>
    </row>
    <row r="26" spans="2:17" x14ac:dyDescent="0.3">
      <c r="B26" s="26"/>
      <c r="C26" s="26"/>
      <c r="D26" s="26"/>
      <c r="E26" s="26"/>
      <c r="F26" s="26"/>
      <c r="G26" s="26"/>
      <c r="H26" s="26"/>
      <c r="I26" s="26"/>
      <c r="J26" s="26"/>
      <c r="K26" s="26"/>
      <c r="L26" s="26"/>
      <c r="M26" s="26"/>
      <c r="N26" s="26"/>
      <c r="O26" s="26"/>
      <c r="P26" s="26"/>
      <c r="Q26" s="26"/>
    </row>
    <row r="27" spans="2:17" x14ac:dyDescent="0.3">
      <c r="B27" s="26"/>
      <c r="C27" s="26"/>
      <c r="D27" s="26"/>
      <c r="E27" s="26"/>
      <c r="F27" s="26"/>
      <c r="G27" s="26"/>
      <c r="H27" s="26"/>
      <c r="I27" s="26"/>
      <c r="J27" s="26"/>
      <c r="K27" s="26"/>
      <c r="L27" s="26"/>
      <c r="M27" s="26"/>
      <c r="N27" s="26"/>
      <c r="O27" s="26"/>
      <c r="P27" s="26"/>
      <c r="Q27" s="26"/>
    </row>
    <row r="28" spans="2:17" x14ac:dyDescent="0.3">
      <c r="B28" s="26"/>
      <c r="C28" s="26"/>
      <c r="D28" s="26"/>
      <c r="E28" s="26"/>
      <c r="F28" s="26"/>
      <c r="G28" s="26"/>
      <c r="H28" s="26"/>
      <c r="I28" s="26"/>
      <c r="J28" s="26"/>
      <c r="K28" s="26"/>
      <c r="L28" s="26"/>
      <c r="M28" s="26"/>
      <c r="N28" s="26"/>
      <c r="O28" s="26"/>
      <c r="P28" s="26"/>
      <c r="Q28" s="26"/>
    </row>
    <row r="29" spans="2:17" x14ac:dyDescent="0.3">
      <c r="B29" s="26"/>
      <c r="C29" s="26"/>
      <c r="D29" s="26"/>
      <c r="E29" s="26"/>
      <c r="F29" s="26"/>
      <c r="G29" s="26"/>
      <c r="H29" s="26"/>
      <c r="I29" s="26"/>
      <c r="J29" s="26"/>
      <c r="K29" s="26"/>
      <c r="L29" s="26"/>
      <c r="M29" s="26"/>
      <c r="N29" s="26"/>
      <c r="O29" s="26"/>
      <c r="P29" s="26"/>
      <c r="Q29" s="26"/>
    </row>
    <row r="30" spans="2:17" x14ac:dyDescent="0.3">
      <c r="B30" s="26"/>
      <c r="C30" s="26"/>
      <c r="D30" s="26"/>
      <c r="E30" s="26"/>
      <c r="F30" s="26"/>
      <c r="G30" s="26"/>
      <c r="H30" s="26"/>
      <c r="I30" s="26"/>
      <c r="J30" s="26"/>
      <c r="K30" s="26"/>
      <c r="L30" s="26"/>
      <c r="M30" s="26"/>
      <c r="N30" s="26"/>
      <c r="O30" s="26"/>
      <c r="P30" s="26"/>
      <c r="Q30" s="26"/>
    </row>
    <row r="31" spans="2:17" x14ac:dyDescent="0.3">
      <c r="B31" s="26"/>
      <c r="C31" s="26"/>
      <c r="D31" s="26"/>
      <c r="E31" s="26"/>
      <c r="F31" s="26"/>
      <c r="G31" s="26"/>
      <c r="H31" s="26"/>
      <c r="I31" s="26"/>
      <c r="J31" s="26"/>
      <c r="K31" s="26"/>
      <c r="L31" s="26"/>
      <c r="M31" s="26"/>
      <c r="N31" s="26"/>
      <c r="O31" s="26"/>
      <c r="P31" s="26"/>
      <c r="Q31" s="26"/>
    </row>
    <row r="32" spans="2:17"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2">
    <mergeCell ref="A2:D2"/>
    <mergeCell ref="A3:D3"/>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Лист32">
    <tabColor indexed="48"/>
    <outlinePr applyStyles="1" summaryBelow="0"/>
    <pageSetUpPr fitToPage="1"/>
  </sheetPr>
  <dimension ref="A2:S248"/>
  <sheetViews>
    <sheetView workbookViewId="0">
      <selection activeCell="A11" sqref="A11"/>
    </sheetView>
  </sheetViews>
  <sheetFormatPr defaultColWidth="9.109375" defaultRowHeight="13.8" outlineLevelRow="2" x14ac:dyDescent="0.3"/>
  <cols>
    <col min="1" max="1" width="75.5546875" style="22" bestFit="1" customWidth="1"/>
    <col min="2" max="2" width="18" style="22" customWidth="1"/>
    <col min="3" max="3" width="19.88671875" style="22" customWidth="1"/>
    <col min="4" max="4" width="11.44140625" style="22" bestFit="1" customWidth="1"/>
    <col min="5" max="5" width="9.109375" style="22" customWidth="1"/>
    <col min="6" max="16384" width="9.109375" style="22"/>
  </cols>
  <sheetData>
    <row r="2" spans="1:19" ht="39" customHeight="1" x14ac:dyDescent="0.35">
      <c r="A2" s="282" t="str">
        <f>DEBT_AS_OF_DATE</f>
        <v>Державний та гарантований державою борг України
станом на 31.03.2026</v>
      </c>
      <c r="B2" s="283"/>
      <c r="C2" s="283"/>
      <c r="D2" s="283"/>
      <c r="E2" s="26"/>
      <c r="F2" s="26"/>
      <c r="G2" s="26"/>
      <c r="H2" s="26"/>
      <c r="I2" s="26"/>
      <c r="J2" s="26"/>
      <c r="K2" s="26"/>
      <c r="L2" s="26"/>
      <c r="M2" s="26"/>
      <c r="N2" s="26"/>
      <c r="O2" s="26"/>
      <c r="P2" s="26"/>
      <c r="Q2" s="26"/>
      <c r="R2" s="26"/>
      <c r="S2" s="26"/>
    </row>
    <row r="3" spans="1:19" ht="18" x14ac:dyDescent="0.35">
      <c r="A3" s="285" t="str">
        <f>BY_INTEREST_RATE</f>
        <v>(за видами відсоткових ставок)</v>
      </c>
      <c r="B3" s="285"/>
      <c r="C3" s="285"/>
      <c r="D3" s="285"/>
    </row>
    <row r="4" spans="1:19" x14ac:dyDescent="0.3">
      <c r="B4" s="26"/>
      <c r="C4" s="26"/>
      <c r="D4" s="26"/>
      <c r="E4" s="26"/>
      <c r="F4" s="26"/>
      <c r="G4" s="26"/>
      <c r="H4" s="26"/>
      <c r="I4" s="26"/>
      <c r="J4" s="26"/>
      <c r="K4" s="26"/>
      <c r="L4" s="26"/>
      <c r="M4" s="26"/>
      <c r="N4" s="26"/>
      <c r="O4" s="26"/>
      <c r="P4" s="26"/>
      <c r="Q4" s="26"/>
    </row>
    <row r="5" spans="1:19" s="27" customFormat="1" x14ac:dyDescent="0.3">
      <c r="D5" s="27" t="str">
        <f>VALVAL</f>
        <v>млрд. одиниць</v>
      </c>
    </row>
    <row r="6" spans="1:19" s="14" customFormat="1" x14ac:dyDescent="0.25">
      <c r="A6" s="60"/>
      <c r="B6" s="143" t="str">
        <f>USD</f>
        <v>дол. США</v>
      </c>
      <c r="C6" s="143" t="str">
        <f>UAH</f>
        <v>грн.</v>
      </c>
      <c r="D6" s="57" t="s">
        <v>0</v>
      </c>
    </row>
    <row r="7" spans="1:19" s="130" customFormat="1" ht="15.6" x14ac:dyDescent="0.25">
      <c r="A7" s="142" t="str">
        <f>DEBT_TOTAL</f>
        <v>Загальна сума державного та гарантованого державою боргу</v>
      </c>
      <c r="B7" s="119">
        <f>SUM(B$8+ B$9)</f>
        <v>210.82138271955998</v>
      </c>
      <c r="C7" s="119">
        <f>SUM(C$8+ C$9)</f>
        <v>9233.02786687765</v>
      </c>
      <c r="D7" s="120">
        <f>SUM(D$8+ D$9)</f>
        <v>1</v>
      </c>
    </row>
    <row r="8" spans="1:19" s="38" customFormat="1" ht="14.4" x14ac:dyDescent="0.25">
      <c r="A8" s="64" t="str">
        <f>SRATE_M!A7</f>
        <v>Борг, по якому сплата відсотків здійснюється за плаваючими процентними ставками</v>
      </c>
      <c r="B8" s="65">
        <f>SRATE_M!B7</f>
        <v>59.076499736199999</v>
      </c>
      <c r="C8" s="65">
        <f>SRATE_M!C7</f>
        <v>2587.2848441932701</v>
      </c>
      <c r="D8" s="66">
        <f>SRATE_M!D7</f>
        <v>0.280221</v>
      </c>
    </row>
    <row r="9" spans="1:19" s="38" customFormat="1" ht="14.4" x14ac:dyDescent="0.25">
      <c r="A9" s="64" t="str">
        <f>SRATE_M!A8</f>
        <v>Борг, по якому сплата відсотків здійснюється за фіксованими процентними ставками</v>
      </c>
      <c r="B9" s="65">
        <f>SRATE_M!B8</f>
        <v>151.74488298335999</v>
      </c>
      <c r="C9" s="65">
        <f>SRATE_M!C8</f>
        <v>6645.7430226843799</v>
      </c>
      <c r="D9" s="66">
        <f>SRATE_M!D8</f>
        <v>0.71977899999999995</v>
      </c>
    </row>
    <row r="10" spans="1:19" x14ac:dyDescent="0.3">
      <c r="B10" s="26"/>
      <c r="C10" s="26"/>
      <c r="D10" s="26"/>
      <c r="E10" s="26"/>
      <c r="F10" s="26"/>
      <c r="G10" s="26"/>
      <c r="H10" s="26"/>
      <c r="I10" s="26"/>
      <c r="J10" s="26"/>
      <c r="K10" s="26"/>
      <c r="L10" s="26"/>
      <c r="M10" s="26"/>
      <c r="N10" s="26"/>
      <c r="O10" s="26"/>
      <c r="P10" s="26"/>
      <c r="Q10" s="26"/>
    </row>
    <row r="11" spans="1:19" x14ac:dyDescent="0.3">
      <c r="A11" s="40" t="str">
        <f>INCLUDING</f>
        <v>В тому числі:</v>
      </c>
      <c r="B11" s="26"/>
      <c r="C11" s="26"/>
      <c r="D11" s="26"/>
      <c r="E11" s="26"/>
      <c r="F11" s="26"/>
      <c r="G11" s="26"/>
      <c r="H11" s="26"/>
      <c r="I11" s="26"/>
      <c r="J11" s="26"/>
      <c r="K11" s="26"/>
      <c r="L11" s="26"/>
      <c r="M11" s="26"/>
      <c r="N11" s="26"/>
      <c r="O11" s="26"/>
      <c r="P11" s="26"/>
      <c r="Q11" s="26"/>
    </row>
    <row r="12" spans="1:19" x14ac:dyDescent="0.3">
      <c r="B12" s="26"/>
      <c r="C12" s="26"/>
      <c r="D12" s="27" t="str">
        <f>VALVAL</f>
        <v>млрд. одиниць</v>
      </c>
      <c r="E12" s="26"/>
      <c r="F12" s="26"/>
      <c r="G12" s="26"/>
      <c r="H12" s="26"/>
      <c r="I12" s="26"/>
      <c r="J12" s="26"/>
      <c r="K12" s="26"/>
      <c r="L12" s="26"/>
      <c r="M12" s="26"/>
      <c r="N12" s="26"/>
      <c r="O12" s="26"/>
      <c r="P12" s="26"/>
      <c r="Q12" s="26"/>
    </row>
    <row r="13" spans="1:19" s="34" customFormat="1" x14ac:dyDescent="0.3">
      <c r="A13" s="12"/>
      <c r="B13" s="143" t="str">
        <f>USD</f>
        <v>дол. США</v>
      </c>
      <c r="C13" s="143" t="str">
        <f>UAH</f>
        <v>грн.</v>
      </c>
      <c r="D13" s="57" t="s">
        <v>0</v>
      </c>
      <c r="E13" s="14"/>
      <c r="F13" s="14"/>
      <c r="G13" s="14"/>
      <c r="H13" s="14"/>
      <c r="I13" s="14"/>
      <c r="J13" s="14"/>
      <c r="K13" s="14"/>
      <c r="L13" s="14"/>
      <c r="M13" s="14"/>
      <c r="N13" s="14"/>
      <c r="O13" s="14"/>
      <c r="P13" s="14"/>
      <c r="Q13" s="14"/>
      <c r="R13" s="14"/>
      <c r="S13" s="14"/>
    </row>
    <row r="14" spans="1:19" s="134" customFormat="1" ht="14.4" x14ac:dyDescent="0.3">
      <c r="A14" s="151" t="str">
        <f>DEBT_TOTAL</f>
        <v>Загальна сума державного та гарантованого державою боргу</v>
      </c>
      <c r="B14" s="131">
        <f>B$15+B$18</f>
        <v>210.82138271956001</v>
      </c>
      <c r="C14" s="131">
        <f>C$15+C$18</f>
        <v>9233.02786687765</v>
      </c>
      <c r="D14" s="132">
        <f>D$15+D$18</f>
        <v>1.0000009999999999</v>
      </c>
      <c r="E14" s="133"/>
      <c r="F14" s="133"/>
      <c r="G14" s="133"/>
      <c r="H14" s="133"/>
      <c r="I14" s="133"/>
      <c r="J14" s="133"/>
      <c r="K14" s="133"/>
      <c r="L14" s="133"/>
      <c r="M14" s="133"/>
      <c r="N14" s="133"/>
      <c r="O14" s="133"/>
      <c r="P14" s="133"/>
      <c r="Q14" s="133"/>
    </row>
    <row r="15" spans="1:19" s="62" customFormat="1" ht="14.4" outlineLevel="1" x14ac:dyDescent="0.3">
      <c r="A15" s="243" t="s">
        <v>1</v>
      </c>
      <c r="B15" s="244">
        <f>SUM(B$16:B$17)</f>
        <v>204.88557869714001</v>
      </c>
      <c r="C15" s="244">
        <f>SUM(C$16:C$17)</f>
        <v>8973.06636181258</v>
      </c>
      <c r="D15" s="245">
        <f>SUM(D$16:D$17)</f>
        <v>0.97184499999999996</v>
      </c>
      <c r="E15" s="61"/>
      <c r="F15" s="61"/>
      <c r="G15" s="61"/>
      <c r="H15" s="61"/>
      <c r="I15" s="61"/>
      <c r="J15" s="61"/>
      <c r="K15" s="61"/>
      <c r="L15" s="61"/>
      <c r="M15" s="61"/>
      <c r="N15" s="61"/>
      <c r="O15" s="61"/>
      <c r="P15" s="61"/>
      <c r="Q15" s="61"/>
    </row>
    <row r="16" spans="1:19" s="40" customFormat="1" outlineLevel="2" x14ac:dyDescent="0.3">
      <c r="A16" s="246" t="s">
        <v>178</v>
      </c>
      <c r="B16" s="161">
        <v>55.409879074510002</v>
      </c>
      <c r="C16" s="161">
        <v>2426.7033590033302</v>
      </c>
      <c r="D16" s="164">
        <v>0.26282899999999998</v>
      </c>
      <c r="E16" s="39"/>
      <c r="F16" s="39"/>
      <c r="G16" s="39"/>
      <c r="H16" s="39"/>
      <c r="I16" s="39"/>
      <c r="J16" s="39"/>
      <c r="K16" s="39"/>
      <c r="L16" s="39"/>
      <c r="M16" s="39"/>
      <c r="N16" s="39"/>
      <c r="O16" s="39"/>
      <c r="P16" s="39"/>
      <c r="Q16" s="39"/>
    </row>
    <row r="17" spans="1:17" s="40" customFormat="1" outlineLevel="2" x14ac:dyDescent="0.3">
      <c r="A17" s="246" t="s">
        <v>179</v>
      </c>
      <c r="B17" s="161">
        <v>149.47569962263</v>
      </c>
      <c r="C17" s="161">
        <v>6546.3630028092502</v>
      </c>
      <c r="D17" s="164">
        <v>0.70901599999999998</v>
      </c>
      <c r="E17" s="39"/>
      <c r="F17" s="39"/>
      <c r="G17" s="39"/>
      <c r="H17" s="39"/>
      <c r="I17" s="39"/>
      <c r="J17" s="39"/>
      <c r="K17" s="39"/>
      <c r="L17" s="39"/>
      <c r="M17" s="39"/>
      <c r="N17" s="39"/>
      <c r="O17" s="39"/>
      <c r="P17" s="39"/>
      <c r="Q17" s="39"/>
    </row>
    <row r="18" spans="1:17" s="62" customFormat="1" ht="14.4" outlineLevel="1" x14ac:dyDescent="0.3">
      <c r="A18" s="243" t="s">
        <v>2</v>
      </c>
      <c r="B18" s="244">
        <f>SUM(B$19:B$20)</f>
        <v>5.9358040224200002</v>
      </c>
      <c r="C18" s="244">
        <f>SUM(C$19:C$20)</f>
        <v>259.96150506507001</v>
      </c>
      <c r="D18" s="245">
        <f>SUM(D$19:D$20)</f>
        <v>2.8156E-2</v>
      </c>
      <c r="E18" s="61"/>
      <c r="F18" s="61"/>
      <c r="G18" s="61"/>
      <c r="H18" s="61"/>
      <c r="I18" s="61"/>
      <c r="J18" s="61"/>
      <c r="K18" s="61"/>
      <c r="L18" s="61"/>
      <c r="M18" s="61"/>
      <c r="N18" s="61"/>
      <c r="O18" s="61"/>
      <c r="P18" s="61"/>
      <c r="Q18" s="61"/>
    </row>
    <row r="19" spans="1:17" s="40" customFormat="1" outlineLevel="2" x14ac:dyDescent="0.3">
      <c r="A19" s="246" t="s">
        <v>178</v>
      </c>
      <c r="B19" s="161">
        <v>3.6666206616900001</v>
      </c>
      <c r="C19" s="161">
        <v>160.58148518994</v>
      </c>
      <c r="D19" s="164">
        <v>1.7392000000000001E-2</v>
      </c>
      <c r="E19" s="39"/>
      <c r="F19" s="39"/>
      <c r="G19" s="39"/>
      <c r="H19" s="39"/>
      <c r="I19" s="39"/>
      <c r="J19" s="39"/>
      <c r="K19" s="39"/>
      <c r="L19" s="39"/>
      <c r="M19" s="39"/>
      <c r="N19" s="39"/>
      <c r="O19" s="39"/>
      <c r="P19" s="39"/>
      <c r="Q19" s="39"/>
    </row>
    <row r="20" spans="1:17" s="40" customFormat="1" outlineLevel="2" x14ac:dyDescent="0.3">
      <c r="A20" s="246" t="s">
        <v>179</v>
      </c>
      <c r="B20" s="161">
        <v>2.26918336073</v>
      </c>
      <c r="C20" s="161">
        <v>99.380019875130003</v>
      </c>
      <c r="D20" s="164">
        <v>1.0763999999999999E-2</v>
      </c>
      <c r="E20" s="39"/>
      <c r="F20" s="39"/>
      <c r="G20" s="39"/>
      <c r="H20" s="39"/>
      <c r="I20" s="39"/>
      <c r="J20" s="39"/>
      <c r="K20" s="39"/>
      <c r="L20" s="39"/>
      <c r="M20" s="39"/>
      <c r="N20" s="39"/>
      <c r="O20" s="39"/>
      <c r="P20" s="39"/>
      <c r="Q20" s="39"/>
    </row>
    <row r="21" spans="1:17" x14ac:dyDescent="0.3">
      <c r="B21" s="25"/>
      <c r="C21" s="25"/>
      <c r="D21" s="63"/>
      <c r="E21" s="26"/>
      <c r="F21" s="26"/>
      <c r="G21" s="26"/>
      <c r="H21" s="26"/>
      <c r="I21" s="26"/>
      <c r="J21" s="26"/>
      <c r="K21" s="26"/>
      <c r="L21" s="26"/>
      <c r="M21" s="26"/>
      <c r="N21" s="26"/>
      <c r="O21" s="26"/>
      <c r="P21" s="26"/>
      <c r="Q21" s="26"/>
    </row>
    <row r="22" spans="1:17" x14ac:dyDescent="0.3">
      <c r="B22" s="25"/>
      <c r="C22" s="25"/>
      <c r="D22" s="63"/>
      <c r="E22" s="26"/>
      <c r="F22" s="26"/>
      <c r="G22" s="26"/>
      <c r="H22" s="26"/>
      <c r="I22" s="26"/>
      <c r="J22" s="26"/>
      <c r="K22" s="26"/>
      <c r="L22" s="26"/>
      <c r="M22" s="26"/>
      <c r="N22" s="26"/>
      <c r="O22" s="26"/>
      <c r="P22" s="26"/>
      <c r="Q22" s="26"/>
    </row>
    <row r="23" spans="1:17" x14ac:dyDescent="0.3">
      <c r="B23" s="25"/>
      <c r="C23" s="25"/>
      <c r="D23" s="63"/>
      <c r="E23" s="26"/>
      <c r="F23" s="26"/>
      <c r="G23" s="26"/>
      <c r="H23" s="26"/>
      <c r="I23" s="26"/>
      <c r="J23" s="26"/>
      <c r="K23" s="26"/>
      <c r="L23" s="26"/>
      <c r="M23" s="26"/>
      <c r="N23" s="26"/>
      <c r="O23" s="26"/>
      <c r="P23" s="26"/>
      <c r="Q23" s="26"/>
    </row>
    <row r="24" spans="1:17" x14ac:dyDescent="0.3">
      <c r="B24" s="25"/>
      <c r="C24" s="25"/>
      <c r="D24" s="63"/>
      <c r="E24" s="26"/>
      <c r="F24" s="26"/>
      <c r="G24" s="26"/>
      <c r="H24" s="26"/>
      <c r="I24" s="26"/>
      <c r="J24" s="26"/>
      <c r="K24" s="26"/>
      <c r="L24" s="26"/>
      <c r="M24" s="26"/>
      <c r="N24" s="26"/>
      <c r="O24" s="26"/>
      <c r="P24" s="26"/>
      <c r="Q24" s="26"/>
    </row>
    <row r="25" spans="1:17" x14ac:dyDescent="0.3">
      <c r="B25" s="25"/>
      <c r="C25" s="25"/>
      <c r="D25" s="63"/>
      <c r="E25" s="26"/>
      <c r="F25" s="26"/>
      <c r="G25" s="26"/>
      <c r="H25" s="26"/>
      <c r="I25" s="26"/>
      <c r="J25" s="26"/>
      <c r="K25" s="26"/>
      <c r="L25" s="26"/>
      <c r="M25" s="26"/>
      <c r="N25" s="26"/>
      <c r="O25" s="26"/>
      <c r="P25" s="26"/>
      <c r="Q25" s="26"/>
    </row>
    <row r="26" spans="1:17" x14ac:dyDescent="0.3">
      <c r="B26" s="25"/>
      <c r="C26" s="25"/>
      <c r="D26" s="63"/>
      <c r="E26" s="26"/>
      <c r="F26" s="26"/>
      <c r="G26" s="26"/>
      <c r="H26" s="26"/>
      <c r="I26" s="26"/>
      <c r="J26" s="26"/>
      <c r="K26" s="26"/>
      <c r="L26" s="26"/>
      <c r="M26" s="26"/>
      <c r="N26" s="26"/>
      <c r="O26" s="26"/>
      <c r="P26" s="26"/>
      <c r="Q26" s="26"/>
    </row>
    <row r="27" spans="1:17" x14ac:dyDescent="0.3">
      <c r="B27" s="25"/>
      <c r="C27" s="25"/>
      <c r="D27" s="63"/>
      <c r="E27" s="26"/>
      <c r="F27" s="26"/>
      <c r="G27" s="26"/>
      <c r="H27" s="26"/>
      <c r="I27" s="26"/>
      <c r="J27" s="26"/>
      <c r="K27" s="26"/>
      <c r="L27" s="26"/>
      <c r="M27" s="26"/>
      <c r="N27" s="26"/>
      <c r="O27" s="26"/>
      <c r="P27" s="26"/>
      <c r="Q27" s="26"/>
    </row>
    <row r="28" spans="1:17" x14ac:dyDescent="0.3">
      <c r="B28" s="25"/>
      <c r="C28" s="25"/>
      <c r="D28" s="63"/>
      <c r="E28" s="26"/>
      <c r="F28" s="26"/>
      <c r="G28" s="26"/>
      <c r="H28" s="26"/>
      <c r="I28" s="26"/>
      <c r="J28" s="26"/>
      <c r="K28" s="26"/>
      <c r="L28" s="26"/>
      <c r="M28" s="26"/>
      <c r="N28" s="26"/>
      <c r="O28" s="26"/>
      <c r="P28" s="26"/>
      <c r="Q28" s="26"/>
    </row>
    <row r="29" spans="1:17" x14ac:dyDescent="0.3">
      <c r="B29" s="25"/>
      <c r="C29" s="25"/>
      <c r="D29" s="63"/>
      <c r="E29" s="26"/>
      <c r="F29" s="26"/>
      <c r="G29" s="26"/>
      <c r="H29" s="26"/>
      <c r="I29" s="26"/>
      <c r="J29" s="26"/>
      <c r="K29" s="26"/>
      <c r="L29" s="26"/>
      <c r="M29" s="26"/>
      <c r="N29" s="26"/>
      <c r="O29" s="26"/>
      <c r="P29" s="26"/>
      <c r="Q29" s="26"/>
    </row>
    <row r="30" spans="1:17" x14ac:dyDescent="0.3">
      <c r="B30" s="25"/>
      <c r="C30" s="25"/>
      <c r="D30" s="63"/>
      <c r="E30" s="26"/>
      <c r="F30" s="26"/>
      <c r="G30" s="26"/>
      <c r="H30" s="26"/>
      <c r="I30" s="26"/>
      <c r="J30" s="26"/>
      <c r="K30" s="26"/>
      <c r="L30" s="26"/>
      <c r="M30" s="26"/>
      <c r="N30" s="26"/>
      <c r="O30" s="26"/>
      <c r="P30" s="26"/>
      <c r="Q30" s="26"/>
    </row>
    <row r="31" spans="1:17" x14ac:dyDescent="0.3">
      <c r="B31" s="25"/>
      <c r="C31" s="25"/>
      <c r="D31" s="63"/>
      <c r="E31" s="26"/>
      <c r="F31" s="26"/>
      <c r="G31" s="26"/>
      <c r="H31" s="26"/>
      <c r="I31" s="26"/>
      <c r="J31" s="26"/>
      <c r="K31" s="26"/>
      <c r="L31" s="26"/>
      <c r="M31" s="26"/>
      <c r="N31" s="26"/>
      <c r="O31" s="26"/>
      <c r="P31" s="26"/>
      <c r="Q31" s="26"/>
    </row>
    <row r="32" spans="1:17" x14ac:dyDescent="0.3">
      <c r="B32" s="25"/>
      <c r="C32" s="25"/>
      <c r="D32" s="63"/>
      <c r="E32" s="26"/>
      <c r="F32" s="26"/>
      <c r="G32" s="26"/>
      <c r="H32" s="26"/>
      <c r="I32" s="26"/>
      <c r="J32" s="26"/>
      <c r="K32" s="26"/>
      <c r="L32" s="26"/>
      <c r="M32" s="26"/>
      <c r="N32" s="26"/>
      <c r="O32" s="26"/>
      <c r="P32" s="26"/>
      <c r="Q32" s="26"/>
    </row>
    <row r="33" spans="2:17" x14ac:dyDescent="0.3">
      <c r="B33" s="25"/>
      <c r="C33" s="25"/>
      <c r="D33" s="63"/>
      <c r="E33" s="26"/>
      <c r="F33" s="26"/>
      <c r="G33" s="26"/>
      <c r="H33" s="26"/>
      <c r="I33" s="26"/>
      <c r="J33" s="26"/>
      <c r="K33" s="26"/>
      <c r="L33" s="26"/>
      <c r="M33" s="26"/>
      <c r="N33" s="26"/>
      <c r="O33" s="26"/>
      <c r="P33" s="26"/>
      <c r="Q33" s="26"/>
    </row>
    <row r="34" spans="2:17" x14ac:dyDescent="0.3">
      <c r="B34" s="25"/>
      <c r="C34" s="25"/>
      <c r="D34" s="63"/>
      <c r="E34" s="26"/>
      <c r="F34" s="26"/>
      <c r="G34" s="26"/>
      <c r="H34" s="26"/>
      <c r="I34" s="26"/>
      <c r="J34" s="26"/>
      <c r="K34" s="26"/>
      <c r="L34" s="26"/>
      <c r="M34" s="26"/>
      <c r="N34" s="26"/>
      <c r="O34" s="26"/>
      <c r="P34" s="26"/>
      <c r="Q34" s="26"/>
    </row>
    <row r="35" spans="2:17" x14ac:dyDescent="0.3">
      <c r="B35" s="25"/>
      <c r="C35" s="25"/>
      <c r="D35" s="63"/>
      <c r="E35" s="26"/>
      <c r="F35" s="26"/>
      <c r="G35" s="26"/>
      <c r="H35" s="26"/>
      <c r="I35" s="26"/>
      <c r="J35" s="26"/>
      <c r="K35" s="26"/>
      <c r="L35" s="26"/>
      <c r="M35" s="26"/>
      <c r="N35" s="26"/>
      <c r="O35" s="26"/>
      <c r="P35" s="26"/>
      <c r="Q35" s="26"/>
    </row>
    <row r="36" spans="2:17" x14ac:dyDescent="0.3">
      <c r="B36" s="25"/>
      <c r="C36" s="25"/>
      <c r="D36" s="63"/>
      <c r="E36" s="26"/>
      <c r="F36" s="26"/>
      <c r="G36" s="26"/>
      <c r="H36" s="26"/>
      <c r="I36" s="26"/>
      <c r="J36" s="26"/>
      <c r="K36" s="26"/>
      <c r="L36" s="26"/>
      <c r="M36" s="26"/>
      <c r="N36" s="26"/>
      <c r="O36" s="26"/>
      <c r="P36" s="26"/>
      <c r="Q36" s="26"/>
    </row>
    <row r="37" spans="2:17" x14ac:dyDescent="0.3">
      <c r="B37" s="25"/>
      <c r="C37" s="25"/>
      <c r="D37" s="63"/>
      <c r="E37" s="26"/>
      <c r="F37" s="26"/>
      <c r="G37" s="26"/>
      <c r="H37" s="26"/>
      <c r="I37" s="26"/>
      <c r="J37" s="26"/>
      <c r="K37" s="26"/>
      <c r="L37" s="26"/>
      <c r="M37" s="26"/>
      <c r="N37" s="26"/>
      <c r="O37" s="26"/>
      <c r="P37" s="26"/>
      <c r="Q37" s="26"/>
    </row>
    <row r="38" spans="2:17" x14ac:dyDescent="0.3">
      <c r="B38" s="25"/>
      <c r="C38" s="25"/>
      <c r="D38" s="63"/>
      <c r="E38" s="26"/>
      <c r="F38" s="26"/>
      <c r="G38" s="26"/>
      <c r="H38" s="26"/>
      <c r="I38" s="26"/>
      <c r="J38" s="26"/>
      <c r="K38" s="26"/>
      <c r="L38" s="26"/>
      <c r="M38" s="26"/>
      <c r="N38" s="26"/>
      <c r="O38" s="26"/>
      <c r="P38" s="26"/>
      <c r="Q38" s="26"/>
    </row>
    <row r="39" spans="2:17" x14ac:dyDescent="0.3">
      <c r="B39" s="25"/>
      <c r="C39" s="25"/>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row r="248" spans="2:17" x14ac:dyDescent="0.3">
      <c r="B248" s="26"/>
      <c r="C248" s="26"/>
      <c r="D248" s="26"/>
      <c r="E248" s="26"/>
      <c r="F248" s="26"/>
      <c r="G248" s="26"/>
      <c r="H248" s="26"/>
      <c r="I248" s="26"/>
      <c r="J248" s="26"/>
      <c r="K248" s="26"/>
      <c r="L248" s="26"/>
      <c r="M248" s="26"/>
      <c r="N248" s="26"/>
      <c r="O248" s="26"/>
      <c r="P248" s="26"/>
      <c r="Q248" s="26"/>
    </row>
  </sheetData>
  <mergeCells count="2">
    <mergeCell ref="A2:D2"/>
    <mergeCell ref="A3:D3"/>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Аркуші</vt:lpstr>
      </vt:variant>
      <vt:variant>
        <vt:i4>37</vt:i4>
      </vt:variant>
      <vt:variant>
        <vt:lpstr>Діаграми</vt:lpstr>
      </vt:variant>
      <vt:variant>
        <vt:i4>25</vt:i4>
      </vt:variant>
      <vt:variant>
        <vt:lpstr>Іменовані діапазони</vt:lpstr>
      </vt:variant>
      <vt:variant>
        <vt:i4>106</vt:i4>
      </vt:variant>
    </vt:vector>
  </HeadingPairs>
  <TitlesOfParts>
    <vt:vector size="168" baseType="lpstr">
      <vt:lpstr>MTK2_UAH</vt:lpstr>
      <vt:lpstr>MTK2_USD</vt:lpstr>
      <vt:lpstr>MKT2_UAH</vt:lpstr>
      <vt:lpstr>MKT2_USD</vt:lpstr>
      <vt:lpstr>MT_ALL</vt:lpstr>
      <vt:lpstr>MTM_ALL</vt:lpstr>
      <vt:lpstr>MK_ALL</vt:lpstr>
      <vt:lpstr>SRATE_M</vt:lpstr>
      <vt:lpstr>SRATE</vt:lpstr>
      <vt:lpstr>RATE_M</vt:lpstr>
      <vt:lpstr>RATE</vt:lpstr>
      <vt:lpstr>RATE_CMP</vt:lpstr>
      <vt:lpstr>CUR_M</vt:lpstr>
      <vt:lpstr>CUR</vt:lpstr>
      <vt:lpstr>CUR_CMP</vt:lpstr>
      <vt:lpstr>CUR_M_EXT</vt:lpstr>
      <vt:lpstr>CUR_CMP_EXT</vt:lpstr>
      <vt:lpstr>DKT1</vt:lpstr>
      <vt:lpstr>DKT2</vt:lpstr>
      <vt:lpstr>DTK2</vt:lpstr>
      <vt:lpstr>DKR</vt:lpstr>
      <vt:lpstr>DKR2</vt:lpstr>
      <vt:lpstr>YT_ALL</vt:lpstr>
      <vt:lpstr>YTM_ALL</vt:lpstr>
      <vt:lpstr>YKM_ALL</vt:lpstr>
      <vt:lpstr>YK_ALL</vt:lpstr>
      <vt:lpstr>YKT2_UAH</vt:lpstr>
      <vt:lpstr>YKT2_USD</vt:lpstr>
      <vt:lpstr>KIND_CMP</vt:lpstr>
      <vt:lpstr>DTR</vt:lpstr>
      <vt:lpstr>DEBT_TERM</vt:lpstr>
      <vt:lpstr>K_ALL</vt:lpstr>
      <vt:lpstr>T_ALL</vt:lpstr>
      <vt:lpstr>YKT2_PRC</vt:lpstr>
      <vt:lpstr>TBL1</vt:lpstr>
      <vt:lpstr>DATA</vt:lpstr>
      <vt:lpstr>AVGRATE_DETAIL</vt:lpstr>
      <vt:lpstr>MK_UAHD</vt:lpstr>
      <vt:lpstr>MK_USDD</vt:lpstr>
      <vt:lpstr>K_ALLD</vt:lpstr>
      <vt:lpstr>T_ALLD</vt:lpstr>
      <vt:lpstr>MT_UAHD</vt:lpstr>
      <vt:lpstr>MT_USDD</vt:lpstr>
      <vt:lpstr>SRATED</vt:lpstr>
      <vt:lpstr>RATED</vt:lpstr>
      <vt:lpstr>RATEDS</vt:lpstr>
      <vt:lpstr>CURD</vt:lpstr>
      <vt:lpstr>CURDS</vt:lpstr>
      <vt:lpstr>DKRD</vt:lpstr>
      <vt:lpstr>DKR2DSTATE</vt:lpstr>
      <vt:lpstr>DKR2DGUAR</vt:lpstr>
      <vt:lpstr>YT_ALL_USD_D</vt:lpstr>
      <vt:lpstr>YT_ALL_UAH_D</vt:lpstr>
      <vt:lpstr>YT_ALL_PER_D</vt:lpstr>
      <vt:lpstr>YTM_ALL_UAH_D</vt:lpstr>
      <vt:lpstr>YTM_ALL_USD_D</vt:lpstr>
      <vt:lpstr>YKM_ALL_UAH_D</vt:lpstr>
      <vt:lpstr>YKM_ALL_USD_D</vt:lpstr>
      <vt:lpstr>KINDD</vt:lpstr>
      <vt:lpstr>DTRD</vt:lpstr>
      <vt:lpstr>DEBT_TERM1</vt:lpstr>
      <vt:lpstr>DEBT_TERM2</vt:lpstr>
      <vt:lpstr>AMOUNT_OF_DEBT</vt:lpstr>
      <vt:lpstr>AVERAGE_CIRCULATION</vt:lpstr>
      <vt:lpstr>AVERAGE_RATE</vt:lpstr>
      <vt:lpstr>AVERAGE_TO_REPAYMENT</vt:lpstr>
      <vt:lpstr>AVGDTERM</vt:lpstr>
      <vt:lpstr>BY_AVERAGE_TERM</vt:lpstr>
      <vt:lpstr>BY_CREDITOR_TYPE</vt:lpstr>
      <vt:lpstr>BY_INTEREST_RATE</vt:lpstr>
      <vt:lpstr>BY_REPAYMENT_CURR</vt:lpstr>
      <vt:lpstr>CHANGE_OF_STRUCTURE</vt:lpstr>
      <vt:lpstr>CK_05</vt:lpstr>
      <vt:lpstr>CK_05C6</vt:lpstr>
      <vt:lpstr>CK_05G6</vt:lpstr>
      <vt:lpstr>CKMDUAH</vt:lpstr>
      <vt:lpstr>CKMDUSD</vt:lpstr>
      <vt:lpstr>CKMPERC</vt:lpstr>
      <vt:lpstr>CKMUAH</vt:lpstr>
      <vt:lpstr>CKMUSD</vt:lpstr>
      <vt:lpstr>CUR_CMP1</vt:lpstr>
      <vt:lpstr>CUR_CMPD4</vt:lpstr>
      <vt:lpstr>CUR_CMPD5</vt:lpstr>
      <vt:lpstr>CUR_CMPEXT</vt:lpstr>
      <vt:lpstr>CUR_CMPEXTD4</vt:lpstr>
      <vt:lpstr>CUR_CMPEXTD5</vt:lpstr>
      <vt:lpstr>CUR_CMPEXTKD4</vt:lpstr>
      <vt:lpstr>CUR_CMPEXTKD5</vt:lpstr>
      <vt:lpstr>CUR_CMPEXTKIND</vt:lpstr>
      <vt:lpstr>CUR_CMPS1</vt:lpstr>
      <vt:lpstr>CUR_CMPS1D4</vt:lpstr>
      <vt:lpstr>CUR_CMPS1D5</vt:lpstr>
      <vt:lpstr>CUR_CMPS2</vt:lpstr>
      <vt:lpstr>CUR_CMPS2D4</vt:lpstr>
      <vt:lpstr>CUR_CMPS2D5</vt:lpstr>
      <vt:lpstr>CURNAME</vt:lpstr>
      <vt:lpstr>CURNAMECUR</vt:lpstr>
      <vt:lpstr>CURNAMEKIND</vt:lpstr>
      <vt:lpstr>DDELIMER</vt:lpstr>
      <vt:lpstr>DEBT_AS_OF_CURR_YEAR</vt:lpstr>
      <vt:lpstr>DEBT_AS_OF_DATE</vt:lpstr>
      <vt:lpstr>DEBT_AS_OF_DATE_BY_AVARAGE_TERM</vt:lpstr>
      <vt:lpstr>DEBT_BY_CONVENTIONAKITY</vt:lpstr>
      <vt:lpstr>DEBT_BY_RATE_TYPE</vt:lpstr>
      <vt:lpstr>DEBT_BY_REPAYMENT</vt:lpstr>
      <vt:lpstr>DEBT_CURR_STRUCT</vt:lpstr>
      <vt:lpstr>DEBT_LAST_5_YEARS</vt:lpstr>
      <vt:lpstr>DEBT_LAST_5_YEARS_PERCENT</vt:lpstr>
      <vt:lpstr>DEBT_LAST_5_YEARS_UAH</vt:lpstr>
      <vt:lpstr>DEBT_LAST_5_YEARS_USD</vt:lpstr>
      <vt:lpstr>DEBT_STATE</vt:lpstr>
      <vt:lpstr>DEBT_TOTAL</vt:lpstr>
      <vt:lpstr>DKRSTATE</vt:lpstr>
      <vt:lpstr>DKT</vt:lpstr>
      <vt:lpstr>DMLMLR</vt:lpstr>
      <vt:lpstr>DREPORTDATE</vt:lpstr>
      <vt:lpstr>DRUN</vt:lpstr>
      <vt:lpstr>DSESSION</vt:lpstr>
      <vt:lpstr>DT_05</vt:lpstr>
      <vt:lpstr>DTKYPERC</vt:lpstr>
      <vt:lpstr>DTKYUAH</vt:lpstr>
      <vt:lpstr>DTKYUSD</vt:lpstr>
      <vt:lpstr>DTMDUAH</vt:lpstr>
      <vt:lpstr>DTMDUSD</vt:lpstr>
      <vt:lpstr>DTMPERC</vt:lpstr>
      <vt:lpstr>DTMUAH</vt:lpstr>
      <vt:lpstr>DTMUSD</vt:lpstr>
      <vt:lpstr>DTR</vt:lpstr>
      <vt:lpstr>YK_ALL!DTYPERC</vt:lpstr>
      <vt:lpstr>DTYPERC</vt:lpstr>
      <vt:lpstr>YK_ALL!DTYUAH</vt:lpstr>
      <vt:lpstr>DTYUAH</vt:lpstr>
      <vt:lpstr>YK_ALL!DTYUSD</vt:lpstr>
      <vt:lpstr>DTYUSD</vt:lpstr>
      <vt:lpstr>EXCH_RATE_TO_UAH</vt:lpstr>
      <vt:lpstr>EXCH_RATE_TO_USD</vt:lpstr>
      <vt:lpstr>EXTENDED</vt:lpstr>
      <vt:lpstr>INCLUDING</vt:lpstr>
      <vt:lpstr>KINDCMP</vt:lpstr>
      <vt:lpstr>KINDKMPD4</vt:lpstr>
      <vt:lpstr>KINDKMPD5</vt:lpstr>
      <vt:lpstr>ORIGINAL</vt:lpstr>
      <vt:lpstr>RATEGROUPKIND</vt:lpstr>
      <vt:lpstr>RATEKIND</vt:lpstr>
      <vt:lpstr>RATENAMEALL</vt:lpstr>
      <vt:lpstr>RATENAMESTRUCT1</vt:lpstr>
      <vt:lpstr>RATENAMESTRUCT2</vt:lpstr>
      <vt:lpstr>RATENAMESTRUCTCMP</vt:lpstr>
      <vt:lpstr>RATENAMESTRUCTCMP2</vt:lpstr>
      <vt:lpstr>RCMP2D4</vt:lpstr>
      <vt:lpstr>RCMP2D5</vt:lpstr>
      <vt:lpstr>RCMPD4</vt:lpstr>
      <vt:lpstr>RCMPD5</vt:lpstr>
      <vt:lpstr>REPORT_CUR_ENG</vt:lpstr>
      <vt:lpstr>REPORT_CUR_UAH</vt:lpstr>
      <vt:lpstr>REPORT_LANG</vt:lpstr>
      <vt:lpstr>REPORT_REGIME</vt:lpstr>
      <vt:lpstr>SRATED</vt:lpstr>
      <vt:lpstr>STRMAXDATE</vt:lpstr>
      <vt:lpstr>STRPRESENTDATE</vt:lpstr>
      <vt:lpstr>UAH</vt:lpstr>
      <vt:lpstr>USD</vt:lpstr>
      <vt:lpstr>VALUAH</vt:lpstr>
      <vt:lpstr>VALUSD</vt:lpstr>
      <vt:lpstr>VALVAL</vt:lpstr>
      <vt:lpstr>YKT2UAH</vt:lpstr>
      <vt:lpstr>YKT2USD</vt:lpstr>
      <vt:lpstr>YKT2UФР</vt:lpstr>
    </vt:vector>
  </TitlesOfParts>
  <Company>rybalko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rybalko</dc:creator>
  <cp:lastModifiedBy>ЗІНЧЕНКО Ірина Валеріївна</cp:lastModifiedBy>
  <cp:lastPrinted>2026-04-24T06:30:14Z</cp:lastPrinted>
  <dcterms:created xsi:type="dcterms:W3CDTF">2006-12-14T15:58:30Z</dcterms:created>
  <dcterms:modified xsi:type="dcterms:W3CDTF">2026-04-24T06:30:18Z</dcterms:modified>
</cp:coreProperties>
</file>