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120" yWindow="50" windowWidth="15480" windowHeight="11640" tabRatio="917" firstSheet="6" activeTab="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8" i="61" l="1"/>
  <c r="D8" i="61"/>
  <c r="C8" i="61"/>
  <c r="E7" i="61"/>
  <c r="E5" i="61"/>
  <c r="D7" i="61"/>
  <c r="C7" i="61"/>
  <c r="G5" i="61"/>
  <c r="F5" i="61"/>
  <c r="D5" i="61"/>
  <c r="C5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G124" i="49"/>
  <c r="F124" i="49"/>
  <c r="E124" i="49"/>
  <c r="D124" i="49"/>
  <c r="C124" i="49"/>
  <c r="B124" i="49"/>
  <c r="G121" i="49"/>
  <c r="F121" i="49"/>
  <c r="E121" i="49"/>
  <c r="D121" i="49"/>
  <c r="C121" i="49"/>
  <c r="B121" i="49"/>
  <c r="G113" i="49"/>
  <c r="F113" i="49"/>
  <c r="E113" i="49"/>
  <c r="D113" i="49"/>
  <c r="C113" i="49"/>
  <c r="B113" i="49"/>
  <c r="G111" i="49"/>
  <c r="F111" i="49"/>
  <c r="E111" i="49"/>
  <c r="D111" i="49"/>
  <c r="C111" i="49"/>
  <c r="B111" i="49"/>
  <c r="B103" i="49"/>
  <c r="G104" i="49"/>
  <c r="F104" i="49"/>
  <c r="E104" i="49"/>
  <c r="E103" i="49"/>
  <c r="D104" i="49"/>
  <c r="D103" i="49"/>
  <c r="C104" i="49"/>
  <c r="B104" i="49"/>
  <c r="G103" i="49"/>
  <c r="F103" i="49"/>
  <c r="C103" i="49"/>
  <c r="G101" i="49"/>
  <c r="F101" i="49"/>
  <c r="E101" i="49"/>
  <c r="D101" i="49"/>
  <c r="C101" i="49"/>
  <c r="B101" i="49"/>
  <c r="G93" i="49"/>
  <c r="F93" i="49"/>
  <c r="E93" i="49"/>
  <c r="D93" i="49"/>
  <c r="C93" i="49"/>
  <c r="B93" i="49"/>
  <c r="G86" i="49"/>
  <c r="F86" i="49"/>
  <c r="E86" i="49"/>
  <c r="E85" i="49"/>
  <c r="D86" i="49"/>
  <c r="D85" i="49"/>
  <c r="C86" i="49"/>
  <c r="B86" i="49"/>
  <c r="G85" i="49"/>
  <c r="G84" i="49"/>
  <c r="F85" i="49"/>
  <c r="C85" i="49"/>
  <c r="C84" i="49"/>
  <c r="B85" i="49"/>
  <c r="G82" i="49"/>
  <c r="F82" i="49"/>
  <c r="E82" i="49"/>
  <c r="D82" i="49"/>
  <c r="C82" i="49"/>
  <c r="B82" i="49"/>
  <c r="G72" i="49"/>
  <c r="F72" i="49"/>
  <c r="E72" i="49"/>
  <c r="D72" i="49"/>
  <c r="C72" i="49"/>
  <c r="B72" i="49"/>
  <c r="G67" i="49"/>
  <c r="F67" i="49"/>
  <c r="E67" i="49"/>
  <c r="D67" i="49"/>
  <c r="C67" i="49"/>
  <c r="B67" i="49"/>
  <c r="G56" i="49"/>
  <c r="F56" i="49"/>
  <c r="E56" i="49"/>
  <c r="D56" i="49"/>
  <c r="D47" i="49"/>
  <c r="C56" i="49"/>
  <c r="B56" i="49"/>
  <c r="G48" i="49"/>
  <c r="G47" i="49"/>
  <c r="F48" i="49"/>
  <c r="F47" i="49"/>
  <c r="E48" i="49"/>
  <c r="D48" i="49"/>
  <c r="C48" i="49"/>
  <c r="C47" i="49"/>
  <c r="B48" i="49"/>
  <c r="B47" i="49"/>
  <c r="E47" i="49"/>
  <c r="G45" i="49"/>
  <c r="F45" i="49"/>
  <c r="E45" i="49"/>
  <c r="D45" i="49"/>
  <c r="C45" i="49"/>
  <c r="B45" i="49"/>
  <c r="B8" i="49"/>
  <c r="B7" i="49"/>
  <c r="G9" i="49"/>
  <c r="F9" i="49"/>
  <c r="E9" i="49"/>
  <c r="E8" i="49"/>
  <c r="E7" i="49"/>
  <c r="D9" i="49"/>
  <c r="D8" i="49"/>
  <c r="D7" i="49"/>
  <c r="C9" i="49"/>
  <c r="B9" i="49"/>
  <c r="G8" i="49"/>
  <c r="G7" i="49"/>
  <c r="G6" i="49"/>
  <c r="F8" i="49"/>
  <c r="F7" i="49"/>
  <c r="C8" i="49"/>
  <c r="C7" i="49"/>
  <c r="C6" i="49"/>
  <c r="A6" i="49"/>
  <c r="G4" i="49"/>
  <c r="A2" i="49"/>
  <c r="G124" i="48"/>
  <c r="F124" i="48"/>
  <c r="E124" i="48"/>
  <c r="D124" i="48"/>
  <c r="C124" i="48"/>
  <c r="B124" i="48"/>
  <c r="G121" i="48"/>
  <c r="F121" i="48"/>
  <c r="E121" i="48"/>
  <c r="D121" i="48"/>
  <c r="C121" i="48"/>
  <c r="B121" i="48"/>
  <c r="G113" i="48"/>
  <c r="F113" i="48"/>
  <c r="E113" i="48"/>
  <c r="D113" i="48"/>
  <c r="C113" i="48"/>
  <c r="B113" i="48"/>
  <c r="G111" i="48"/>
  <c r="F111" i="48"/>
  <c r="E111" i="48"/>
  <c r="E103" i="48"/>
  <c r="D111" i="48"/>
  <c r="C111" i="48"/>
  <c r="B111" i="48"/>
  <c r="G104" i="48"/>
  <c r="G103" i="48"/>
  <c r="F104" i="48"/>
  <c r="E104" i="48"/>
  <c r="D104" i="48"/>
  <c r="C104" i="48"/>
  <c r="C103" i="48"/>
  <c r="C84" i="48"/>
  <c r="B104" i="48"/>
  <c r="F103" i="48"/>
  <c r="D103" i="48"/>
  <c r="B103" i="48"/>
  <c r="G101" i="48"/>
  <c r="F101" i="48"/>
  <c r="E101" i="48"/>
  <c r="D101" i="48"/>
  <c r="C101" i="48"/>
  <c r="B101" i="48"/>
  <c r="G93" i="48"/>
  <c r="F93" i="48"/>
  <c r="E93" i="48"/>
  <c r="E85" i="48"/>
  <c r="E84" i="48"/>
  <c r="D93" i="48"/>
  <c r="C93" i="48"/>
  <c r="B93" i="48"/>
  <c r="G86" i="48"/>
  <c r="G85" i="48"/>
  <c r="F86" i="48"/>
  <c r="E86" i="48"/>
  <c r="D86" i="48"/>
  <c r="C86" i="48"/>
  <c r="C85" i="48"/>
  <c r="B86" i="48"/>
  <c r="F85" i="48"/>
  <c r="D85" i="48"/>
  <c r="B85" i="48"/>
  <c r="G84" i="48"/>
  <c r="F84" i="48"/>
  <c r="D84" i="48"/>
  <c r="B84" i="48"/>
  <c r="G82" i="48"/>
  <c r="F82" i="48"/>
  <c r="E82" i="48"/>
  <c r="D82" i="48"/>
  <c r="C82" i="48"/>
  <c r="B82" i="48"/>
  <c r="G72" i="48"/>
  <c r="F72" i="48"/>
  <c r="E72" i="48"/>
  <c r="D72" i="48"/>
  <c r="C72" i="48"/>
  <c r="B72" i="48"/>
  <c r="G67" i="48"/>
  <c r="F67" i="48"/>
  <c r="E67" i="48"/>
  <c r="D67" i="48"/>
  <c r="C67" i="48"/>
  <c r="B67" i="48"/>
  <c r="G56" i="48"/>
  <c r="F56" i="48"/>
  <c r="E56" i="48"/>
  <c r="D56" i="48"/>
  <c r="C56" i="48"/>
  <c r="C47" i="48"/>
  <c r="B56" i="48"/>
  <c r="G48" i="48"/>
  <c r="F48" i="48"/>
  <c r="E48" i="48"/>
  <c r="E47" i="48"/>
  <c r="D48" i="48"/>
  <c r="C48" i="48"/>
  <c r="B48" i="48"/>
  <c r="G47" i="48"/>
  <c r="F47" i="48"/>
  <c r="D47" i="48"/>
  <c r="B47" i="48"/>
  <c r="G45" i="48"/>
  <c r="F45" i="48"/>
  <c r="E45" i="48"/>
  <c r="E8" i="48"/>
  <c r="E7" i="48"/>
  <c r="E6" i="48"/>
  <c r="D45" i="48"/>
  <c r="C45" i="48"/>
  <c r="B45" i="48"/>
  <c r="G9" i="48"/>
  <c r="G8" i="48"/>
  <c r="F9" i="48"/>
  <c r="E9" i="48"/>
  <c r="D9" i="48"/>
  <c r="C9" i="48"/>
  <c r="C8" i="48"/>
  <c r="C7" i="48"/>
  <c r="C6" i="48"/>
  <c r="B9" i="48"/>
  <c r="B8" i="48"/>
  <c r="B7" i="48"/>
  <c r="B6" i="48"/>
  <c r="F8" i="48"/>
  <c r="D8" i="48"/>
  <c r="D7" i="48"/>
  <c r="D6" i="48"/>
  <c r="G7" i="48"/>
  <c r="F7" i="48"/>
  <c r="F6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D20" i="46"/>
  <c r="C20" i="46"/>
  <c r="B20" i="46"/>
  <c r="A20" i="46"/>
  <c r="G19" i="46"/>
  <c r="F19" i="46"/>
  <c r="E19" i="46"/>
  <c r="E18" i="46"/>
  <c r="D19" i="46"/>
  <c r="C19" i="46"/>
  <c r="B19" i="46"/>
  <c r="A19" i="46"/>
  <c r="G18" i="46"/>
  <c r="D18" i="46"/>
  <c r="C18" i="46"/>
  <c r="G17" i="46"/>
  <c r="F17" i="46"/>
  <c r="E17" i="46"/>
  <c r="D17" i="46"/>
  <c r="C17" i="46"/>
  <c r="B17" i="46"/>
  <c r="A14" i="46"/>
  <c r="C13" i="46"/>
  <c r="A13" i="46"/>
  <c r="G11" i="46"/>
  <c r="F11" i="46"/>
  <c r="E11" i="46"/>
  <c r="D11" i="46"/>
  <c r="C11" i="46"/>
  <c r="B11" i="46"/>
  <c r="A8" i="46"/>
  <c r="A7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G18" i="43"/>
  <c r="F19" i="43"/>
  <c r="E19" i="43"/>
  <c r="D19" i="43"/>
  <c r="D18" i="43"/>
  <c r="C19" i="43"/>
  <c r="C18" i="43"/>
  <c r="B19" i="43"/>
  <c r="A19" i="43"/>
  <c r="F18" i="43"/>
  <c r="E18" i="43"/>
  <c r="B18" i="43"/>
  <c r="G17" i="43"/>
  <c r="F17" i="43"/>
  <c r="E17" i="43"/>
  <c r="D17" i="43"/>
  <c r="C17" i="43"/>
  <c r="B17" i="43"/>
  <c r="A14" i="43"/>
  <c r="E13" i="43"/>
  <c r="A13" i="43"/>
  <c r="G11" i="43"/>
  <c r="F11" i="43"/>
  <c r="E11" i="43"/>
  <c r="D11" i="43"/>
  <c r="C11" i="43"/>
  <c r="B11" i="43"/>
  <c r="A8" i="43"/>
  <c r="C7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D17" i="36"/>
  <c r="C17" i="36"/>
  <c r="B17" i="36"/>
  <c r="B8" i="36"/>
  <c r="D9" i="36"/>
  <c r="D8" i="36"/>
  <c r="C9" i="36"/>
  <c r="B9" i="36"/>
  <c r="C8" i="36"/>
  <c r="A3" i="36"/>
  <c r="A2" i="36"/>
  <c r="A1" i="36"/>
  <c r="D7" i="35"/>
  <c r="C7" i="35"/>
  <c r="B7" i="35"/>
  <c r="A2" i="35"/>
  <c r="D114" i="31"/>
  <c r="C114" i="31"/>
  <c r="C99" i="31"/>
  <c r="B114" i="31"/>
  <c r="D111" i="31"/>
  <c r="C111" i="31"/>
  <c r="B111" i="31"/>
  <c r="D108" i="31"/>
  <c r="C108" i="31"/>
  <c r="B108" i="31"/>
  <c r="D100" i="31"/>
  <c r="D99" i="31"/>
  <c r="C100" i="31"/>
  <c r="B100" i="31"/>
  <c r="B99" i="31"/>
  <c r="D97" i="31"/>
  <c r="C97" i="31"/>
  <c r="B97" i="31"/>
  <c r="D89" i="31"/>
  <c r="C89" i="31"/>
  <c r="B89" i="31"/>
  <c r="D84" i="31"/>
  <c r="C84" i="31"/>
  <c r="B84" i="31"/>
  <c r="D73" i="31"/>
  <c r="C73" i="31"/>
  <c r="B73" i="31"/>
  <c r="D65" i="31"/>
  <c r="C65" i="31"/>
  <c r="B65" i="31"/>
  <c r="D64" i="31"/>
  <c r="D63" i="31"/>
  <c r="D61" i="31"/>
  <c r="C61" i="31"/>
  <c r="C46" i="31"/>
  <c r="B61" i="31"/>
  <c r="D53" i="31"/>
  <c r="C53" i="31"/>
  <c r="B53" i="31"/>
  <c r="D47" i="31"/>
  <c r="C47" i="31"/>
  <c r="B47" i="31"/>
  <c r="D46" i="31"/>
  <c r="D44" i="31"/>
  <c r="C44" i="31"/>
  <c r="B44" i="31"/>
  <c r="D10" i="31"/>
  <c r="C10" i="31"/>
  <c r="B10" i="31"/>
  <c r="D9" i="31"/>
  <c r="A7" i="31"/>
  <c r="C6" i="31"/>
  <c r="B6" i="31"/>
  <c r="D5" i="31"/>
  <c r="A3" i="31"/>
  <c r="A2" i="31"/>
  <c r="D114" i="30"/>
  <c r="C114" i="30"/>
  <c r="C99" i="30"/>
  <c r="C81" i="30"/>
  <c r="B114" i="30"/>
  <c r="D111" i="30"/>
  <c r="C111" i="30"/>
  <c r="B111" i="30"/>
  <c r="D108" i="30"/>
  <c r="C108" i="30"/>
  <c r="B108" i="30"/>
  <c r="D100" i="30"/>
  <c r="D99" i="30"/>
  <c r="C100" i="30"/>
  <c r="B100" i="30"/>
  <c r="D97" i="30"/>
  <c r="C97" i="30"/>
  <c r="B97" i="30"/>
  <c r="D89" i="30"/>
  <c r="C89" i="30"/>
  <c r="B89" i="30"/>
  <c r="D83" i="30"/>
  <c r="D82" i="30"/>
  <c r="C83" i="30"/>
  <c r="B83" i="30"/>
  <c r="C82" i="30"/>
  <c r="D79" i="30"/>
  <c r="C79" i="30"/>
  <c r="B79" i="30"/>
  <c r="D71" i="30"/>
  <c r="C71" i="30"/>
  <c r="B71" i="30"/>
  <c r="D66" i="30"/>
  <c r="D46" i="30"/>
  <c r="C66" i="30"/>
  <c r="B66" i="30"/>
  <c r="D55" i="30"/>
  <c r="C55" i="30"/>
  <c r="B55" i="30"/>
  <c r="D47" i="30"/>
  <c r="C47" i="30"/>
  <c r="B47" i="30"/>
  <c r="B46" i="30"/>
  <c r="D44" i="30"/>
  <c r="C44" i="30"/>
  <c r="B44" i="30"/>
  <c r="D10" i="30"/>
  <c r="C10" i="30"/>
  <c r="B10" i="30"/>
  <c r="B9" i="30"/>
  <c r="B8" i="30"/>
  <c r="A7" i="30"/>
  <c r="A3" i="30"/>
  <c r="A2" i="30"/>
  <c r="D23" i="29"/>
  <c r="C23" i="29"/>
  <c r="B23" i="29"/>
  <c r="D19" i="29"/>
  <c r="C19" i="29"/>
  <c r="C18" i="29"/>
  <c r="B19" i="29"/>
  <c r="D18" i="29"/>
  <c r="D12" i="29"/>
  <c r="C12" i="29"/>
  <c r="B12" i="29"/>
  <c r="D9" i="29"/>
  <c r="C9" i="29"/>
  <c r="B9" i="29"/>
  <c r="B8" i="29"/>
  <c r="D5" i="29"/>
  <c r="A2" i="29"/>
  <c r="N35" i="28"/>
  <c r="M35" i="28"/>
  <c r="L35" i="28"/>
  <c r="K35" i="28"/>
  <c r="K26" i="28"/>
  <c r="J35" i="28"/>
  <c r="I35" i="28"/>
  <c r="H35" i="28"/>
  <c r="G35" i="28"/>
  <c r="G26" i="28"/>
  <c r="F35" i="28"/>
  <c r="E35" i="28"/>
  <c r="D35" i="28"/>
  <c r="C35" i="28"/>
  <c r="C26" i="28"/>
  <c r="B35" i="28"/>
  <c r="N27" i="28"/>
  <c r="M27" i="28"/>
  <c r="L27" i="28"/>
  <c r="L26" i="28"/>
  <c r="K27" i="28"/>
  <c r="J27" i="28"/>
  <c r="I27" i="28"/>
  <c r="I26" i="28"/>
  <c r="H27" i="28"/>
  <c r="H26" i="28"/>
  <c r="G27" i="28"/>
  <c r="F27" i="28"/>
  <c r="E27" i="28"/>
  <c r="D27" i="28"/>
  <c r="D26" i="28"/>
  <c r="C27" i="28"/>
  <c r="B27" i="28"/>
  <c r="N26" i="28"/>
  <c r="M26" i="28"/>
  <c r="J26" i="28"/>
  <c r="F26" i="28"/>
  <c r="E26" i="28"/>
  <c r="B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H33" i="26"/>
  <c r="G33" i="26"/>
  <c r="F33" i="26"/>
  <c r="E33" i="26"/>
  <c r="D33" i="26"/>
  <c r="C33" i="26"/>
  <c r="B33" i="26"/>
  <c r="H25" i="26"/>
  <c r="G25" i="26"/>
  <c r="F25" i="26"/>
  <c r="E25" i="26"/>
  <c r="E24" i="26"/>
  <c r="D25" i="26"/>
  <c r="C25" i="26"/>
  <c r="B25" i="26"/>
  <c r="H24" i="26"/>
  <c r="G24" i="26"/>
  <c r="D24" i="26"/>
  <c r="C24" i="26"/>
  <c r="H8" i="26"/>
  <c r="G8" i="26"/>
  <c r="F8" i="26"/>
  <c r="E8" i="26"/>
  <c r="D8" i="26"/>
  <c r="C8" i="26"/>
  <c r="B8" i="26"/>
  <c r="D32" i="25"/>
  <c r="C32" i="25"/>
  <c r="B32" i="25"/>
  <c r="D24" i="25"/>
  <c r="C24" i="25"/>
  <c r="B24" i="25"/>
  <c r="B23" i="25"/>
  <c r="B21" i="25"/>
  <c r="D7" i="25"/>
  <c r="C7" i="25"/>
  <c r="B7" i="25"/>
  <c r="D5" i="25"/>
  <c r="A2" i="25"/>
  <c r="D7" i="24"/>
  <c r="C7" i="24"/>
  <c r="B7" i="24"/>
  <c r="A7" i="24"/>
  <c r="C6" i="24"/>
  <c r="B6" i="24"/>
  <c r="D5" i="24"/>
  <c r="A3" i="24"/>
  <c r="A2" i="24"/>
  <c r="H29" i="21"/>
  <c r="G29" i="21"/>
  <c r="F29" i="21"/>
  <c r="E29" i="21"/>
  <c r="D29" i="21"/>
  <c r="C29" i="21"/>
  <c r="B29" i="21"/>
  <c r="H21" i="21"/>
  <c r="G21" i="21"/>
  <c r="F21" i="21"/>
  <c r="F20" i="21"/>
  <c r="E21" i="21"/>
  <c r="D21" i="21"/>
  <c r="C21" i="21"/>
  <c r="B21" i="21"/>
  <c r="G20" i="21"/>
  <c r="E20" i="21"/>
  <c r="C20" i="21"/>
  <c r="B20" i="21"/>
  <c r="H7" i="21"/>
  <c r="G7" i="21"/>
  <c r="F7" i="21"/>
  <c r="E7" i="21"/>
  <c r="D7" i="21"/>
  <c r="C7" i="21"/>
  <c r="B7" i="21"/>
  <c r="H4" i="21"/>
  <c r="D31" i="20"/>
  <c r="C31" i="20"/>
  <c r="B31" i="20"/>
  <c r="B22" i="20"/>
  <c r="D23" i="20"/>
  <c r="C23" i="20"/>
  <c r="B23" i="20"/>
  <c r="D22" i="20"/>
  <c r="C22" i="20"/>
  <c r="B20" i="20"/>
  <c r="D7" i="20"/>
  <c r="C7" i="20"/>
  <c r="B7" i="20"/>
  <c r="A2" i="20"/>
  <c r="D7" i="19"/>
  <c r="C7" i="19"/>
  <c r="B7" i="19"/>
  <c r="A7" i="19"/>
  <c r="C6" i="19"/>
  <c r="B6" i="19"/>
  <c r="A3" i="19"/>
  <c r="A2" i="19"/>
  <c r="D18" i="18"/>
  <c r="C18" i="18"/>
  <c r="B18" i="18"/>
  <c r="D15" i="18"/>
  <c r="D14" i="18"/>
  <c r="C15" i="18"/>
  <c r="B15" i="18"/>
  <c r="C14" i="18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A2" i="17"/>
  <c r="G18" i="13"/>
  <c r="F18" i="13"/>
  <c r="E18" i="13"/>
  <c r="D18" i="13"/>
  <c r="C18" i="13"/>
  <c r="B18" i="13"/>
  <c r="G12" i="13"/>
  <c r="F12" i="13"/>
  <c r="E12" i="13"/>
  <c r="D12" i="13"/>
  <c r="C12" i="13"/>
  <c r="B12" i="13"/>
  <c r="G10" i="13"/>
  <c r="A10" i="13"/>
  <c r="G6" i="13"/>
  <c r="F6" i="13"/>
  <c r="E6" i="13"/>
  <c r="D6" i="13"/>
  <c r="C6" i="13"/>
  <c r="B6" i="13"/>
  <c r="G4" i="13"/>
  <c r="A4" i="13"/>
  <c r="G20" i="12"/>
  <c r="F20" i="12"/>
  <c r="E20" i="12"/>
  <c r="D20" i="12"/>
  <c r="C20" i="12"/>
  <c r="B20" i="12"/>
  <c r="A20" i="12"/>
  <c r="G19" i="12"/>
  <c r="F19" i="12"/>
  <c r="E19" i="12"/>
  <c r="D19" i="12"/>
  <c r="D18" i="12"/>
  <c r="C19" i="12"/>
  <c r="B19" i="12"/>
  <c r="A19" i="12"/>
  <c r="G18" i="12"/>
  <c r="A18" i="12"/>
  <c r="G17" i="12"/>
  <c r="F17" i="12"/>
  <c r="E17" i="12"/>
  <c r="D17" i="12"/>
  <c r="C17" i="12"/>
  <c r="B17" i="12"/>
  <c r="G14" i="12"/>
  <c r="C14" i="12"/>
  <c r="B14" i="12"/>
  <c r="A14" i="12"/>
  <c r="E13" i="12"/>
  <c r="A13" i="12"/>
  <c r="A12" i="12"/>
  <c r="G11" i="12"/>
  <c r="F11" i="12"/>
  <c r="E11" i="12"/>
  <c r="D11" i="12"/>
  <c r="C11" i="12"/>
  <c r="B11" i="12"/>
  <c r="G8" i="12"/>
  <c r="E8" i="12"/>
  <c r="D8" i="12"/>
  <c r="A8" i="12"/>
  <c r="G7" i="12"/>
  <c r="C7" i="12"/>
  <c r="B7" i="12"/>
  <c r="A7" i="12"/>
  <c r="A6" i="12"/>
  <c r="G5" i="12"/>
  <c r="F5" i="12"/>
  <c r="E5" i="12"/>
  <c r="D5" i="12"/>
  <c r="C5" i="12"/>
  <c r="B5" i="12"/>
  <c r="G18" i="11"/>
  <c r="F18" i="11"/>
  <c r="E18" i="11"/>
  <c r="D18" i="11"/>
  <c r="C18" i="11"/>
  <c r="B18" i="11"/>
  <c r="G12" i="11"/>
  <c r="F12" i="11"/>
  <c r="E12" i="11"/>
  <c r="D12" i="11"/>
  <c r="C12" i="11"/>
  <c r="B12" i="11"/>
  <c r="G10" i="11"/>
  <c r="A10" i="11"/>
  <c r="G6" i="11"/>
  <c r="F6" i="11"/>
  <c r="E6" i="11"/>
  <c r="D6" i="11"/>
  <c r="C6" i="11"/>
  <c r="B6" i="11"/>
  <c r="G4" i="11"/>
  <c r="A4" i="11"/>
  <c r="G114" i="8"/>
  <c r="F114" i="8"/>
  <c r="E114" i="8"/>
  <c r="D114" i="8"/>
  <c r="C114" i="8"/>
  <c r="B114" i="8"/>
  <c r="G111" i="8"/>
  <c r="F111" i="8"/>
  <c r="E111" i="8"/>
  <c r="D111" i="8"/>
  <c r="C111" i="8"/>
  <c r="B111" i="8"/>
  <c r="G107" i="8"/>
  <c r="F107" i="8"/>
  <c r="E107" i="8"/>
  <c r="D107" i="8"/>
  <c r="C107" i="8"/>
  <c r="B107" i="8"/>
  <c r="G99" i="8"/>
  <c r="F99" i="8"/>
  <c r="E99" i="8"/>
  <c r="D99" i="8"/>
  <c r="C99" i="8"/>
  <c r="B99" i="8"/>
  <c r="G96" i="8"/>
  <c r="F96" i="8"/>
  <c r="E96" i="8"/>
  <c r="D96" i="8"/>
  <c r="C96" i="8"/>
  <c r="B96" i="8"/>
  <c r="G88" i="8"/>
  <c r="F88" i="8"/>
  <c r="E88" i="8"/>
  <c r="D88" i="8"/>
  <c r="C88" i="8"/>
  <c r="B88" i="8"/>
  <c r="G82" i="8"/>
  <c r="F82" i="8"/>
  <c r="E82" i="8"/>
  <c r="D82" i="8"/>
  <c r="C82" i="8"/>
  <c r="B82" i="8"/>
  <c r="G78" i="8"/>
  <c r="F78" i="8"/>
  <c r="E78" i="8"/>
  <c r="D78" i="8"/>
  <c r="C78" i="8"/>
  <c r="B78" i="8"/>
  <c r="G70" i="8"/>
  <c r="F70" i="8"/>
  <c r="E70" i="8"/>
  <c r="D70" i="8"/>
  <c r="C70" i="8"/>
  <c r="B70" i="8"/>
  <c r="G65" i="8"/>
  <c r="F65" i="8"/>
  <c r="E65" i="8"/>
  <c r="D65" i="8"/>
  <c r="C65" i="8"/>
  <c r="B65" i="8"/>
  <c r="G54" i="8"/>
  <c r="F54" i="8"/>
  <c r="E54" i="8"/>
  <c r="D54" i="8"/>
  <c r="C54" i="8"/>
  <c r="B54" i="8"/>
  <c r="G46" i="8"/>
  <c r="F46" i="8"/>
  <c r="E46" i="8"/>
  <c r="D46" i="8"/>
  <c r="C46" i="8"/>
  <c r="B46" i="8"/>
  <c r="G43" i="8"/>
  <c r="F43" i="8"/>
  <c r="E43" i="8"/>
  <c r="D43" i="8"/>
  <c r="C43" i="8"/>
  <c r="B43" i="8"/>
  <c r="G9" i="8"/>
  <c r="F9" i="8"/>
  <c r="E9" i="8"/>
  <c r="D9" i="8"/>
  <c r="C9" i="8"/>
  <c r="B9" i="8"/>
  <c r="A6" i="8"/>
  <c r="G4" i="8"/>
  <c r="A2" i="8"/>
  <c r="G114" i="7"/>
  <c r="F114" i="7"/>
  <c r="E114" i="7"/>
  <c r="D114" i="7"/>
  <c r="C114" i="7"/>
  <c r="B114" i="7"/>
  <c r="G111" i="7"/>
  <c r="F111" i="7"/>
  <c r="E111" i="7"/>
  <c r="D111" i="7"/>
  <c r="C111" i="7"/>
  <c r="B111" i="7"/>
  <c r="G107" i="7"/>
  <c r="F107" i="7"/>
  <c r="E107" i="7"/>
  <c r="D107" i="7"/>
  <c r="C107" i="7"/>
  <c r="B107" i="7"/>
  <c r="G99" i="7"/>
  <c r="F99" i="7"/>
  <c r="E99" i="7"/>
  <c r="D99" i="7"/>
  <c r="C99" i="7"/>
  <c r="B99" i="7"/>
  <c r="F98" i="7"/>
  <c r="G96" i="7"/>
  <c r="F96" i="7"/>
  <c r="E96" i="7"/>
  <c r="D96" i="7"/>
  <c r="C96" i="7"/>
  <c r="B96" i="7"/>
  <c r="G88" i="7"/>
  <c r="F88" i="7"/>
  <c r="E88" i="7"/>
  <c r="D88" i="7"/>
  <c r="C88" i="7"/>
  <c r="B88" i="7"/>
  <c r="G82" i="7"/>
  <c r="F82" i="7"/>
  <c r="E82" i="7"/>
  <c r="D82" i="7"/>
  <c r="C82" i="7"/>
  <c r="B82" i="7"/>
  <c r="G78" i="7"/>
  <c r="F78" i="7"/>
  <c r="E78" i="7"/>
  <c r="D78" i="7"/>
  <c r="C78" i="7"/>
  <c r="B78" i="7"/>
  <c r="G70" i="7"/>
  <c r="F70" i="7"/>
  <c r="E70" i="7"/>
  <c r="D70" i="7"/>
  <c r="C70" i="7"/>
  <c r="B70" i="7"/>
  <c r="G65" i="7"/>
  <c r="F65" i="7"/>
  <c r="E65" i="7"/>
  <c r="D65" i="7"/>
  <c r="C65" i="7"/>
  <c r="B65" i="7"/>
  <c r="G54" i="7"/>
  <c r="F54" i="7"/>
  <c r="E54" i="7"/>
  <c r="D54" i="7"/>
  <c r="C54" i="7"/>
  <c r="B54" i="7"/>
  <c r="G46" i="7"/>
  <c r="F46" i="7"/>
  <c r="E46" i="7"/>
  <c r="D46" i="7"/>
  <c r="C46" i="7"/>
  <c r="B46" i="7"/>
  <c r="G43" i="7"/>
  <c r="F43" i="7"/>
  <c r="E43" i="7"/>
  <c r="D43" i="7"/>
  <c r="C43" i="7"/>
  <c r="B43" i="7"/>
  <c r="G9" i="7"/>
  <c r="F9" i="7"/>
  <c r="E9" i="7"/>
  <c r="D9" i="7"/>
  <c r="C9" i="7"/>
  <c r="B9" i="7"/>
  <c r="A6" i="7"/>
  <c r="G4" i="7"/>
  <c r="A2" i="7"/>
  <c r="G114" i="6"/>
  <c r="F114" i="6"/>
  <c r="E114" i="6"/>
  <c r="D114" i="6"/>
  <c r="C114" i="6"/>
  <c r="B114" i="6"/>
  <c r="G111" i="6"/>
  <c r="F111" i="6"/>
  <c r="E111" i="6"/>
  <c r="D111" i="6"/>
  <c r="C111" i="6"/>
  <c r="B111" i="6"/>
  <c r="G107" i="6"/>
  <c r="F107" i="6"/>
  <c r="E107" i="6"/>
  <c r="D107" i="6"/>
  <c r="C107" i="6"/>
  <c r="B107" i="6"/>
  <c r="G99" i="6"/>
  <c r="G98" i="6"/>
  <c r="F99" i="6"/>
  <c r="E99" i="6"/>
  <c r="D99" i="6"/>
  <c r="D98" i="6"/>
  <c r="C99" i="6"/>
  <c r="B99" i="6"/>
  <c r="G96" i="6"/>
  <c r="F96" i="6"/>
  <c r="E96" i="6"/>
  <c r="D96" i="6"/>
  <c r="C96" i="6"/>
  <c r="B96" i="6"/>
  <c r="G88" i="6"/>
  <c r="F88" i="6"/>
  <c r="E88" i="6"/>
  <c r="D88" i="6"/>
  <c r="C88" i="6"/>
  <c r="B88" i="6"/>
  <c r="G83" i="6"/>
  <c r="F83" i="6"/>
  <c r="E83" i="6"/>
  <c r="D83" i="6"/>
  <c r="C83" i="6"/>
  <c r="B83" i="6"/>
  <c r="G72" i="6"/>
  <c r="F72" i="6"/>
  <c r="E72" i="6"/>
  <c r="D72" i="6"/>
  <c r="C72" i="6"/>
  <c r="B72" i="6"/>
  <c r="G64" i="6"/>
  <c r="F64" i="6"/>
  <c r="E64" i="6"/>
  <c r="E63" i="6"/>
  <c r="D64" i="6"/>
  <c r="C64" i="6"/>
  <c r="B64" i="6"/>
  <c r="G60" i="6"/>
  <c r="F60" i="6"/>
  <c r="E60" i="6"/>
  <c r="D60" i="6"/>
  <c r="C60" i="6"/>
  <c r="B60" i="6"/>
  <c r="G52" i="6"/>
  <c r="F52" i="6"/>
  <c r="E52" i="6"/>
  <c r="D52" i="6"/>
  <c r="C52" i="6"/>
  <c r="B52" i="6"/>
  <c r="G46" i="6"/>
  <c r="G45" i="6"/>
  <c r="F46" i="6"/>
  <c r="E46" i="6"/>
  <c r="D46" i="6"/>
  <c r="C46" i="6"/>
  <c r="B46" i="6"/>
  <c r="G43" i="6"/>
  <c r="F43" i="6"/>
  <c r="E43" i="6"/>
  <c r="D43" i="6"/>
  <c r="C43" i="6"/>
  <c r="B43" i="6"/>
  <c r="G9" i="6"/>
  <c r="F9" i="6"/>
  <c r="E9" i="6"/>
  <c r="E8" i="6"/>
  <c r="D9" i="6"/>
  <c r="C9" i="6"/>
  <c r="B9" i="6"/>
  <c r="G4" i="6"/>
  <c r="G114" i="5"/>
  <c r="F114" i="5"/>
  <c r="E114" i="5"/>
  <c r="D114" i="5"/>
  <c r="C114" i="5"/>
  <c r="B114" i="5"/>
  <c r="G111" i="5"/>
  <c r="F111" i="5"/>
  <c r="E111" i="5"/>
  <c r="D111" i="5"/>
  <c r="C111" i="5"/>
  <c r="B111" i="5"/>
  <c r="G107" i="5"/>
  <c r="F107" i="5"/>
  <c r="E107" i="5"/>
  <c r="E98" i="5"/>
  <c r="D107" i="5"/>
  <c r="C107" i="5"/>
  <c r="B107" i="5"/>
  <c r="G99" i="5"/>
  <c r="G98" i="5"/>
  <c r="F99" i="5"/>
  <c r="F98" i="5"/>
  <c r="E99" i="5"/>
  <c r="D99" i="5"/>
  <c r="C99" i="5"/>
  <c r="B99" i="5"/>
  <c r="B98" i="5"/>
  <c r="G96" i="5"/>
  <c r="F96" i="5"/>
  <c r="E96" i="5"/>
  <c r="D96" i="5"/>
  <c r="C96" i="5"/>
  <c r="B96" i="5"/>
  <c r="G88" i="5"/>
  <c r="F88" i="5"/>
  <c r="E88" i="5"/>
  <c r="D88" i="5"/>
  <c r="C88" i="5"/>
  <c r="B88" i="5"/>
  <c r="G83" i="5"/>
  <c r="F83" i="5"/>
  <c r="E83" i="5"/>
  <c r="D83" i="5"/>
  <c r="C83" i="5"/>
  <c r="B83" i="5"/>
  <c r="G72" i="5"/>
  <c r="F72" i="5"/>
  <c r="E72" i="5"/>
  <c r="D72" i="5"/>
  <c r="C72" i="5"/>
  <c r="B72" i="5"/>
  <c r="G64" i="5"/>
  <c r="F64" i="5"/>
  <c r="F63" i="5"/>
  <c r="E64" i="5"/>
  <c r="D64" i="5"/>
  <c r="C64" i="5"/>
  <c r="C63" i="5"/>
  <c r="B64" i="5"/>
  <c r="G60" i="5"/>
  <c r="F60" i="5"/>
  <c r="E60" i="5"/>
  <c r="D60" i="5"/>
  <c r="C60" i="5"/>
  <c r="B60" i="5"/>
  <c r="G52" i="5"/>
  <c r="F52" i="5"/>
  <c r="E52" i="5"/>
  <c r="D52" i="5"/>
  <c r="C52" i="5"/>
  <c r="B52" i="5"/>
  <c r="G46" i="5"/>
  <c r="F46" i="5"/>
  <c r="E46" i="5"/>
  <c r="D46" i="5"/>
  <c r="C46" i="5"/>
  <c r="B46" i="5"/>
  <c r="G43" i="5"/>
  <c r="F43" i="5"/>
  <c r="E43" i="5"/>
  <c r="D43" i="5"/>
  <c r="C43" i="5"/>
  <c r="B43" i="5"/>
  <c r="G9" i="5"/>
  <c r="F9" i="5"/>
  <c r="E9" i="5"/>
  <c r="D9" i="5"/>
  <c r="D8" i="5"/>
  <c r="C9" i="5"/>
  <c r="C8" i="5"/>
  <c r="B9" i="5"/>
  <c r="G4" i="5"/>
  <c r="D45" i="7"/>
  <c r="C81" i="7"/>
  <c r="G45" i="7"/>
  <c r="E8" i="7"/>
  <c r="D81" i="7"/>
  <c r="D8" i="7"/>
  <c r="D7" i="7"/>
  <c r="G8" i="7"/>
  <c r="G81" i="7"/>
  <c r="B98" i="7"/>
  <c r="B45" i="7"/>
  <c r="F45" i="7"/>
  <c r="C98" i="7"/>
  <c r="D98" i="7"/>
  <c r="D80" i="7"/>
  <c r="B8" i="7"/>
  <c r="F8" i="7"/>
  <c r="B81" i="7"/>
  <c r="F81" i="7"/>
  <c r="F80" i="7"/>
  <c r="C45" i="7"/>
  <c r="G98" i="7"/>
  <c r="C8" i="7"/>
  <c r="E45" i="7"/>
  <c r="D98" i="8"/>
  <c r="G8" i="8"/>
  <c r="C81" i="8"/>
  <c r="E8" i="8"/>
  <c r="F8" i="8"/>
  <c r="G45" i="8"/>
  <c r="G7" i="8"/>
  <c r="F45" i="8"/>
  <c r="E45" i="8"/>
  <c r="E7" i="8"/>
  <c r="D8" i="8"/>
  <c r="B98" i="8"/>
  <c r="F98" i="8"/>
  <c r="B8" i="8"/>
  <c r="F81" i="8"/>
  <c r="G98" i="8"/>
  <c r="D81" i="8"/>
  <c r="D80" i="8"/>
  <c r="G81" i="8"/>
  <c r="G80" i="8"/>
  <c r="B45" i="8"/>
  <c r="B81" i="8"/>
  <c r="C18" i="12"/>
  <c r="E18" i="12"/>
  <c r="B18" i="12"/>
  <c r="F18" i="12"/>
  <c r="B98" i="6"/>
  <c r="F98" i="6"/>
  <c r="C45" i="6"/>
  <c r="E45" i="6"/>
  <c r="F45" i="6"/>
  <c r="C98" i="6"/>
  <c r="B45" i="6"/>
  <c r="B8" i="6"/>
  <c r="F8" i="6"/>
  <c r="F7" i="6"/>
  <c r="D63" i="6"/>
  <c r="D62" i="6"/>
  <c r="G63" i="6"/>
  <c r="G62" i="6"/>
  <c r="D8" i="6"/>
  <c r="G8" i="6"/>
  <c r="G7" i="6"/>
  <c r="B63" i="6"/>
  <c r="B62" i="6"/>
  <c r="F63" i="6"/>
  <c r="F62" i="6"/>
  <c r="D45" i="6"/>
  <c r="C63" i="6"/>
  <c r="E98" i="6"/>
  <c r="E62" i="6"/>
  <c r="C8" i="6"/>
  <c r="C7" i="6"/>
  <c r="G63" i="5"/>
  <c r="G62" i="5"/>
  <c r="F62" i="5"/>
  <c r="D45" i="5"/>
  <c r="D7" i="5"/>
  <c r="B63" i="5"/>
  <c r="B62" i="5"/>
  <c r="B8" i="5"/>
  <c r="D98" i="5"/>
  <c r="F8" i="5"/>
  <c r="C45" i="5"/>
  <c r="C7" i="5"/>
  <c r="G8" i="5"/>
  <c r="C98" i="5"/>
  <c r="C62" i="5"/>
  <c r="G45" i="5"/>
  <c r="G7" i="5"/>
  <c r="G6" i="5"/>
  <c r="E8" i="5"/>
  <c r="B45" i="5"/>
  <c r="F45" i="5"/>
  <c r="E63" i="5"/>
  <c r="E7" i="6"/>
  <c r="E45" i="5"/>
  <c r="D63" i="5"/>
  <c r="E62" i="5"/>
  <c r="E81" i="7"/>
  <c r="C8" i="8"/>
  <c r="C98" i="8"/>
  <c r="C80" i="8"/>
  <c r="D8" i="31"/>
  <c r="B84" i="49"/>
  <c r="B6" i="49"/>
  <c r="E98" i="7"/>
  <c r="D81" i="30"/>
  <c r="D7" i="31"/>
  <c r="C6" i="43"/>
  <c r="D45" i="8"/>
  <c r="C45" i="8"/>
  <c r="G6" i="12"/>
  <c r="C23" i="25"/>
  <c r="D84" i="49"/>
  <c r="D6" i="49"/>
  <c r="G14" i="46"/>
  <c r="C14" i="46"/>
  <c r="C12" i="46"/>
  <c r="F13" i="46"/>
  <c r="B13" i="46"/>
  <c r="B12" i="46"/>
  <c r="E8" i="46"/>
  <c r="D7" i="46"/>
  <c r="E14" i="43"/>
  <c r="E12" i="43"/>
  <c r="D13" i="43"/>
  <c r="D12" i="43"/>
  <c r="G8" i="43"/>
  <c r="C8" i="43"/>
  <c r="F7" i="43"/>
  <c r="B7" i="43"/>
  <c r="B6" i="43"/>
  <c r="F14" i="46"/>
  <c r="B14" i="46"/>
  <c r="E13" i="46"/>
  <c r="D8" i="46"/>
  <c r="G7" i="46"/>
  <c r="G6" i="46"/>
  <c r="C7" i="46"/>
  <c r="D14" i="43"/>
  <c r="G13" i="43"/>
  <c r="G12" i="43"/>
  <c r="C13" i="43"/>
  <c r="C12" i="43"/>
  <c r="F8" i="43"/>
  <c r="B8" i="43"/>
  <c r="E7" i="43"/>
  <c r="E6" i="43"/>
  <c r="E14" i="46"/>
  <c r="D13" i="46"/>
  <c r="G8" i="46"/>
  <c r="C8" i="46"/>
  <c r="F7" i="46"/>
  <c r="B7" i="46"/>
  <c r="G14" i="43"/>
  <c r="C14" i="43"/>
  <c r="F13" i="43"/>
  <c r="F12" i="43"/>
  <c r="B13" i="43"/>
  <c r="E8" i="43"/>
  <c r="D7" i="43"/>
  <c r="D14" i="12"/>
  <c r="G13" i="12"/>
  <c r="G12" i="12"/>
  <c r="F13" i="12"/>
  <c r="B13" i="12"/>
  <c r="B12" i="12"/>
  <c r="C8" i="12"/>
  <c r="C6" i="12"/>
  <c r="E7" i="12"/>
  <c r="E6" i="12"/>
  <c r="E8" i="56"/>
  <c r="D6" i="36"/>
  <c r="D4" i="53"/>
  <c r="I4" i="51"/>
  <c r="H21" i="26"/>
  <c r="H5" i="26"/>
  <c r="D20" i="20"/>
  <c r="B24" i="26"/>
  <c r="F24" i="26"/>
  <c r="C8" i="29"/>
  <c r="C7" i="29"/>
  <c r="C46" i="30"/>
  <c r="B9" i="31"/>
  <c r="B8" i="31"/>
  <c r="B46" i="31"/>
  <c r="B64" i="31"/>
  <c r="B63" i="31"/>
  <c r="G7" i="43"/>
  <c r="B8" i="46"/>
  <c r="G13" i="46"/>
  <c r="G6" i="48"/>
  <c r="E81" i="8"/>
  <c r="D7" i="12"/>
  <c r="D6" i="12"/>
  <c r="F8" i="12"/>
  <c r="C13" i="12"/>
  <c r="C12" i="12"/>
  <c r="E14" i="12"/>
  <c r="E12" i="12"/>
  <c r="D4" i="17"/>
  <c r="B14" i="18"/>
  <c r="D5" i="19"/>
  <c r="D5" i="20"/>
  <c r="D21" i="25"/>
  <c r="D23" i="25"/>
  <c r="N23" i="28"/>
  <c r="N7" i="28"/>
  <c r="D8" i="29"/>
  <c r="D7" i="29"/>
  <c r="C9" i="30"/>
  <c r="C8" i="30"/>
  <c r="C7" i="30"/>
  <c r="B99" i="30"/>
  <c r="C9" i="31"/>
  <c r="C8" i="31"/>
  <c r="C64" i="31"/>
  <c r="C63" i="31"/>
  <c r="B14" i="43"/>
  <c r="F8" i="46"/>
  <c r="B18" i="46"/>
  <c r="F18" i="46"/>
  <c r="F84" i="49"/>
  <c r="F6" i="49"/>
  <c r="E98" i="8"/>
  <c r="F7" i="12"/>
  <c r="B8" i="12"/>
  <c r="B6" i="12"/>
  <c r="D13" i="12"/>
  <c r="D12" i="12"/>
  <c r="F14" i="12"/>
  <c r="D5" i="18"/>
  <c r="D12" i="18"/>
  <c r="D20" i="21"/>
  <c r="H20" i="21"/>
  <c r="N4" i="27"/>
  <c r="N4" i="28"/>
  <c r="B18" i="29"/>
  <c r="B7" i="29"/>
  <c r="D5" i="30"/>
  <c r="D9" i="30"/>
  <c r="D8" i="30"/>
  <c r="D7" i="30"/>
  <c r="B82" i="30"/>
  <c r="D5" i="35"/>
  <c r="D8" i="43"/>
  <c r="F14" i="43"/>
  <c r="E7" i="46"/>
  <c r="D14" i="46"/>
  <c r="E84" i="49"/>
  <c r="E6" i="49"/>
  <c r="G80" i="7"/>
  <c r="E7" i="7"/>
  <c r="B7" i="7"/>
  <c r="D6" i="7"/>
  <c r="C80" i="7"/>
  <c r="B80" i="7"/>
  <c r="G7" i="7"/>
  <c r="G6" i="7"/>
  <c r="C7" i="7"/>
  <c r="F7" i="7"/>
  <c r="F6" i="7"/>
  <c r="E80" i="7"/>
  <c r="E6" i="7"/>
  <c r="F80" i="8"/>
  <c r="D7" i="8"/>
  <c r="D6" i="8"/>
  <c r="B7" i="8"/>
  <c r="B6" i="8"/>
  <c r="F7" i="8"/>
  <c r="F6" i="8"/>
  <c r="G6" i="8"/>
  <c r="B80" i="8"/>
  <c r="C7" i="8"/>
  <c r="C6" i="8"/>
  <c r="E80" i="8"/>
  <c r="E6" i="8"/>
  <c r="F6" i="12"/>
  <c r="C62" i="6"/>
  <c r="C6" i="6"/>
  <c r="G6" i="6"/>
  <c r="B7" i="6"/>
  <c r="B6" i="6"/>
  <c r="F6" i="6"/>
  <c r="D7" i="6"/>
  <c r="D6" i="6"/>
  <c r="E6" i="6"/>
  <c r="D62" i="5"/>
  <c r="D6" i="5"/>
  <c r="F7" i="5"/>
  <c r="F6" i="5"/>
  <c r="E7" i="5"/>
  <c r="E6" i="5"/>
  <c r="B7" i="5"/>
  <c r="B6" i="5"/>
  <c r="C6" i="5"/>
  <c r="G6" i="43"/>
  <c r="D6" i="43"/>
  <c r="E6" i="46"/>
  <c r="B81" i="30"/>
  <c r="B7" i="30"/>
  <c r="C7" i="31"/>
  <c r="B7" i="31"/>
  <c r="E12" i="46"/>
  <c r="F6" i="43"/>
  <c r="F12" i="46"/>
  <c r="F6" i="46"/>
  <c r="G12" i="46"/>
  <c r="F12" i="12"/>
  <c r="B12" i="43"/>
  <c r="B6" i="46"/>
  <c r="D12" i="46"/>
  <c r="C6" i="46"/>
  <c r="D6" i="46"/>
  <c r="B6" i="7"/>
  <c r="C6" i="7"/>
</calcChain>
</file>

<file path=xl/sharedStrings.xml><?xml version="1.0" encoding="utf-8"?>
<sst xmlns="http://schemas.openxmlformats.org/spreadsheetml/2006/main" count="1379" uniqueCount="225">
  <si>
    <t>Облігації Укравтодору (5 - річні)</t>
  </si>
  <si>
    <t>Облігації ДІУ (7 - річні)</t>
  </si>
  <si>
    <t>2024-2028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</si>
  <si>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</si>
  <si>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</si>
  <si>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</si>
  <si>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</si>
  <si>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</si>
  <si>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</si>
  <si>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</si>
  <si>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</si>
  <si>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</si>
  <si>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</si>
  <si>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Італія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</si>
  <si>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</si>
  <si>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</si>
  <si>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</si>
  <si>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</si>
  <si>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</si>
  <si>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</si>
  <si>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</si>
  <si>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</si>
  <si>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</si>
  <si>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</si>
  <si>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</si>
  <si>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</si>
  <si>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</si>
  <si>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</si>
  <si>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</si>
  <si>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</si>
  <si>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</si>
  <si>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</si>
  <si>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</si>
  <si>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</si>
  <si>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</si>
  <si>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</si>
  <si>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</si>
  <si>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</si>
  <si>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</si>
  <si>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</si>
  <si>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</si>
  <si>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</si>
  <si>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</si>
  <si>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</si>
  <si>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</si>
  <si>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</si>
  <si>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</si>
  <si>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</si>
  <si>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Німеччина</t>
  </si>
  <si>
    <t>ОВДП (1 - місячні)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</si>
  <si>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</si>
  <si>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</si>
  <si>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2023.05.31-2023.12.31</t>
  </si>
  <si>
    <t>USD</t>
  </si>
  <si>
    <t>FORMAT</t>
  </si>
  <si>
    <t>IS_OVDP</t>
  </si>
  <si>
    <t>ОВДП (3 - місячні)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</si>
  <si>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</si>
  <si>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</si>
  <si>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</si>
  <si>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</si>
  <si>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</si>
  <si>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</si>
  <si>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</si>
  <si>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</si>
  <si>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</si>
  <si>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</si>
  <si>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>2028-13.05.2062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</si>
  <si>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</si>
  <si>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</si>
  <si>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</si>
  <si>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</si>
  <si>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</si>
  <si>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</si>
  <si>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</si>
  <si>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</si>
  <si>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</si>
  <si>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</si>
  <si>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</si>
  <si>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</si>
  <si>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</si>
  <si>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</si>
  <si>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</si>
  <si>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</si>
  <si>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</si>
  <si>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</si>
  <si>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</si>
  <si>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</si>
  <si>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</si>
  <si>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</si>
  <si>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>ОВДП (8 - річні)</t>
  </si>
  <si>
    <t xml:space="preserve">            ОВДП (12 -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</si>
  <si>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</si>
  <si>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</si>
  <si>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</si>
  <si>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</si>
  <si>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</si>
  <si>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</si>
  <si>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</si>
  <si>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</si>
  <si>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</si>
  <si>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</si>
  <si>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</si>
  <si>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Експортно-імпортний банк Кореї</t>
  </si>
  <si>
    <t>be957197-f9c1-4534-bc21-05712f7eb105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</si>
  <si>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</si>
  <si>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</si>
  <si>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</si>
  <si>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Нідерланди</t>
  </si>
  <si>
    <t>Державні цінні папери</t>
  </si>
  <si>
    <t>Польща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</si>
  <si>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</si>
  <si>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</si>
  <si>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</si>
  <si>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</si>
  <si>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</si>
  <si>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</si>
  <si>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</si>
  <si>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</si>
  <si>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</si>
  <si>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</si>
  <si>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</si>
  <si>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</si>
  <si>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</si>
  <si>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</si>
  <si>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</si>
  <si>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</si>
  <si>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</si>
  <si>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</si>
  <si>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</si>
  <si>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</si>
  <si>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</si>
  <si>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</si>
  <si>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</si>
  <si>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</si>
  <si>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</si>
  <si>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</si>
  <si>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</si>
  <si>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</si>
  <si>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</si>
  <si>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</si>
  <si>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</si>
  <si>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</si>
  <si>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</si>
  <si>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</si>
  <si>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</si>
  <si>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</si>
  <si>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</si>
  <si>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</si>
  <si>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</si>
  <si>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</si>
  <si>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</si>
  <si>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</si>
  <si>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</si>
  <si>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</si>
  <si>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</si>
  <si>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</si>
  <si>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</si>
  <si>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</si>
  <si>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</si>
  <si>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</si>
  <si>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LIBOR</t>
  </si>
  <si>
    <t>В тому числі:</t>
  </si>
  <si>
    <t>2</t>
  </si>
  <si>
    <t>ОЗДП 2014 року</t>
  </si>
  <si>
    <t>Європейський Союз</t>
  </si>
  <si>
    <t>(за типом кредитора)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</si>
  <si>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</si>
  <si>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</si>
  <si>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</si>
  <si>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</si>
  <si>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</si>
  <si>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</si>
  <si>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</si>
  <si>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</si>
  <si>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</si>
  <si>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</si>
  <si>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31.12.2060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</si>
  <si>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</si>
  <si>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</si>
  <si>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</si>
  <si>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</si>
  <si>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>31.05.2023</t>
  </si>
  <si>
    <t xml:space="preserve"> </t>
  </si>
  <si>
    <t>ОЗДП 2020 року</t>
  </si>
  <si>
    <t>TORF</t>
  </si>
  <si>
    <t>Зовнішній борг, не віднесений до інших категорій</t>
  </si>
  <si>
    <t xml:space="preserve">            ОВДП (7 - річні)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</si>
  <si>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</si>
  <si>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</si>
  <si>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</si>
  <si>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</si>
  <si>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</si>
  <si>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</si>
  <si>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</si>
  <si>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</si>
  <si>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</si>
  <si>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</si>
  <si>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</si>
  <si>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>Дата последнего погашения</t>
  </si>
  <si>
    <t xml:space="preserve">            ОВДП (18 - річні)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</si>
  <si>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</si>
  <si>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</si>
  <si>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</si>
  <si>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</si>
  <si>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</si>
  <si>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</si>
  <si>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>курс до UAH</t>
  </si>
  <si>
    <t xml:space="preserve">            ОВДП (21 - річні)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</si>
  <si>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</si>
  <si>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</si>
  <si>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</si>
  <si>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</si>
  <si>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</si>
  <si>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</si>
  <si>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</si>
  <si>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</si>
  <si>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</si>
  <si>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</si>
  <si>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</si>
  <si>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</si>
  <si>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</si>
  <si>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</si>
  <si>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UIRD 3m USD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</si>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</sst>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2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indexed="8"/>
      <name val="Arial Cyr"/>
    </font>
    <font>
      <sz val="11"/>
      <color indexed="8"/>
      <name val="Arial Cy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1">
    <xf numFmtId="0" fontId="0" fillId="0" borderId="0" xfId="0"/>
    <xf numFmtId="4" fontId="9" fillId="3" borderId="1" xfId="1" applyNumberFormat="1" applyFont="1" applyFill="1" applyBorder="1" applyAlignment="1">
      <alignment horizontal="center"/>
    </xf>
    <xf numFmtId="164" fontId="8" fillId="14" borderId="1" xfId="12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horizontal="left" indent="1"/>
    </xf>
    <xf numFmtId="49" fontId="11" fillId="15" borderId="1" xfId="2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wrapText="1" indent="2"/>
    </xf>
    <xf numFmtId="4" fontId="12" fillId="2" borderId="1" xfId="10" applyNumberFormat="1" applyFont="1" applyFill="1" applyBorder="1" applyAlignment="1">
      <alignment horizontal="right"/>
    </xf>
    <xf numFmtId="165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165" fontId="14" fillId="3" borderId="1" xfId="0" applyNumberFormat="1" applyFont="1" applyFill="1" applyBorder="1" applyAlignment="1">
      <alignment horizontal="right"/>
    </xf>
    <xf numFmtId="49" fontId="14" fillId="3" borderId="1" xfId="0" applyNumberFormat="1" applyFont="1" applyFill="1" applyBorder="1" applyAlignment="1">
      <alignment horizontal="left" indent="1"/>
    </xf>
    <xf numFmtId="0" fontId="14" fillId="3" borderId="1" xfId="0" applyFont="1" applyFill="1" applyBorder="1" applyAlignment="1">
      <alignment horizontal="right"/>
    </xf>
    <xf numFmtId="49" fontId="14" fillId="3" borderId="1" xfId="0" applyNumberFormat="1" applyFont="1" applyFill="1" applyBorder="1" applyAlignment="1">
      <alignment horizontal="left" vertical="center" indent="4"/>
    </xf>
    <xf numFmtId="164" fontId="10" fillId="4" borderId="1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9" fontId="12" fillId="2" borderId="1" xfId="10" applyNumberFormat="1" applyFont="1" applyFill="1" applyBorder="1" applyAlignment="1">
      <alignment horizontal="left" indent="1"/>
    </xf>
    <xf numFmtId="0" fontId="15" fillId="0" borderId="1" xfId="0" applyFont="1" applyBorder="1"/>
    <xf numFmtId="10" fontId="9" fillId="3" borderId="1" xfId="1" applyNumberFormat="1" applyFont="1" applyFill="1" applyBorder="1" applyAlignment="1"/>
    <xf numFmtId="49" fontId="9" fillId="16" borderId="1" xfId="1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/>
    <xf numFmtId="0" fontId="15" fillId="0" borderId="0" xfId="0" applyNumberFormat="1" applyFont="1" applyAlignment="1"/>
    <xf numFmtId="164" fontId="16" fillId="17" borderId="1" xfId="12" applyNumberFormat="1" applyFont="1" applyFill="1" applyBorder="1" applyAlignment="1">
      <alignment horizontal="right" vertical="center"/>
    </xf>
    <xf numFmtId="4" fontId="16" fillId="12" borderId="1" xfId="11" applyNumberFormat="1" applyFont="1" applyBorder="1" applyAlignment="1">
      <alignment horizontal="right" vertical="center"/>
    </xf>
    <xf numFmtId="165" fontId="12" fillId="2" borderId="1" xfId="0" applyNumberFormat="1" applyFont="1" applyFill="1" applyBorder="1" applyAlignment="1"/>
    <xf numFmtId="0" fontId="15" fillId="0" borderId="0" xfId="0" applyNumberFormat="1" applyFont="1"/>
    <xf numFmtId="0" fontId="9" fillId="0" borderId="0" xfId="0" applyFont="1"/>
    <xf numFmtId="0" fontId="15" fillId="0" borderId="0" xfId="3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10" fontId="14" fillId="3" borderId="1" xfId="13" applyNumberFormat="1" applyFont="1" applyFill="1" applyBorder="1" applyAlignment="1">
      <alignment horizontal="right"/>
    </xf>
    <xf numFmtId="0" fontId="17" fillId="0" borderId="0" xfId="2" applyNumberFormat="1" applyFont="1" applyAlignment="1">
      <alignment horizontal="center" vertical="center"/>
    </xf>
    <xf numFmtId="0" fontId="18" fillId="2" borderId="1" xfId="0" applyFont="1" applyFill="1" applyBorder="1" applyAlignment="1">
      <alignment horizontal="left" indent="3"/>
    </xf>
    <xf numFmtId="164" fontId="12" fillId="2" borderId="1" xfId="8" applyNumberFormat="1" applyFont="1" applyFill="1" applyBorder="1" applyAlignment="1">
      <alignment horizontal="righ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4" fontId="19" fillId="0" borderId="0" xfId="0" applyNumberFormat="1" applyFont="1" applyAlignment="1"/>
    <xf numFmtId="49" fontId="8" fillId="12" borderId="1" xfId="11" applyNumberFormat="1" applyBorder="1" applyAlignment="1">
      <alignment horizontal="left"/>
    </xf>
    <xf numFmtId="4" fontId="20" fillId="5" borderId="1" xfId="0" applyNumberFormat="1" applyFont="1" applyFill="1" applyBorder="1" applyAlignment="1"/>
    <xf numFmtId="164" fontId="16" fillId="14" borderId="1" xfId="12" applyNumberFormat="1" applyFont="1" applyFill="1" applyBorder="1" applyAlignment="1">
      <alignment horizontal="right" vertical="center"/>
    </xf>
    <xf numFmtId="10" fontId="18" fillId="2" borderId="1" xfId="0" applyNumberFormat="1" applyFont="1" applyFill="1" applyBorder="1" applyAlignment="1"/>
    <xf numFmtId="10" fontId="8" fillId="12" borderId="1" xfId="11" applyNumberFormat="1" applyBorder="1" applyAlignment="1">
      <alignment horizontal="right"/>
    </xf>
    <xf numFmtId="0" fontId="21" fillId="6" borderId="1" xfId="0" applyFont="1" applyFill="1" applyBorder="1" applyAlignment="1">
      <alignment horizontal="left" indent="1"/>
    </xf>
    <xf numFmtId="0" fontId="11" fillId="15" borderId="1" xfId="2" applyNumberFormat="1" applyFont="1" applyFill="1" applyBorder="1" applyAlignment="1">
      <alignment horizontal="left" vertical="center" wrapText="1"/>
    </xf>
    <xf numFmtId="4" fontId="14" fillId="3" borderId="1" xfId="0" applyNumberFormat="1" applyFont="1" applyFill="1" applyBorder="1" applyAlignment="1"/>
    <xf numFmtId="0" fontId="13" fillId="0" borderId="0" xfId="2" applyNumberFormat="1" applyFont="1" applyAlignment="1"/>
    <xf numFmtId="164" fontId="10" fillId="2" borderId="1" xfId="9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/>
    <xf numFmtId="10" fontId="15" fillId="0" borderId="1" xfId="0" applyNumberFormat="1" applyFont="1" applyBorder="1"/>
    <xf numFmtId="4" fontId="19" fillId="0" borderId="0" xfId="0" applyNumberFormat="1" applyFont="1"/>
    <xf numFmtId="164" fontId="11" fillId="15" borderId="1" xfId="2" applyNumberFormat="1" applyFont="1" applyFill="1" applyBorder="1" applyAlignment="1">
      <alignment horizontal="right" vertical="center"/>
    </xf>
    <xf numFmtId="49" fontId="15" fillId="0" borderId="1" xfId="0" applyNumberFormat="1" applyFont="1" applyBorder="1" applyAlignment="1">
      <alignment horizontal="left" vertical="center" indent="1"/>
    </xf>
    <xf numFmtId="4" fontId="8" fillId="14" borderId="1" xfId="12" applyNumberFormat="1" applyFont="1" applyFill="1" applyBorder="1" applyAlignment="1">
      <alignment horizontal="right"/>
    </xf>
    <xf numFmtId="0" fontId="19" fillId="0" borderId="0" xfId="0" applyFont="1" applyAlignment="1"/>
    <xf numFmtId="49" fontId="22" fillId="3" borderId="1" xfId="0" applyNumberFormat="1" applyFont="1" applyFill="1" applyBorder="1" applyAlignment="1">
      <alignment horizontal="center" vertical="center" wrapText="1"/>
    </xf>
    <xf numFmtId="49" fontId="21" fillId="5" borderId="1" xfId="11" applyNumberFormat="1" applyFont="1" applyFill="1" applyBorder="1" applyAlignment="1">
      <alignment horizontal="left" vertical="center" wrapText="1" indent="1"/>
    </xf>
    <xf numFmtId="0" fontId="13" fillId="0" borderId="0" xfId="0" applyFont="1" applyAlignment="1"/>
    <xf numFmtId="10" fontId="15" fillId="3" borderId="1" xfId="4" applyNumberFormat="1" applyFont="1" applyFill="1" applyBorder="1" applyAlignment="1">
      <alignment horizontal="right" vertical="center"/>
    </xf>
    <xf numFmtId="49" fontId="9" fillId="3" borderId="1" xfId="1" applyNumberFormat="1" applyFont="1" applyFill="1" applyBorder="1" applyAlignment="1">
      <alignment horizontal="center" vertical="center" wrapText="1"/>
    </xf>
    <xf numFmtId="165" fontId="14" fillId="3" borderId="1" xfId="0" applyNumberFormat="1" applyFont="1" applyFill="1" applyBorder="1" applyAlignment="1"/>
    <xf numFmtId="0" fontId="13" fillId="0" borderId="0" xfId="2" applyNumberFormat="1" applyFont="1"/>
    <xf numFmtId="4" fontId="21" fillId="5" borderId="1" xfId="0" applyNumberFormat="1" applyFont="1" applyFill="1" applyBorder="1" applyAlignment="1"/>
    <xf numFmtId="164" fontId="14" fillId="3" borderId="1" xfId="0" applyNumberFormat="1" applyFont="1" applyFill="1" applyBorder="1" applyAlignment="1">
      <alignment horizontal="right" vertical="center"/>
    </xf>
    <xf numFmtId="4" fontId="16" fillId="17" borderId="1" xfId="12" applyNumberFormat="1" applyFont="1" applyFill="1" applyBorder="1" applyAlignment="1">
      <alignment horizontal="right" vertical="center"/>
    </xf>
    <xf numFmtId="4" fontId="10" fillId="3" borderId="1" xfId="0" applyNumberFormat="1" applyFont="1" applyFill="1" applyBorder="1" applyAlignment="1"/>
    <xf numFmtId="10" fontId="13" fillId="0" borderId="0" xfId="0" applyNumberFormat="1" applyFont="1" applyAlignment="1">
      <alignment horizontal="right"/>
    </xf>
    <xf numFmtId="49" fontId="18" fillId="2" borderId="1" xfId="7" applyNumberFormat="1" applyFont="1" applyFill="1" applyBorder="1" applyAlignment="1">
      <alignment horizontal="left" vertical="center" indent="3"/>
    </xf>
    <xf numFmtId="164" fontId="8" fillId="12" borderId="1" xfId="11" applyNumberFormat="1" applyBorder="1" applyAlignment="1">
      <alignment horizontal="right" vertical="center"/>
    </xf>
    <xf numFmtId="49" fontId="10" fillId="4" borderId="1" xfId="3" applyNumberFormat="1" applyFont="1" applyFill="1" applyBorder="1" applyAlignment="1">
      <alignment horizontal="left" vertical="center" indent="1"/>
    </xf>
    <xf numFmtId="49" fontId="15" fillId="3" borderId="1" xfId="5" applyNumberFormat="1" applyFont="1" applyFill="1" applyBorder="1" applyAlignment="1">
      <alignment horizontal="left" vertical="center" indent="3"/>
    </xf>
    <xf numFmtId="10" fontId="14" fillId="3" borderId="1" xfId="0" applyNumberFormat="1" applyFont="1" applyFill="1" applyBorder="1" applyAlignment="1">
      <alignment horizontal="right"/>
    </xf>
    <xf numFmtId="10" fontId="18" fillId="2" borderId="1" xfId="13" applyNumberFormat="1" applyFont="1" applyFill="1" applyBorder="1" applyAlignment="1">
      <alignment horizontal="right" vertical="center"/>
    </xf>
    <xf numFmtId="0" fontId="19" fillId="0" borderId="0" xfId="0" applyFont="1"/>
    <xf numFmtId="10" fontId="9" fillId="3" borderId="1" xfId="1" applyNumberFormat="1" applyFont="1" applyFill="1" applyBorder="1" applyAlignment="1">
      <alignment horizontal="center"/>
    </xf>
    <xf numFmtId="0" fontId="13" fillId="0" borderId="0" xfId="0" applyFont="1"/>
    <xf numFmtId="49" fontId="18" fillId="7" borderId="1" xfId="6" applyNumberFormat="1" applyFont="1" applyFill="1" applyBorder="1" applyAlignment="1">
      <alignment horizontal="left" vertical="center" indent="3"/>
    </xf>
    <xf numFmtId="49" fontId="9" fillId="4" borderId="1" xfId="3" applyNumberFormat="1" applyFont="1" applyFill="1" applyBorder="1" applyAlignment="1">
      <alignment horizontal="left" vertical="center"/>
    </xf>
    <xf numFmtId="10" fontId="12" fillId="2" borderId="1" xfId="10" applyNumberFormat="1" applyFont="1" applyFill="1" applyBorder="1" applyAlignment="1">
      <alignment horizontal="right"/>
    </xf>
    <xf numFmtId="49" fontId="16" fillId="12" borderId="1" xfId="11" applyNumberFormat="1" applyFont="1" applyBorder="1" applyAlignment="1">
      <alignment horizontal="left" vertical="center"/>
    </xf>
    <xf numFmtId="4" fontId="23" fillId="3" borderId="1" xfId="0" applyNumberFormat="1" applyFont="1" applyFill="1" applyBorder="1" applyAlignment="1">
      <alignment horizontal="right" vertical="center"/>
    </xf>
    <xf numFmtId="0" fontId="20" fillId="5" borderId="1" xfId="0" applyFont="1" applyFill="1" applyBorder="1" applyAlignment="1"/>
    <xf numFmtId="0" fontId="14" fillId="3" borderId="1" xfId="0" applyFont="1" applyFill="1" applyBorder="1" applyAlignment="1">
      <alignment horizontal="left" indent="4"/>
    </xf>
    <xf numFmtId="0" fontId="9" fillId="0" borderId="1" xfId="1" applyFont="1" applyBorder="1"/>
    <xf numFmtId="10" fontId="8" fillId="14" borderId="1" xfId="13" applyNumberFormat="1" applyFont="1" applyFill="1" applyBorder="1" applyAlignment="1">
      <alignment horizontal="right"/>
    </xf>
    <xf numFmtId="164" fontId="8" fillId="17" borderId="1" xfId="12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64" fontId="18" fillId="2" borderId="1" xfId="7" applyNumberFormat="1" applyFont="1" applyFill="1" applyBorder="1" applyAlignment="1">
      <alignment horizontal="right" vertical="center"/>
    </xf>
    <xf numFmtId="4" fontId="12" fillId="2" borderId="1" xfId="8" applyNumberFormat="1" applyFont="1" applyFill="1" applyBorder="1" applyAlignment="1">
      <alignment horizontal="right"/>
    </xf>
    <xf numFmtId="0" fontId="19" fillId="0" borderId="0" xfId="0" applyNumberFormat="1" applyFont="1" applyAlignment="1">
      <alignment horizontal="center" vertical="center"/>
    </xf>
    <xf numFmtId="4" fontId="16" fillId="14" borderId="1" xfId="12" applyNumberFormat="1" applyFont="1" applyFill="1" applyBorder="1" applyAlignment="1">
      <alignment horizontal="right" vertical="center"/>
    </xf>
    <xf numFmtId="0" fontId="9" fillId="0" borderId="0" xfId="1" applyNumberFormat="1" applyFont="1" applyAlignment="1"/>
    <xf numFmtId="10" fontId="16" fillId="17" borderId="1" xfId="13" applyNumberFormat="1" applyFont="1" applyFill="1" applyBorder="1" applyAlignment="1">
      <alignment horizontal="right" vertical="center"/>
    </xf>
    <xf numFmtId="164" fontId="18" fillId="7" borderId="1" xfId="6" applyNumberFormat="1" applyFont="1" applyFill="1" applyBorder="1" applyAlignment="1">
      <alignment horizontal="right" vertical="center"/>
    </xf>
    <xf numFmtId="0" fontId="17" fillId="0" borderId="0" xfId="2" applyNumberFormat="1" applyFont="1" applyAlignment="1">
      <alignment horizontal="right"/>
    </xf>
    <xf numFmtId="49" fontId="13" fillId="0" borderId="0" xfId="0" applyNumberFormat="1" applyFont="1" applyAlignment="1">
      <alignment horizontal="right"/>
    </xf>
    <xf numFmtId="10" fontId="12" fillId="2" borderId="1" xfId="0" applyNumberFormat="1" applyFont="1" applyFill="1" applyBorder="1" applyAlignment="1"/>
    <xf numFmtId="49" fontId="23" fillId="3" borderId="1" xfId="0" applyNumberFormat="1" applyFont="1" applyFill="1" applyBorder="1" applyAlignment="1">
      <alignment horizontal="left" vertical="center" indent="1"/>
    </xf>
    <xf numFmtId="165" fontId="12" fillId="2" borderId="1" xfId="8" applyNumberFormat="1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49" fontId="21" fillId="6" borderId="1" xfId="12" applyNumberFormat="1" applyFont="1" applyFill="1" applyBorder="1" applyAlignment="1">
      <alignment horizontal="left" vertical="center" wrapText="1" indent="1"/>
    </xf>
    <xf numFmtId="49" fontId="12" fillId="2" borderId="1" xfId="8" applyNumberFormat="1" applyFont="1" applyFill="1" applyBorder="1" applyAlignment="1">
      <alignment horizontal="left" indent="1"/>
    </xf>
    <xf numFmtId="0" fontId="9" fillId="0" borderId="0" xfId="1" applyNumberFormat="1" applyFont="1"/>
    <xf numFmtId="49" fontId="25" fillId="12" borderId="1" xfId="11" applyNumberFormat="1" applyFont="1" applyBorder="1" applyAlignment="1">
      <alignment horizontal="left" vertical="center" wrapText="1"/>
    </xf>
    <xf numFmtId="4" fontId="14" fillId="3" borderId="1" xfId="0" applyNumberFormat="1" applyFont="1" applyFill="1" applyBorder="1" applyAlignment="1">
      <alignment horizontal="right" vertical="center"/>
    </xf>
    <xf numFmtId="4" fontId="8" fillId="12" borderId="1" xfId="11" applyNumberFormat="1" applyBorder="1" applyAlignment="1">
      <alignment horizontal="right" vertical="center"/>
    </xf>
    <xf numFmtId="49" fontId="8" fillId="14" borderId="1" xfId="12" applyNumberFormat="1" applyFont="1" applyFill="1" applyBorder="1" applyAlignment="1">
      <alignment horizontal="left"/>
    </xf>
    <xf numFmtId="0" fontId="15" fillId="0" borderId="0" xfId="5" applyNumberFormat="1" applyFont="1" applyAlignment="1">
      <alignment horizontal="center" vertical="center"/>
    </xf>
    <xf numFmtId="10" fontId="8" fillId="14" borderId="1" xfId="12" applyNumberFormat="1" applyFont="1" applyFill="1" applyBorder="1" applyAlignment="1">
      <alignment horizontal="right"/>
    </xf>
    <xf numFmtId="4" fontId="26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49" fontId="16" fillId="17" borderId="1" xfId="12" applyNumberFormat="1" applyFont="1" applyFill="1" applyBorder="1" applyAlignment="1">
      <alignment horizontal="left" vertical="center"/>
    </xf>
    <xf numFmtId="165" fontId="14" fillId="3" borderId="1" xfId="0" applyNumberFormat="1" applyFont="1" applyFill="1" applyBorder="1" applyAlignment="1">
      <alignment horizontal="right" vertical="center"/>
    </xf>
    <xf numFmtId="10" fontId="16" fillId="17" borderId="1" xfId="12" applyNumberFormat="1" applyFont="1" applyFill="1" applyBorder="1" applyAlignment="1">
      <alignment horizontal="right" vertical="center"/>
    </xf>
    <xf numFmtId="0" fontId="15" fillId="3" borderId="1" xfId="5" applyNumberFormat="1" applyFont="1" applyFill="1" applyBorder="1" applyAlignment="1">
      <alignment horizontal="left" vertical="center" indent="3"/>
    </xf>
    <xf numFmtId="165" fontId="8" fillId="12" borderId="1" xfId="11" applyNumberFormat="1" applyBorder="1" applyAlignment="1">
      <alignment horizontal="right" vertical="center"/>
    </xf>
    <xf numFmtId="4" fontId="18" fillId="7" borderId="1" xfId="0" applyNumberFormat="1" applyFont="1" applyFill="1" applyBorder="1" applyAlignment="1"/>
    <xf numFmtId="4" fontId="22" fillId="3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0" fillId="4" borderId="1" xfId="0" applyFont="1" applyFill="1" applyBorder="1" applyAlignment="1">
      <alignment horizontal="left" wrapText="1" indent="1"/>
    </xf>
    <xf numFmtId="0" fontId="26" fillId="0" borderId="0" xfId="0" applyFont="1" applyAlignment="1">
      <alignment horizontal="center" vertical="center"/>
    </xf>
    <xf numFmtId="10" fontId="14" fillId="3" borderId="1" xfId="0" applyNumberFormat="1" applyFont="1" applyFill="1" applyBorder="1" applyAlignment="1"/>
    <xf numFmtId="4" fontId="15" fillId="3" borderId="1" xfId="5" applyNumberFormat="1" applyFont="1" applyFill="1" applyBorder="1" applyAlignment="1">
      <alignment horizontal="right" vertical="center"/>
    </xf>
    <xf numFmtId="4" fontId="9" fillId="3" borderId="1" xfId="1" applyNumberFormat="1" applyFont="1" applyFill="1" applyBorder="1" applyAlignment="1">
      <alignment horizontal="center" vertical="center"/>
    </xf>
    <xf numFmtId="164" fontId="10" fillId="2" borderId="1" xfId="1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/>
    </xf>
    <xf numFmtId="0" fontId="16" fillId="12" borderId="1" xfId="11" applyNumberFormat="1" applyFont="1" applyBorder="1" applyAlignment="1">
      <alignment horizontal="left" vertical="center"/>
    </xf>
    <xf numFmtId="10" fontId="23" fillId="3" borderId="1" xfId="0" applyNumberFormat="1" applyFont="1" applyFill="1" applyBorder="1" applyAlignment="1">
      <alignment horizontal="right" vertical="center"/>
    </xf>
    <xf numFmtId="49" fontId="15" fillId="0" borderId="0" xfId="0" applyNumberFormat="1" applyFont="1" applyAlignment="1">
      <alignment horizontal="left"/>
    </xf>
    <xf numFmtId="4" fontId="12" fillId="2" borderId="1" xfId="10" applyNumberFormat="1" applyFont="1" applyFill="1" applyBorder="1" applyAlignment="1">
      <alignment horizontal="right" vertical="center"/>
    </xf>
    <xf numFmtId="10" fontId="16" fillId="14" borderId="1" xfId="13" applyNumberFormat="1" applyFont="1" applyFill="1" applyBorder="1" applyAlignment="1">
      <alignment horizontal="right" vertical="center"/>
    </xf>
    <xf numFmtId="0" fontId="27" fillId="0" borderId="0" xfId="0" applyFont="1" applyAlignment="1"/>
    <xf numFmtId="164" fontId="10" fillId="3" borderId="1" xfId="4" applyNumberFormat="1" applyFont="1" applyFill="1" applyBorder="1" applyAlignment="1">
      <alignment horizontal="right" vertical="center"/>
    </xf>
    <xf numFmtId="165" fontId="9" fillId="3" borderId="1" xfId="1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/>
    <xf numFmtId="49" fontId="14" fillId="3" borderId="1" xfId="0" applyNumberFormat="1" applyFont="1" applyFill="1" applyBorder="1" applyAlignment="1">
      <alignment horizontal="left" vertical="center" indent="1"/>
    </xf>
    <xf numFmtId="4" fontId="8" fillId="17" borderId="1" xfId="12" applyNumberFormat="1" applyFill="1" applyBorder="1" applyAlignment="1">
      <alignment horizontal="right" vertical="center"/>
    </xf>
    <xf numFmtId="4" fontId="15" fillId="0" borderId="0" xfId="0" applyNumberFormat="1" applyFont="1" applyAlignment="1"/>
    <xf numFmtId="0" fontId="25" fillId="0" borderId="0" xfId="3" applyNumberFormat="1" applyFont="1" applyAlignment="1">
      <alignment horizontal="center" vertical="center"/>
    </xf>
    <xf numFmtId="49" fontId="9" fillId="16" borderId="1" xfId="1" applyNumberFormat="1" applyFont="1" applyFill="1" applyBorder="1" applyAlignment="1">
      <alignment horizontal="center" vertical="center" wrapText="1"/>
    </xf>
    <xf numFmtId="0" fontId="27" fillId="0" borderId="0" xfId="0" applyFont="1"/>
    <xf numFmtId="49" fontId="12" fillId="2" borderId="1" xfId="10" applyNumberFormat="1" applyFont="1" applyFill="1" applyBorder="1" applyAlignment="1">
      <alignment horizontal="left" vertical="center" indent="1"/>
    </xf>
    <xf numFmtId="166" fontId="9" fillId="3" borderId="1" xfId="1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/>
    <xf numFmtId="4" fontId="15" fillId="0" borderId="0" xfId="0" applyNumberFormat="1" applyFont="1"/>
    <xf numFmtId="165" fontId="15" fillId="0" borderId="0" xfId="0" applyNumberFormat="1" applyFont="1" applyAlignment="1"/>
    <xf numFmtId="0" fontId="15" fillId="0" borderId="0" xfId="0" applyFont="1" applyAlignment="1"/>
    <xf numFmtId="0" fontId="15" fillId="0" borderId="0" xfId="0" applyFont="1" applyAlignment="1">
      <alignment horizontal="left" vertical="center"/>
    </xf>
    <xf numFmtId="49" fontId="28" fillId="4" borderId="1" xfId="2" applyNumberFormat="1" applyFont="1" applyFill="1" applyBorder="1" applyAlignment="1">
      <alignment horizontal="left" vertical="center"/>
    </xf>
    <xf numFmtId="49" fontId="10" fillId="3" borderId="1" xfId="4" applyNumberFormat="1" applyFont="1" applyFill="1" applyBorder="1" applyAlignment="1">
      <alignment horizontal="left" vertical="center" indent="2"/>
    </xf>
    <xf numFmtId="0" fontId="14" fillId="3" borderId="1" xfId="0" applyFont="1" applyFill="1" applyBorder="1" applyAlignment="1">
      <alignment horizontal="left" indent="2"/>
    </xf>
    <xf numFmtId="49" fontId="8" fillId="12" borderId="1" xfId="11" applyNumberFormat="1" applyBorder="1" applyAlignment="1">
      <alignment horizontal="left" vertical="center"/>
    </xf>
    <xf numFmtId="49" fontId="16" fillId="14" borderId="1" xfId="12" applyNumberFormat="1" applyFont="1" applyFill="1" applyBorder="1" applyAlignment="1">
      <alignment horizontal="left" vertical="center"/>
    </xf>
    <xf numFmtId="10" fontId="10" fillId="3" borderId="1" xfId="13" applyNumberFormat="1" applyFont="1" applyFill="1" applyBorder="1" applyAlignment="1">
      <alignment horizontal="right" vertical="center"/>
    </xf>
    <xf numFmtId="10" fontId="12" fillId="2" borderId="1" xfId="8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left" indent="1"/>
    </xf>
    <xf numFmtId="10" fontId="16" fillId="14" borderId="1" xfId="12" applyNumberFormat="1" applyFont="1" applyFill="1" applyBorder="1" applyAlignment="1">
      <alignment horizontal="right" vertical="center"/>
    </xf>
    <xf numFmtId="165" fontId="15" fillId="0" borderId="0" xfId="0" applyNumberFormat="1" applyFont="1"/>
    <xf numFmtId="0" fontId="16" fillId="17" borderId="1" xfId="12" applyNumberFormat="1" applyFont="1" applyFill="1" applyBorder="1" applyAlignment="1">
      <alignment horizontal="left" vertical="center"/>
    </xf>
    <xf numFmtId="166" fontId="9" fillId="0" borderId="1" xfId="0" applyNumberFormat="1" applyFont="1" applyBorder="1"/>
    <xf numFmtId="0" fontId="9" fillId="0" borderId="0" xfId="1" applyFont="1" applyAlignment="1">
      <alignment horizontal="right"/>
    </xf>
    <xf numFmtId="0" fontId="15" fillId="0" borderId="0" xfId="3" applyNumberFormat="1" applyFont="1" applyAlignment="1"/>
    <xf numFmtId="166" fontId="0" fillId="0" borderId="0" xfId="0" applyNumberFormat="1"/>
    <xf numFmtId="0" fontId="15" fillId="0" borderId="0" xfId="0" applyFont="1"/>
    <xf numFmtId="10" fontId="14" fillId="3" borderId="1" xfId="13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indent="2"/>
    </xf>
    <xf numFmtId="4" fontId="15" fillId="3" borderId="1" xfId="0" applyNumberFormat="1" applyFont="1" applyFill="1" applyBorder="1" applyAlignment="1"/>
    <xf numFmtId="0" fontId="18" fillId="2" borderId="1" xfId="0" applyFont="1" applyFill="1" applyBorder="1" applyAlignment="1">
      <alignment horizontal="left" wrapText="1" indent="3"/>
    </xf>
    <xf numFmtId="10" fontId="8" fillId="17" borderId="1" xfId="13" applyNumberFormat="1" applyFont="1" applyFill="1" applyBorder="1" applyAlignment="1">
      <alignment horizontal="right" vertical="center"/>
    </xf>
    <xf numFmtId="0" fontId="17" fillId="0" borderId="0" xfId="2" applyNumberFormat="1" applyFont="1" applyAlignment="1"/>
    <xf numFmtId="164" fontId="21" fillId="5" borderId="1" xfId="11" applyNumberFormat="1" applyFont="1" applyFill="1" applyBorder="1" applyAlignment="1">
      <alignment horizontal="right" vertical="center"/>
    </xf>
    <xf numFmtId="49" fontId="14" fillId="3" borderId="1" xfId="0" applyNumberFormat="1" applyFont="1" applyFill="1" applyBorder="1" applyAlignment="1">
      <alignment horizontal="left" vertical="center"/>
    </xf>
    <xf numFmtId="0" fontId="15" fillId="0" borderId="0" xfId="3" applyNumberFormat="1" applyFont="1"/>
    <xf numFmtId="10" fontId="14" fillId="3" borderId="1" xfId="0" applyNumberFormat="1" applyFont="1" applyFill="1" applyBorder="1" applyAlignment="1">
      <alignment horizontal="right" vertical="center"/>
    </xf>
    <xf numFmtId="49" fontId="9" fillId="3" borderId="1" xfId="4" applyNumberFormat="1" applyFont="1" applyFill="1" applyBorder="1" applyAlignment="1">
      <alignment horizontal="left" vertical="center"/>
    </xf>
    <xf numFmtId="4" fontId="25" fillId="12" borderId="1" xfId="11" applyNumberFormat="1" applyFont="1" applyBorder="1"/>
    <xf numFmtId="0" fontId="10" fillId="2" borderId="1" xfId="0" applyFont="1" applyFill="1" applyBorder="1" applyAlignment="1">
      <alignment horizontal="left" indent="2"/>
    </xf>
    <xf numFmtId="10" fontId="8" fillId="12" borderId="1" xfId="11" applyNumberFormat="1" applyBorder="1" applyAlignment="1">
      <alignment horizontal="right" vertical="center"/>
    </xf>
    <xf numFmtId="0" fontId="29" fillId="0" borderId="0" xfId="2" applyNumberFormat="1" applyFont="1" applyFill="1" applyAlignment="1">
      <alignment horizontal="center" vertical="center"/>
    </xf>
    <xf numFmtId="164" fontId="25" fillId="12" borderId="1" xfId="11" applyNumberFormat="1" applyFont="1" applyBorder="1" applyAlignment="1">
      <alignment horizontal="right" vertical="center"/>
    </xf>
    <xf numFmtId="49" fontId="18" fillId="0" borderId="1" xfId="0" applyNumberFormat="1" applyFont="1" applyBorder="1" applyAlignment="1">
      <alignment horizontal="left" vertical="center"/>
    </xf>
    <xf numFmtId="0" fontId="17" fillId="0" borderId="0" xfId="2" applyNumberFormat="1" applyFont="1"/>
    <xf numFmtId="4" fontId="21" fillId="6" borderId="1" xfId="0" applyNumberFormat="1" applyFont="1" applyFill="1" applyBorder="1" applyAlignment="1"/>
    <xf numFmtId="0" fontId="15" fillId="0" borderId="0" xfId="0" applyNumberFormat="1" applyFont="1" applyAlignment="1">
      <alignment horizontal="center" vertical="center"/>
    </xf>
    <xf numFmtId="10" fontId="12" fillId="2" borderId="1" xfId="10" applyNumberFormat="1" applyFont="1" applyFill="1" applyBorder="1" applyAlignment="1">
      <alignment horizontal="right" vertical="center"/>
    </xf>
    <xf numFmtId="0" fontId="16" fillId="14" borderId="1" xfId="12" applyNumberFormat="1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left" indent="3"/>
    </xf>
    <xf numFmtId="0" fontId="27" fillId="0" borderId="0" xfId="0" applyFont="1" applyAlignment="1">
      <alignment horizontal="center"/>
    </xf>
    <xf numFmtId="4" fontId="20" fillId="5" borderId="1" xfId="8" applyNumberFormat="1" applyFont="1" applyFill="1" applyBorder="1" applyAlignment="1"/>
    <xf numFmtId="49" fontId="8" fillId="17" borderId="1" xfId="12" applyNumberFormat="1" applyFill="1" applyBorder="1" applyAlignment="1">
      <alignment horizontal="left" vertical="center"/>
    </xf>
    <xf numFmtId="10" fontId="18" fillId="7" borderId="1" xfId="0" applyNumberFormat="1" applyFont="1" applyFill="1" applyBorder="1" applyAlignment="1"/>
    <xf numFmtId="49" fontId="9" fillId="3" borderId="1" xfId="1" applyNumberFormat="1" applyFont="1" applyFill="1" applyBorder="1" applyAlignment="1">
      <alignment horizontal="left" vertical="center" wrapText="1"/>
    </xf>
    <xf numFmtId="49" fontId="9" fillId="3" borderId="1" xfId="1" applyNumberFormat="1" applyFont="1" applyFill="1" applyBorder="1" applyAlignment="1">
      <alignment wrapText="1"/>
    </xf>
    <xf numFmtId="49" fontId="8" fillId="17" borderId="1" xfId="12" applyNumberFormat="1" applyFont="1" applyFill="1" applyBorder="1" applyAlignment="1">
      <alignment horizontal="left" vertical="center"/>
    </xf>
    <xf numFmtId="49" fontId="10" fillId="2" borderId="1" xfId="9" applyNumberFormat="1" applyFont="1" applyFill="1" applyBorder="1" applyAlignment="1">
      <alignment horizontal="left" vertical="center" wrapText="1" indent="2"/>
    </xf>
    <xf numFmtId="10" fontId="15" fillId="3" borderId="1" xfId="5" applyNumberFormat="1" applyFont="1" applyFill="1" applyBorder="1" applyAlignment="1">
      <alignment horizontal="right" vertical="center"/>
    </xf>
    <xf numFmtId="10" fontId="9" fillId="3" borderId="1" xfId="1" applyNumberFormat="1" applyFont="1" applyFill="1" applyBorder="1" applyAlignment="1">
      <alignment horizontal="center" vertical="center"/>
    </xf>
    <xf numFmtId="0" fontId="20" fillId="5" borderId="1" xfId="8" applyFont="1" applyFill="1" applyBorder="1" applyAlignment="1"/>
    <xf numFmtId="0" fontId="21" fillId="5" borderId="1" xfId="0" applyFont="1" applyFill="1" applyBorder="1" applyAlignment="1">
      <alignment horizontal="left" indent="1"/>
    </xf>
    <xf numFmtId="10" fontId="16" fillId="12" borderId="1" xfId="13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14" fillId="3" borderId="1" xfId="0" applyFont="1" applyFill="1" applyBorder="1" applyAlignment="1">
      <alignment horizontal="right" indent="2"/>
    </xf>
    <xf numFmtId="164" fontId="21" fillId="6" borderId="1" xfId="12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left" indent="1"/>
    </xf>
    <xf numFmtId="10" fontId="8" fillId="17" borderId="1" xfId="12" applyNumberFormat="1" applyFill="1" applyBorder="1" applyAlignment="1">
      <alignment horizontal="right" vertical="center"/>
    </xf>
    <xf numFmtId="10" fontId="15" fillId="0" borderId="0" xfId="0" applyNumberFormat="1" applyFont="1" applyAlignment="1"/>
    <xf numFmtId="0" fontId="13" fillId="0" borderId="0" xfId="2" applyNumberFormat="1" applyFont="1" applyAlignment="1">
      <alignment horizontal="center" vertical="center"/>
    </xf>
    <xf numFmtId="0" fontId="13" fillId="0" borderId="1" xfId="0" applyFont="1" applyBorder="1"/>
    <xf numFmtId="49" fontId="15" fillId="0" borderId="1" xfId="0" applyNumberFormat="1" applyFont="1" applyBorder="1" applyAlignment="1">
      <alignment horizontal="left" indent="1"/>
    </xf>
    <xf numFmtId="4" fontId="25" fillId="12" borderId="1" xfId="11" applyNumberFormat="1" applyFont="1" applyBorder="1" applyAlignment="1">
      <alignment horizontal="right" vertical="center"/>
    </xf>
    <xf numFmtId="10" fontId="10" fillId="4" borderId="1" xfId="0" applyNumberFormat="1" applyFont="1" applyFill="1" applyBorder="1" applyAlignment="1"/>
    <xf numFmtId="49" fontId="22" fillId="3" borderId="1" xfId="0" applyNumberFormat="1" applyFont="1" applyFill="1" applyBorder="1" applyAlignment="1">
      <alignment horizontal="center" vertical="center"/>
    </xf>
    <xf numFmtId="10" fontId="15" fillId="0" borderId="0" xfId="0" applyNumberFormat="1" applyFont="1"/>
    <xf numFmtId="49" fontId="9" fillId="3" borderId="1" xfId="1" applyNumberFormat="1" applyFont="1" applyFill="1" applyBorder="1" applyAlignment="1">
      <alignment horizontal="center" vertical="center"/>
    </xf>
    <xf numFmtId="10" fontId="18" fillId="7" borderId="1" xfId="13" applyNumberFormat="1" applyFont="1" applyFill="1" applyBorder="1" applyAlignment="1">
      <alignment horizontal="right" vertical="center"/>
    </xf>
    <xf numFmtId="4" fontId="14" fillId="3" borderId="1" xfId="0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5" fillId="0" borderId="0" xfId="0" applyNumberFormat="1" applyFont="1" applyAlignment="1">
      <alignment horizontal="right"/>
    </xf>
    <xf numFmtId="4" fontId="9" fillId="3" borderId="1" xfId="1" applyNumberFormat="1" applyFont="1" applyFill="1" applyBorder="1" applyAlignment="1"/>
    <xf numFmtId="0" fontId="15" fillId="3" borderId="1" xfId="0" applyFont="1" applyFill="1" applyBorder="1" applyAlignment="1">
      <alignment horizontal="left" indent="3"/>
    </xf>
    <xf numFmtId="4" fontId="26" fillId="0" borderId="0" xfId="0" applyNumberFormat="1" applyFont="1" applyAlignment="1"/>
    <xf numFmtId="10" fontId="15" fillId="3" borderId="1" xfId="0" applyNumberFormat="1" applyFont="1" applyFill="1" applyBorder="1" applyAlignment="1"/>
    <xf numFmtId="166" fontId="9" fillId="0" borderId="1" xfId="1" applyNumberFormat="1" applyFont="1" applyBorder="1" applyAlignment="1">
      <alignment horizontal="center" vertical="center"/>
    </xf>
    <xf numFmtId="0" fontId="15" fillId="0" borderId="0" xfId="4" applyNumberFormat="1" applyFont="1" applyAlignment="1">
      <alignment horizontal="center" vertical="center"/>
    </xf>
    <xf numFmtId="10" fontId="10" fillId="4" borderId="1" xfId="13" applyNumberFormat="1" applyFont="1" applyFill="1" applyBorder="1" applyAlignment="1">
      <alignment horizontal="right" vertical="center"/>
    </xf>
    <xf numFmtId="49" fontId="9" fillId="0" borderId="1" xfId="0" applyNumberFormat="1" applyFont="1" applyBorder="1"/>
    <xf numFmtId="0" fontId="13" fillId="0" borderId="0" xfId="0" applyFont="1" applyAlignment="1">
      <alignment horizontal="left"/>
    </xf>
    <xf numFmtId="49" fontId="0" fillId="0" borderId="0" xfId="0" applyNumberFormat="1"/>
    <xf numFmtId="164" fontId="14" fillId="3" borderId="1" xfId="0" applyNumberFormat="1" applyFont="1" applyFill="1" applyBorder="1" applyAlignment="1">
      <alignment horizontal="right"/>
    </xf>
    <xf numFmtId="165" fontId="9" fillId="3" borderId="1" xfId="1" applyNumberFormat="1" applyFont="1" applyFill="1" applyBorder="1" applyAlignment="1"/>
    <xf numFmtId="4" fontId="22" fillId="3" borderId="1" xfId="0" applyNumberFormat="1" applyFont="1" applyFill="1" applyBorder="1" applyAlignment="1">
      <alignment horizontal="center" vertical="center" wrapText="1"/>
    </xf>
    <xf numFmtId="0" fontId="9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1" applyFont="1"/>
    <xf numFmtId="164" fontId="12" fillId="2" borderId="1" xfId="10" applyNumberFormat="1" applyFont="1" applyFill="1" applyBorder="1" applyAlignment="1">
      <alignment horizontal="right"/>
    </xf>
    <xf numFmtId="0" fontId="26" fillId="0" borderId="0" xfId="0" applyFont="1" applyAlignment="1"/>
    <xf numFmtId="49" fontId="18" fillId="2" borderId="1" xfId="0" applyNumberFormat="1" applyFont="1" applyFill="1" applyBorder="1" applyAlignment="1">
      <alignment horizontal="left" vertical="center" indent="3"/>
    </xf>
    <xf numFmtId="164" fontId="16" fillId="12" borderId="1" xfId="11" applyNumberFormat="1" applyFont="1" applyBorder="1" applyAlignment="1">
      <alignment horizontal="right" vertical="center"/>
    </xf>
    <xf numFmtId="49" fontId="14" fillId="3" borderId="1" xfId="0" applyNumberFormat="1" applyFont="1" applyFill="1" applyBorder="1" applyAlignment="1">
      <alignment horizontal="left" indent="2"/>
    </xf>
    <xf numFmtId="0" fontId="26" fillId="0" borderId="0" xfId="0" applyFont="1"/>
    <xf numFmtId="4" fontId="18" fillId="2" borderId="1" xfId="0" applyNumberFormat="1" applyFont="1" applyFill="1" applyBorder="1" applyAlignment="1"/>
    <xf numFmtId="4" fontId="8" fillId="12" borderId="1" xfId="11" applyNumberFormat="1" applyBorder="1" applyAlignment="1">
      <alignment horizontal="right"/>
    </xf>
    <xf numFmtId="49" fontId="25" fillId="12" borderId="1" xfId="11" applyNumberFormat="1" applyFont="1" applyBorder="1" applyAlignment="1">
      <alignment horizontal="left" vertical="center"/>
    </xf>
    <xf numFmtId="49" fontId="10" fillId="2" borderId="1" xfId="10" applyNumberFormat="1" applyFont="1" applyFill="1" applyBorder="1" applyAlignment="1">
      <alignment horizontal="left" vertical="center" wrapText="1" indent="2"/>
    </xf>
    <xf numFmtId="4" fontId="15" fillId="0" borderId="1" xfId="0" applyNumberFormat="1" applyFont="1" applyBorder="1"/>
    <xf numFmtId="49" fontId="15" fillId="0" borderId="0" xfId="0" applyNumberFormat="1" applyFont="1"/>
    <xf numFmtId="10" fontId="12" fillId="2" borderId="1" xfId="13" applyNumberFormat="1" applyFont="1" applyFill="1" applyBorder="1" applyAlignment="1">
      <alignment horizontal="right"/>
    </xf>
    <xf numFmtId="0" fontId="9" fillId="3" borderId="1" xfId="1" applyNumberFormat="1" applyFont="1" applyFill="1" applyBorder="1" applyAlignment="1">
      <alignment horizontal="center" vertical="center"/>
    </xf>
    <xf numFmtId="165" fontId="8" fillId="12" borderId="1" xfId="11" applyNumberFormat="1" applyBorder="1" applyAlignment="1">
      <alignment horizontal="right"/>
    </xf>
    <xf numFmtId="164" fontId="18" fillId="2" borderId="1" xfId="0" applyNumberFormat="1" applyFont="1" applyFill="1" applyBorder="1" applyAlignment="1">
      <alignment horizontal="right" vertical="center"/>
    </xf>
    <xf numFmtId="49" fontId="25" fillId="12" borderId="1" xfId="11" applyNumberFormat="1" applyFont="1" applyBorder="1"/>
    <xf numFmtId="0" fontId="15" fillId="0" borderId="0" xfId="0" applyFont="1" applyAlignment="1">
      <alignment wrapText="1"/>
    </xf>
    <xf numFmtId="4" fontId="15" fillId="3" borderId="1" xfId="4" applyNumberFormat="1" applyFont="1" applyFill="1" applyBorder="1" applyAlignment="1">
      <alignment horizontal="right" vertical="center"/>
    </xf>
    <xf numFmtId="4" fontId="13" fillId="0" borderId="0" xfId="0" applyNumberFormat="1" applyFont="1" applyAlignment="1">
      <alignment horizontal="right"/>
    </xf>
    <xf numFmtId="10" fontId="8" fillId="12" borderId="1" xfId="13" applyNumberFormat="1" applyFont="1" applyFill="1" applyBorder="1" applyAlignment="1">
      <alignment horizontal="right" vertical="center"/>
    </xf>
    <xf numFmtId="4" fontId="14" fillId="3" borderId="1" xfId="0" applyNumberFormat="1" applyFont="1" applyFill="1" applyBorder="1" applyAlignment="1">
      <alignment horizontal="right"/>
    </xf>
    <xf numFmtId="49" fontId="20" fillId="4" borderId="1" xfId="11" applyNumberFormat="1" applyFont="1" applyFill="1" applyBorder="1" applyAlignment="1">
      <alignment horizontal="left" vertical="center"/>
    </xf>
    <xf numFmtId="4" fontId="20" fillId="4" borderId="1" xfId="11" applyNumberFormat="1" applyFont="1" applyFill="1" applyBorder="1" applyAlignment="1">
      <alignment horizontal="right" vertical="center"/>
    </xf>
    <xf numFmtId="164" fontId="20" fillId="4" borderId="1" xfId="0" applyNumberFormat="1" applyFont="1" applyFill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27" fillId="0" borderId="0" xfId="0" applyFont="1" applyAlignment="1"/>
    <xf numFmtId="0" fontId="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66" fontId="22" fillId="3" borderId="2" xfId="0" applyNumberFormat="1" applyFont="1" applyFill="1" applyBorder="1" applyAlignment="1">
      <alignment horizontal="center" vertical="center"/>
    </xf>
    <xf numFmtId="166" fontId="22" fillId="3" borderId="3" xfId="0" applyNumberFormat="1" applyFont="1" applyFill="1" applyBorder="1" applyAlignment="1">
      <alignment horizontal="center" vertical="center"/>
    </xf>
    <xf numFmtId="166" fontId="22" fillId="3" borderId="4" xfId="0" applyNumberFormat="1" applyFont="1" applyFill="1" applyBorder="1" applyAlignment="1">
      <alignment horizontal="center" vertical="center"/>
    </xf>
    <xf numFmtId="14" fontId="22" fillId="3" borderId="2" xfId="0" applyNumberFormat="1" applyFont="1" applyFill="1" applyBorder="1" applyAlignment="1">
      <alignment horizontal="center" vertical="center"/>
    </xf>
    <xf numFmtId="14" fontId="22" fillId="3" borderId="3" xfId="0" applyNumberFormat="1" applyFont="1" applyFill="1" applyBorder="1" applyAlignment="1">
      <alignment horizontal="center" vertical="center"/>
    </xf>
    <xf numFmtId="14" fontId="22" fillId="3" borderId="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26" fillId="0" borderId="0" xfId="0" applyFont="1" applyAlignment="1"/>
    <xf numFmtId="0" fontId="30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MK_ALL!$B$5:$G$5</c:f>
              <c:numCache>
                <c:formatCode>dd\.mm\.yyyy;@</c:formatCode>
                <c:ptCount val="6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</c:numCache>
            </c:numRef>
          </c:cat>
          <c:val>
            <c:numRef>
              <c:f>MK_ALL!$B$7:$G$7</c:f>
              <c:numCache>
                <c:formatCode>#,##0.00</c:formatCode>
                <c:ptCount val="6"/>
                <c:pt idx="0">
                  <c:v>3715.1336317660898</c:v>
                </c:pt>
                <c:pt idx="1">
                  <c:v>3891.2493464376098</c:v>
                </c:pt>
                <c:pt idx="2">
                  <c:v>3881.8475557880101</c:v>
                </c:pt>
                <c:pt idx="3">
                  <c:v>4045.1595006161101</c:v>
                </c:pt>
                <c:pt idx="4">
                  <c:v>4208.3038113197199</c:v>
                </c:pt>
                <c:pt idx="5">
                  <c:v>4257.0761609778801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6-4DA1-A6FE-DB60AD22C93A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MK_ALL!$B$5:$G$5</c:f>
              <c:numCache>
                <c:formatCode>dd\.mm\.yyyy;@</c:formatCode>
                <c:ptCount val="6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</c:numCache>
            </c:numRef>
          </c:cat>
          <c:val>
            <c:numRef>
              <c:f>MK_ALL!$B$8:$G$8</c:f>
              <c:numCache>
                <c:formatCode>#,##0.00</c:formatCode>
                <c:ptCount val="6"/>
                <c:pt idx="0">
                  <c:v>360.31642587397999</c:v>
                </c:pt>
                <c:pt idx="1">
                  <c:v>375.19512643996001</c:v>
                </c:pt>
                <c:pt idx="2">
                  <c:v>361.83890127922001</c:v>
                </c:pt>
                <c:pt idx="3">
                  <c:v>341.40879969447002</c:v>
                </c:pt>
                <c:pt idx="4">
                  <c:v>338.48155740301002</c:v>
                </c:pt>
                <c:pt idx="5">
                  <c:v>336.39502041525998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6-4DA1-A6FE-DB60AD22C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8385248"/>
        <c:axId val="1"/>
        <c:axId val="0"/>
      </c:bar3DChart>
      <c:dateAx>
        <c:axId val="179838524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798385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0805791583744333"/>
          <c:y val="0.51030348325103436"/>
          <c:w val="0.99999999999999989"/>
          <c:h val="0.652262467191601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31.05.2023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B5-45AC-846E-C667AE9947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B5-45AC-846E-C667AE9947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EB5-45AC-846E-C667AE9947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EB5-45AC-846E-C667AE99477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EB5-45AC-846E-C667AE99477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EB5-45AC-846E-C667AE99477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EB5-45AC-846E-C667AE99477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CUR_M!$A$8:$A$14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CUR_M!$B$8:$B$14</c:f>
              <c:numCache>
                <c:formatCode>#,##0.00</c:formatCode>
                <c:ptCount val="7"/>
                <c:pt idx="0">
                  <c:v>2.2845121119999999E-2</c:v>
                </c:pt>
                <c:pt idx="1">
                  <c:v>34.133038019620003</c:v>
                </c:pt>
                <c:pt idx="2">
                  <c:v>33.382429582900002</c:v>
                </c:pt>
                <c:pt idx="3">
                  <c:v>3.2028859458699999</c:v>
                </c:pt>
                <c:pt idx="4">
                  <c:v>16.21886740862</c:v>
                </c:pt>
                <c:pt idx="5">
                  <c:v>37.697604037090002</c:v>
                </c:pt>
                <c:pt idx="6">
                  <c:v>0.95477283872999996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B5-45AC-846E-C667AE994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31.05.2023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BE-44CC-87DF-FA94667AEA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BE-44CC-87DF-FA94667AEA9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FBE-44CC-87DF-FA94667AEA9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FBE-44CC-87DF-FA94667AEA9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FBE-44CC-87DF-FA94667AEA9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FBE-44CC-87DF-FA94667AEA9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FBE-44CC-87DF-FA94667AEA9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2.2845121119999999E-2</c:v>
                </c:pt>
                <c:pt idx="1">
                  <c:v>30.71175960719</c:v>
                </c:pt>
                <c:pt idx="2">
                  <c:v>32.277433920439996</c:v>
                </c:pt>
                <c:pt idx="3">
                  <c:v>3.2028859458699999</c:v>
                </c:pt>
                <c:pt idx="4">
                  <c:v>13.033237607</c:v>
                </c:pt>
                <c:pt idx="5">
                  <c:v>36.210495087970003</c:v>
                </c:pt>
                <c:pt idx="6">
                  <c:v>0.95477283872999996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BE-44CC-87DF-FA94667AE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31.05.2023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FF-4B78-BC82-1BC1C55823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FF-4B78-BC82-1BC1C55823B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FF-4B78-BC82-1BC1C55823B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8FF-4B78-BC82-1BC1C55823B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8FF-4B78-BC82-1BC1C55823B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8FF-4B78-BC82-1BC1C55823B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8FF-4B78-BC82-1BC1C55823B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8FF-4B78-BC82-1BC1C55823BB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FF-4B78-BC82-1BC1C55823B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40.004464384069998</c:v>
                </c:pt>
                <c:pt idx="1">
                  <c:v>1.6266666438099999</c:v>
                </c:pt>
                <c:pt idx="2">
                  <c:v>2.6105729999999998E-5</c:v>
                </c:pt>
                <c:pt idx="3">
                  <c:v>24.20246985715</c:v>
                </c:pt>
                <c:pt idx="4">
                  <c:v>2.6266103963799998</c:v>
                </c:pt>
                <c:pt idx="5">
                  <c:v>46.110170591719999</c:v>
                </c:pt>
                <c:pt idx="6">
                  <c:v>6.7441530686000002</c:v>
                </c:pt>
                <c:pt idx="7">
                  <c:v>4.2978819064899998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FF-4B78-BC82-1BC1C5582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31.05.2023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06-4D7A-B880-D58B526A03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06-4D7A-B880-D58B526A030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06-4D7A-B880-D58B526A030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106-4D7A-B880-D58B526A030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106-4D7A-B880-D58B526A030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106-4D7A-B880-D58B526A030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106-4D7A-B880-D58B526A0307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06-4D7A-B880-D58B526A030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39.680486528750002</c:v>
                </c:pt>
                <c:pt idx="1">
                  <c:v>4.6111135290000001E-2</c:v>
                </c:pt>
                <c:pt idx="2">
                  <c:v>22.677469857150001</c:v>
                </c:pt>
                <c:pt idx="3">
                  <c:v>1.6104177542</c:v>
                </c:pt>
                <c:pt idx="4">
                  <c:v>41.465023081959998</c:v>
                </c:pt>
                <c:pt idx="5">
                  <c:v>6.7441530686000002</c:v>
                </c:pt>
                <c:pt idx="6">
                  <c:v>4.1897687023700003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06-4D7A-B880-D58B526A0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31.05.2023</c:v>
            </c:pt>
          </c:strCache>
        </c:strRef>
      </c:tx>
      <c:layout>
        <c:manualLayout>
          <c:xMode val="edge"/>
          <c:yMode val="edge"/>
          <c:x val="0.24070248911193792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AD-49BC-AF06-B4CA93859F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AD-49BC-AF06-B4CA93859F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AD-49BC-AF06-B4CA93859F2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AAD-49BC-AF06-B4CA93859F2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AAD-49BC-AF06-B4CA93859F2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AAD-49BC-AF06-B4CA93859F2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AAD-49BC-AF06-B4CA93859F21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AD-49BC-AF06-B4CA93859F2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0.32397785532000001</c:v>
                </c:pt>
                <c:pt idx="1">
                  <c:v>1.58055550852</c:v>
                </c:pt>
                <c:pt idx="2">
                  <c:v>2.6105729999999998E-5</c:v>
                </c:pt>
                <c:pt idx="3">
                  <c:v>1.5249999999999999</c:v>
                </c:pt>
                <c:pt idx="4">
                  <c:v>1.01619264218</c:v>
                </c:pt>
                <c:pt idx="5">
                  <c:v>4.6451475097600001</c:v>
                </c:pt>
                <c:pt idx="6">
                  <c:v>0.10811320412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AAD-49BC-AF06-B4CA93859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3809235384"/>
          <c:y val="3.0748342897815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45077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41.631157133610003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2-4149-A75D-5DDCCEDC155D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45077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71.47011025802</c:v>
                </c:pt>
                <c:pt idx="5">
                  <c:v>83.981285820340005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92-4149-A75D-5DDCCEDC1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9346416"/>
        <c:axId val="1"/>
        <c:axId val="0"/>
      </c:bar3DChart>
      <c:dateAx>
        <c:axId val="17993464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799346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66515837104071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08528741599"/>
          <c:y val="2.23933448996841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45077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1522.3931327435901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1-4629-9081-A90C1E5882B1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45077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2613.5618739800602</c:v>
                </c:pt>
                <c:pt idx="5">
                  <c:v>3071.0780486495501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1-4629-9081-A90C1E588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9353072"/>
        <c:axId val="1"/>
        <c:axId val="0"/>
      </c:bar3DChart>
      <c:dateAx>
        <c:axId val="179935307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799353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66515837104071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6398861159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45077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0.35574699999999998</c:v>
                </c:pt>
                <c:pt idx="1">
                  <c:v>0.41978199999999999</c:v>
                </c:pt>
                <c:pt idx="2">
                  <c:v>0.404779</c:v>
                </c:pt>
                <c:pt idx="3">
                  <c:v>0.41600799999999999</c:v>
                </c:pt>
                <c:pt idx="4">
                  <c:v>0.35870600000000002</c:v>
                </c:pt>
                <c:pt idx="5">
                  <c:v>0.33142500000000003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D-4BC9-B591-F98E337CDFD9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45077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0.64425299999999996</c:v>
                </c:pt>
                <c:pt idx="1">
                  <c:v>0.58021800000000001</c:v>
                </c:pt>
                <c:pt idx="2">
                  <c:v>0.595221</c:v>
                </c:pt>
                <c:pt idx="3">
                  <c:v>0.58399199999999996</c:v>
                </c:pt>
                <c:pt idx="4">
                  <c:v>0.64129400000000003</c:v>
                </c:pt>
                <c:pt idx="5">
                  <c:v>0.66857500000000003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1D-4BC9-B591-F98E337CD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9352240"/>
        <c:axId val="1"/>
        <c:axId val="0"/>
      </c:bar3DChart>
      <c:dateAx>
        <c:axId val="17993522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799352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03812316715543"/>
          <c:y val="0.11085972850678733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62-4980-89A2-A3559BE10CC2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62-4980-89A2-A3559BE10CC2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62-4980-89A2-A3559BE10CC2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62-4980-89A2-A3559BE10CC2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62-4980-89A2-A3559BE10CC2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62-4980-89A2-A3559BE10CC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45077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2168.4215676641802</c:v>
                </c:pt>
                <c:pt idx="1">
                  <c:v>1998.29589995677</c:v>
                </c:pt>
                <c:pt idx="2">
                  <c:v>2551.8817251684204</c:v>
                </c:pt>
                <c:pt idx="3">
                  <c:v>2672.0602100677202</c:v>
                </c:pt>
                <c:pt idx="4">
                  <c:v>4075.4500576400706</c:v>
                </c:pt>
                <c:pt idx="5">
                  <c:v>4593.4711813931399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62-4980-89A2-A3559BE10CC2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62-4980-89A2-A3559BE10CC2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62-4980-89A2-A3559BE10CC2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62-4980-89A2-A3559BE10CC2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62-4980-89A2-A3559BE10CC2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62-4980-89A2-A3559BE10CC2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62-4980-89A2-A3559BE10CC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45077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1522.3931327435901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C62-4980-89A2-A3559BE10CC2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62-4980-89A2-A3559BE10CC2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62-4980-89A2-A3559BE10CC2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62-4980-89A2-A3559BE10CC2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62-4980-89A2-A3559BE10CC2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62-4980-89A2-A3559BE10CC2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62-4980-89A2-A3559BE10CC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45077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2613.5618739800602</c:v>
                </c:pt>
                <c:pt idx="5">
                  <c:v>3071.0780486495501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C62-4980-89A2-A3559BE10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0738752"/>
        <c:axId val="1"/>
        <c:axId val="0"/>
      </c:bar3DChart>
      <c:dateAx>
        <c:axId val="18007387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800738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43769968051122"/>
          <c:y val="0.11055776892430279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C1-4F11-B72C-F76F4E48BDE5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C1-4F11-B72C-F76F4E48BDE5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C1-4F11-B72C-F76F4E48BDE5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C1-4F11-B72C-F76F4E48BDE5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C1-4F11-B72C-F76F4E48BDE5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C1-4F11-B72C-F76F4E48BDE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45077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84.365406859519993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111.44670722021999</c:v>
                </c:pt>
                <c:pt idx="5">
                  <c:v>125.61244295395001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C1-4F11-B72C-F76F4E48BDE5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C1-4F11-B72C-F76F4E48BDE5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C1-4F11-B72C-F76F4E48BDE5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C1-4F11-B72C-F76F4E48BDE5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C1-4F11-B72C-F76F4E48BDE5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C1-4F11-B72C-F76F4E48BDE5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C1-4F11-B72C-F76F4E48BDE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45077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41.631157133610003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6C1-4F11-B72C-F76F4E48BDE5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45077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71.47011025802</c:v>
                </c:pt>
                <c:pt idx="5">
                  <c:v>83.981285820340005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6C1-4F11-B72C-F76F4E48B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0735424"/>
        <c:axId val="1"/>
        <c:axId val="0"/>
      </c:bar3DChart>
      <c:dateAx>
        <c:axId val="180073542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800735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86556753329104"/>
          <c:y val="8.01980198019802E-2"/>
          <c:w val="0.20798985415345592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MK_ALL!$B$11:$G$11</c:f>
              <c:numCache>
                <c:formatCode>dd\.mm\.yyyy;@</c:formatCode>
                <c:ptCount val="6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</c:numCache>
            </c:numRef>
          </c:cat>
          <c:val>
            <c:numRef>
              <c:f>MK_ALL!$B$13:$G$13</c:f>
              <c:numCache>
                <c:formatCode>#,##0.00</c:formatCode>
                <c:ptCount val="6"/>
                <c:pt idx="0">
                  <c:v>101.59354286955001</c:v>
                </c:pt>
                <c:pt idx="1">
                  <c:v>106.4095794329</c:v>
                </c:pt>
                <c:pt idx="2">
                  <c:v>106.15247933469</c:v>
                </c:pt>
                <c:pt idx="3">
                  <c:v>110.61838573607</c:v>
                </c:pt>
                <c:pt idx="4">
                  <c:v>115.07970803729999</c:v>
                </c:pt>
                <c:pt idx="5">
                  <c:v>116.41343012832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C-4044-9801-6DCDD8A72B2D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MK_ALL!$B$11:$G$11</c:f>
              <c:numCache>
                <c:formatCode>dd\.mm\.yyyy;@</c:formatCode>
                <c:ptCount val="6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</c:numCache>
            </c:numRef>
          </c:cat>
          <c:val>
            <c:numRef>
              <c:f>MK_ALL!$B$14:$G$14</c:f>
              <c:numCache>
                <c:formatCode>#,##0.00</c:formatCode>
                <c:ptCount val="6"/>
                <c:pt idx="0">
                  <c:v>9.8531643506699993</c:v>
                </c:pt>
                <c:pt idx="1">
                  <c:v>10.260035288239999</c:v>
                </c:pt>
                <c:pt idx="2">
                  <c:v>9.8947977576100001</c:v>
                </c:pt>
                <c:pt idx="3">
                  <c:v>9.3361189571099992</c:v>
                </c:pt>
                <c:pt idx="4">
                  <c:v>9.25607098451</c:v>
                </c:pt>
                <c:pt idx="5">
                  <c:v>9.1990128256299997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0C-4044-9801-6DCDD8A72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8383584"/>
        <c:axId val="1"/>
        <c:axId val="0"/>
      </c:bar3DChart>
      <c:dateAx>
        <c:axId val="179838358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798383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4604072398190045"/>
          <c:w val="9.0909090909090912E-2"/>
          <c:h val="0.12330316742081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99-4865-83F6-01C5F991B7F0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99-4865-83F6-01C5F991B7F0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99-4865-83F6-01C5F991B7F0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99-4865-83F6-01C5F991B7F0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99-4865-83F6-01C5F991B7F0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99-4865-83F6-01C5F991B7F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45077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2168.4215676641797</c:v>
                </c:pt>
                <c:pt idx="1">
                  <c:v>1998.29589995677</c:v>
                </c:pt>
                <c:pt idx="2">
                  <c:v>2551.88172516842</c:v>
                </c:pt>
                <c:pt idx="3">
                  <c:v>2672.0602100677197</c:v>
                </c:pt>
                <c:pt idx="4">
                  <c:v>4075.4500576400696</c:v>
                </c:pt>
                <c:pt idx="5">
                  <c:v>4593.4711813931399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99-4865-83F6-01C5F991B7F0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99-4865-83F6-01C5F991B7F0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99-4865-83F6-01C5F991B7F0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99-4865-83F6-01C5F991B7F0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99-4865-83F6-01C5F991B7F0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99-4865-83F6-01C5F991B7F0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899-4865-83F6-01C5F991B7F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45077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1860.2910955853999</c:v>
                </c:pt>
                <c:pt idx="1">
                  <c:v>1761.36913148087</c:v>
                </c:pt>
                <c:pt idx="2">
                  <c:v>2259.2315015926201</c:v>
                </c:pt>
                <c:pt idx="3">
                  <c:v>2362.7201507571899</c:v>
                </c:pt>
                <c:pt idx="4">
                  <c:v>3715.1336317660898</c:v>
                </c:pt>
                <c:pt idx="5">
                  <c:v>4257.0761609778801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99-4865-83F6-01C5F991B7F0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99-4865-83F6-01C5F991B7F0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99-4865-83F6-01C5F991B7F0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99-4865-83F6-01C5F991B7F0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99-4865-83F6-01C5F991B7F0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899-4865-83F6-01C5F991B7F0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899-4865-83F6-01C5F991B7F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45077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308.13047207877997</c:v>
                </c:pt>
                <c:pt idx="1">
                  <c:v>236.92676847589999</c:v>
                </c:pt>
                <c:pt idx="2">
                  <c:v>292.6502235758</c:v>
                </c:pt>
                <c:pt idx="3">
                  <c:v>309.34005931053002</c:v>
                </c:pt>
                <c:pt idx="4">
                  <c:v>360.31642587397999</c:v>
                </c:pt>
                <c:pt idx="5">
                  <c:v>336.39502041525998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899-4865-83F6-01C5F991B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9350160"/>
        <c:axId val="1"/>
        <c:axId val="0"/>
      </c:bar3DChart>
      <c:dateAx>
        <c:axId val="17993501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799350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43769968051122"/>
          <c:y val="0.11055776892430279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77-45AC-9F42-D5BD13FB2938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77-45AC-9F42-D5BD13FB2938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77-45AC-9F42-D5BD13FB2938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77-45AC-9F42-D5BD13FB2938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77-45AC-9F42-D5BD13FB2938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77-45AC-9F42-D5BD13FB293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45077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84.365406859520007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111.44670722022001</c:v>
                </c:pt>
                <c:pt idx="5">
                  <c:v>125.61244295394999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77-45AC-9F42-D5BD13FB2938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77-45AC-9F42-D5BD13FB2938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E77-45AC-9F42-D5BD13FB2938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77-45AC-9F42-D5BD13FB2938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E77-45AC-9F42-D5BD13FB2938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77-45AC-9F42-D5BD13FB2938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E77-45AC-9F42-D5BD13FB293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45077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67.186989245079999</c:v>
                </c:pt>
                <c:pt idx="1">
                  <c:v>74.362672420240003</c:v>
                </c:pt>
                <c:pt idx="2">
                  <c:v>79.903217077660003</c:v>
                </c:pt>
                <c:pt idx="3">
                  <c:v>86.615691312519999</c:v>
                </c:pt>
                <c:pt idx="4">
                  <c:v>101.59354286955001</c:v>
                </c:pt>
                <c:pt idx="5">
                  <c:v>116.41343012832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E77-45AC-9F42-D5BD13FB2938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45077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11.128558730849999</c:v>
                </c:pt>
                <c:pt idx="1">
                  <c:v>10.002734439279999</c:v>
                </c:pt>
                <c:pt idx="2">
                  <c:v>10.350286956330001</c:v>
                </c:pt>
                <c:pt idx="3">
                  <c:v>11.34019324262</c:v>
                </c:pt>
                <c:pt idx="4">
                  <c:v>9.8531643506699993</c:v>
                </c:pt>
                <c:pt idx="5">
                  <c:v>9.1990128256299997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E77-45AC-9F42-D5BD13FB2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9351408"/>
        <c:axId val="1"/>
        <c:axId val="0"/>
      </c:bar3DChart>
      <c:dateAx>
        <c:axId val="17993514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799351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86556753329104"/>
          <c:y val="8.01980198019802E-2"/>
          <c:w val="0.20798985415345592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31.05.2023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F2-47C1-B66F-1954250467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F2-47C1-B66F-19542504676A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F2-47C1-B66F-19542504676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4257.0761609778801</c:v>
                </c:pt>
                <c:pt idx="1">
                  <c:v>336.39502041525998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F2-47C1-B66F-195425046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10-4B28-A669-AA41169D13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F10-4B28-A669-AA41169D13C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F10-4B28-A669-AA41169D13C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2023.05.31-2023.12.31</c:v>
                </c:pt>
                <c:pt idx="1">
                  <c:v>2024-2028</c:v>
                </c:pt>
                <c:pt idx="2">
                  <c:v>2028-13.05.2062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5.9029651858500003</c:v>
                </c:pt>
                <c:pt idx="1">
                  <c:v>34.398343261050002</c:v>
                </c:pt>
                <c:pt idx="2">
                  <c:v>85.311134507049999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10-4B28-A669-AA41169D1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31.05.2023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C6-43CD-AAF6-3CE31DF125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C6-43CD-AAF6-3CE31DF125A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8C6-43CD-AAF6-3CE31DF125A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8C6-43CD-AAF6-3CE31DF125A6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(DEBT_TERM!$I$11,DEBT_TERM!$I$48,DEBT_TERM!$I$51,DEBT_TERM!$I$53)</c:f>
              <c:strCache>
                <c:ptCount val="4"/>
                <c:pt idx="0">
                  <c:v>      Державний внутрішній борг; 14,653%; 7,57р.</c:v>
                </c:pt>
                <c:pt idx="1">
                  <c:v>      Державний зовнішній борг; 3,778%; 15,51р.</c:v>
                </c:pt>
                <c:pt idx="2">
                  <c:v>      Гарантований внутрішній борг; 12,784%; 5,35р.</c:v>
                </c:pt>
                <c:pt idx="3">
                  <c:v>      Гарантований зовнішній борг; 6,072%; 11,47р.</c:v>
                </c:pt>
              </c:strCache>
            </c:strRef>
          </c:cat>
          <c:val>
            <c:numRef>
              <c:f>(DEBT_TERM!$J$11,DEBT_TERM!$J$48,DEBT_TERM!$J$51,DEBT_TERM!$J$53)</c:f>
              <c:numCache>
                <c:formatCode>#,##0.00</c:formatCode>
                <c:ptCount val="4"/>
                <c:pt idx="0">
                  <c:v>1441259869.8</c:v>
                </c:pt>
                <c:pt idx="1">
                  <c:v>2692131565.9499998</c:v>
                </c:pt>
                <c:pt idx="2">
                  <c:v>68651243.129999995</c:v>
                </c:pt>
                <c:pt idx="3">
                  <c:v>266832787.81999999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C6-43CD-AAF6-3CE31DF12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31.05.2023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49-4E30-A575-21AF0555AB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49-4E30-A575-21AF0555AB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49-4E30-A575-21AF0555AB5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949-4E30-A575-21AF0555AB5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949-4E30-A575-21AF0555AB5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949-4E30-A575-21AF0555AB5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949-4E30-A575-21AF0555AB5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949-4E30-A575-21AF0555AB5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949-4E30-A575-21AF0555AB5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949-4E30-A575-21AF0555AB5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949-4E30-A575-21AF0555AB5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949-4E30-A575-21AF0555AB5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949-4E30-A575-21AF0555AB5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949-4E30-A575-21AF0555AB5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949-4E30-A575-21AF0555AB5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949-4E30-A575-21AF0555AB5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949-4E30-A575-21AF0555AB54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949-4E30-A575-21AF0555AB54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949-4E30-A575-21AF0555AB5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949-4E30-A575-21AF0555AB54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949-4E30-A575-21AF0555AB54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949-4E30-A575-21AF0555AB54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949-4E30-A575-21AF0555AB54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949-4E30-A575-21AF0555AB54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6949-4E30-A575-21AF0555AB54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6949-4E30-A575-21AF0555AB54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6949-4E30-A575-21AF0555AB54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6949-4E30-A575-21AF0555AB54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6949-4E30-A575-21AF0555AB54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6949-4E30-A575-21AF0555AB54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6949-4E30-A575-21AF0555AB54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6949-4E30-A575-21AF0555AB54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6949-4E30-A575-21AF0555AB54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6949-4E30-A575-21AF0555AB54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6949-4E30-A575-21AF0555AB5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DEBT_TERM!$I$13:$I$47</c:f>
              <c:strCache>
                <c:ptCount val="35"/>
                <c:pt idx="0">
                  <c:v>            ОВДП (1 - місячні); 0%; 0р.</c:v>
                </c:pt>
                <c:pt idx="1">
                  <c:v>            ОВДП (10 - річні); 9,354%; 8,2р.</c:v>
                </c:pt>
                <c:pt idx="2">
                  <c:v>            ОВДП (11 - річні); 11,252%; 11р.</c:v>
                </c:pt>
                <c:pt idx="3">
                  <c:v>            ОВДП (12 - місячні); 1,176%; 0,8р.</c:v>
                </c:pt>
                <c:pt idx="4">
                  <c:v>            ОВДП (12 - річні); 13,43%; 12,04р.</c:v>
                </c:pt>
                <c:pt idx="5">
                  <c:v>            ОВДП (13 - річні); 7,597%; 13,19р.</c:v>
                </c:pt>
                <c:pt idx="6">
                  <c:v>            ОВДП (14 - річні); 7,438%; 14,04р.</c:v>
                </c:pt>
                <c:pt idx="7">
                  <c:v>            ОВДП (15 - річні); 9,851%; 14,69р.</c:v>
                </c:pt>
                <c:pt idx="8">
                  <c:v>            ОВДП (16 - річні); 8,575%; 15,85р.</c:v>
                </c:pt>
                <c:pt idx="9">
                  <c:v>            ОВДП (17 - річні); 17,573%; 16,9р.</c:v>
                </c:pt>
                <c:pt idx="10">
                  <c:v>            ОВДП (18 - місячні); 13,032%; 1,25р.</c:v>
                </c:pt>
                <c:pt idx="11">
                  <c:v>            ОВДП (18 - річні); 8,17%; 17,85р.</c:v>
                </c:pt>
                <c:pt idx="12">
                  <c:v>            ОВДП (19 - річні); 23,5%; 18,85р.</c:v>
                </c:pt>
                <c:pt idx="13">
                  <c:v>            ОВДП (2 - річні); 17,288%; 1,77р.</c:v>
                </c:pt>
                <c:pt idx="14">
                  <c:v>            ОВДП (20 - річні); 23,5%; 19,85р.</c:v>
                </c:pt>
                <c:pt idx="15">
                  <c:v>            ОВДП (21 - річні); 23,5%; 20,85р.</c:v>
                </c:pt>
                <c:pt idx="16">
                  <c:v>            ОВДП (22 - річні); 23,5%; 21,85р.</c:v>
                </c:pt>
                <c:pt idx="17">
                  <c:v>            ОВДП (23 - річні); 23,5%; 22,85р.</c:v>
                </c:pt>
                <c:pt idx="18">
                  <c:v>            ОВДП (24 - річні); 23,5%; 23,85р.</c:v>
                </c:pt>
                <c:pt idx="19">
                  <c:v>            ОВДП (25 - річні); 23,5%; 24,85р.</c:v>
                </c:pt>
                <c:pt idx="20">
                  <c:v>            ОВДП (26 - річні); 23,5%; 25,85р.</c:v>
                </c:pt>
                <c:pt idx="21">
                  <c:v>            ОВДП (27 - річні); 23,5%; 26,85р.</c:v>
                </c:pt>
                <c:pt idx="22">
                  <c:v>            ОВДП (28 - річні); 23,5%; 27,85р.</c:v>
                </c:pt>
                <c:pt idx="23">
                  <c:v>            ОВДП (29 - річні); 23,5%; 28,85р.</c:v>
                </c:pt>
                <c:pt idx="24">
                  <c:v>            ОВДП (3 - місячні); 0%; 0р.</c:v>
                </c:pt>
                <c:pt idx="25">
                  <c:v>            ОВДП (3 - річні); 11,922%; 1,86р.</c:v>
                </c:pt>
                <c:pt idx="26">
                  <c:v>            ОВДП (30 - річні); 24,931%; 18,6р.</c:v>
                </c:pt>
                <c:pt idx="27">
                  <c:v>            ОВДП (4 - річні); 10,668%; 2,81р.</c:v>
                </c:pt>
                <c:pt idx="28">
                  <c:v>            ОВДП (5 - річні); 16,412%; 3,33р.</c:v>
                </c:pt>
                <c:pt idx="29">
                  <c:v>            ОВДП (6 - місячні); 1,949%; 0,42р.</c:v>
                </c:pt>
                <c:pt idx="30">
                  <c:v>            ОВДП (6 - річні); 15,84%; 5,39р.</c:v>
                </c:pt>
                <c:pt idx="31">
                  <c:v>            ОВДП (7 - річні); 9,399%; 5,23р.</c:v>
                </c:pt>
                <c:pt idx="32">
                  <c:v>            ОВДП (8 - річні); 11,29%; 8,17р.</c:v>
                </c:pt>
                <c:pt idx="33">
                  <c:v>            ОВДП (9 - місячні); 0%; 0,62р.</c:v>
                </c:pt>
                <c:pt idx="34">
                  <c:v>            ОВДП (9 - річні); 11,944%; 9,22р.</c:v>
                </c:pt>
              </c:strCache>
            </c:strRef>
          </c:cat>
          <c:val>
            <c:numRef>
              <c:f>DEBT_TERM!$J$13:$J$47</c:f>
              <c:numCache>
                <c:formatCode>#,##0.00</c:formatCode>
                <c:ptCount val="35"/>
                <c:pt idx="0">
                  <c:v>0</c:v>
                </c:pt>
                <c:pt idx="1">
                  <c:v>81323450</c:v>
                </c:pt>
                <c:pt idx="2">
                  <c:v>17533000</c:v>
                </c:pt>
                <c:pt idx="3">
                  <c:v>61574951.030000001</c:v>
                </c:pt>
                <c:pt idx="4">
                  <c:v>50000000</c:v>
                </c:pt>
                <c:pt idx="5">
                  <c:v>28700001</c:v>
                </c:pt>
                <c:pt idx="6">
                  <c:v>46900000</c:v>
                </c:pt>
                <c:pt idx="7">
                  <c:v>237101957</c:v>
                </c:pt>
                <c:pt idx="8">
                  <c:v>12097744</c:v>
                </c:pt>
                <c:pt idx="9">
                  <c:v>27097744</c:v>
                </c:pt>
                <c:pt idx="10">
                  <c:v>78228044.159999996</c:v>
                </c:pt>
                <c:pt idx="11">
                  <c:v>12097744</c:v>
                </c:pt>
                <c:pt idx="12">
                  <c:v>12097744</c:v>
                </c:pt>
                <c:pt idx="13">
                  <c:v>135207233.68000001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44312064</c:v>
                </c:pt>
                <c:pt idx="26">
                  <c:v>262097751</c:v>
                </c:pt>
                <c:pt idx="27">
                  <c:v>37788384</c:v>
                </c:pt>
                <c:pt idx="28">
                  <c:v>46069236</c:v>
                </c:pt>
                <c:pt idx="29">
                  <c:v>28000818.170000002</c:v>
                </c:pt>
                <c:pt idx="30">
                  <c:v>41080407</c:v>
                </c:pt>
                <c:pt idx="31">
                  <c:v>21481691</c:v>
                </c:pt>
                <c:pt idx="32">
                  <c:v>2500000</c:v>
                </c:pt>
                <c:pt idx="33">
                  <c:v>19806246.100000001</c:v>
                </c:pt>
                <c:pt idx="34">
                  <c:v>15500000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6949-4E30-A575-21AF0555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31.05.2023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7B-45D7-9D19-66B8A6FE22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7B-45D7-9D19-66B8A6FE22A4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MK_ALL!$G$19:$G$20</c:f>
              <c:numCache>
                <c:formatCode>0.00%</c:formatCode>
                <c:ptCount val="2"/>
                <c:pt idx="0">
                  <c:v>0.92676700000000001</c:v>
                </c:pt>
                <c:pt idx="1">
                  <c:v>7.3233000000000006E-2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7B-45D7-9D19-66B8A6FE2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31.05.2023</c:v>
            </c:pt>
          </c:strCache>
        </c:strRef>
      </c:tx>
      <c:layout>
        <c:manualLayout>
          <c:xMode val="edge"/>
          <c:yMode val="edge"/>
          <c:x val="0.30888431253785581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F5-4F7B-A747-574417DAB3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F5-4F7B-A747-574417DAB31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MT_ALL!$G$19:$G$20</c:f>
              <c:numCache>
                <c:formatCode>0.00%</c:formatCode>
                <c:ptCount val="2"/>
                <c:pt idx="0">
                  <c:v>0.33142500000000003</c:v>
                </c:pt>
                <c:pt idx="1">
                  <c:v>0.66857500000000003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F5-4F7B-A747-574417DAB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1002749527045"/>
          <c:y val="2.0304461942257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MT_ALL!$B$5:$G$5</c:f>
              <c:numCache>
                <c:formatCode>dd\.mm\.yyyy;@</c:formatCode>
                <c:ptCount val="6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</c:numCache>
            </c:numRef>
          </c:cat>
          <c:val>
            <c:numRef>
              <c:f>MT_ALL!$B$7:$G$7</c:f>
              <c:numCache>
                <c:formatCode>#,##0.00</c:formatCode>
                <c:ptCount val="6"/>
                <c:pt idx="0">
                  <c:v>1461.8881836600101</c:v>
                </c:pt>
                <c:pt idx="1">
                  <c:v>1492.4502412735701</c:v>
                </c:pt>
                <c:pt idx="2">
                  <c:v>1502.76225907669</c:v>
                </c:pt>
                <c:pt idx="3">
                  <c:v>1514.0667127234599</c:v>
                </c:pt>
                <c:pt idx="4">
                  <c:v>1505.53454171768</c:v>
                </c:pt>
                <c:pt idx="5">
                  <c:v>1522.3931327435901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F-4669-95E6-504984199CD3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MT_ALL!$B$5:$G$5</c:f>
              <c:numCache>
                <c:formatCode>dd\.mm\.yyyy;@</c:formatCode>
                <c:ptCount val="6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</c:numCache>
            </c:numRef>
          </c:cat>
          <c:val>
            <c:numRef>
              <c:f>MT_ALL!$B$8:$G$8</c:f>
              <c:numCache>
                <c:formatCode>#,##0.00</c:formatCode>
                <c:ptCount val="6"/>
                <c:pt idx="0">
                  <c:v>2613.5618739800602</c:v>
                </c:pt>
                <c:pt idx="1">
                  <c:v>2773.9942316040001</c:v>
                </c:pt>
                <c:pt idx="2">
                  <c:v>2740.9241979905401</c:v>
                </c:pt>
                <c:pt idx="3">
                  <c:v>2872.50158758712</c:v>
                </c:pt>
                <c:pt idx="4">
                  <c:v>3041.2508270050498</c:v>
                </c:pt>
                <c:pt idx="5">
                  <c:v>3071.0780486495501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F-4669-95E6-504984199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8384416"/>
        <c:axId val="1"/>
        <c:axId val="0"/>
      </c:bar3DChart>
      <c:catAx>
        <c:axId val="179838441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798384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60869565217395"/>
          <c:y val="9.9547511312217188E-2"/>
          <c:w val="0.11870255348516218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1001413284878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MT_ALL!$B$11:$G$11</c:f>
              <c:numCache>
                <c:formatCode>dd\.mm\.yyyy;@</c:formatCode>
                <c:ptCount val="6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</c:numCache>
            </c:numRef>
          </c:cat>
          <c:val>
            <c:numRef>
              <c:f>MT_ALL!$B$13:$G$13</c:f>
              <c:numCache>
                <c:formatCode>#,##0.00</c:formatCode>
                <c:ptCount val="6"/>
                <c:pt idx="0">
                  <c:v>39.976596962199999</c:v>
                </c:pt>
                <c:pt idx="1">
                  <c:v>40.812342864830001</c:v>
                </c:pt>
                <c:pt idx="2">
                  <c:v>41.094333911840003</c:v>
                </c:pt>
                <c:pt idx="3">
                  <c:v>41.403463975539999</c:v>
                </c:pt>
                <c:pt idx="4">
                  <c:v>41.170144378800003</c:v>
                </c:pt>
                <c:pt idx="5">
                  <c:v>41.631157133610003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D-421B-9932-093406587BE1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MT_ALL!$B$11:$G$11</c:f>
              <c:numCache>
                <c:formatCode>dd\.mm\.yyyy;@</c:formatCode>
                <c:ptCount val="6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</c:numCache>
            </c:numRef>
          </c:cat>
          <c:val>
            <c:numRef>
              <c:f>MT_ALL!$B$14:$G$14</c:f>
              <c:numCache>
                <c:formatCode>#,##0.00</c:formatCode>
                <c:ptCount val="6"/>
                <c:pt idx="0">
                  <c:v>71.47011025802</c:v>
                </c:pt>
                <c:pt idx="1">
                  <c:v>75.857271856310007</c:v>
                </c:pt>
                <c:pt idx="2">
                  <c:v>74.952943180459997</c:v>
                </c:pt>
                <c:pt idx="3">
                  <c:v>78.551040717640007</c:v>
                </c:pt>
                <c:pt idx="4">
                  <c:v>83.165634643009994</c:v>
                </c:pt>
                <c:pt idx="5">
                  <c:v>83.981285820340005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3D-421B-9932-093406587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8386080"/>
        <c:axId val="1"/>
        <c:axId val="0"/>
      </c:bar3DChart>
      <c:catAx>
        <c:axId val="179838608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1798386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9178885630498"/>
          <c:y val="3.3936651583710405E-2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31.05.2023 
(за видами відсоткових ставок)</c:v>
            </c:pt>
          </c:strCache>
        </c:strRef>
      </c:tx>
      <c:layout>
        <c:manualLayout>
          <c:xMode val="edge"/>
          <c:yMode val="edge"/>
          <c:x val="0.21177687404459059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42-413E-8DFD-26E9188E84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42-413E-8DFD-26E9188E848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43.981787205570001</c:v>
                </c:pt>
                <c:pt idx="1">
                  <c:v>81.630655748379993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42-413E-8DFD-26E9188E8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31.05.2023</c:v>
            </c:pt>
          </c:strCache>
        </c:strRef>
      </c:tx>
      <c:layout>
        <c:manualLayout>
          <c:xMode val="edge"/>
          <c:yMode val="edge"/>
          <c:x val="0.140495861094286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01-4929-8B24-261CA7FD08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01-4929-8B24-261CA7FD08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01-4929-8B24-261CA7FD084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01-4929-8B24-261CA7FD084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D01-4929-8B24-261CA7FD084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D01-4929-8B24-261CA7FD084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D01-4929-8B24-261CA7FD08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D01-4929-8B24-261CA7FD084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D01-4929-8B24-261CA7FD084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D01-4929-8B24-261CA7FD084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RATE!$A$8:$A$17</c:f>
              <c:strCache>
                <c:ptCount val="10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TORF</c:v>
                </c:pt>
                <c:pt idx="4">
                  <c:v>UIRD 3m USD</c:v>
                </c:pt>
                <c:pt idx="5">
                  <c:v>Індекс споживчих цін (СРІ)</c:v>
                </c:pt>
                <c:pt idx="6">
                  <c:v>Облікова ставка НБУ</c:v>
                </c:pt>
                <c:pt idx="7">
                  <c:v>Ставка МВФ</c:v>
                </c:pt>
                <c:pt idx="8">
                  <c:v>Український індекс ставок за депозитами фізичних осіб</c:v>
                </c:pt>
                <c:pt idx="9">
                  <c:v>Фіксована</c:v>
                </c:pt>
              </c:strCache>
            </c:strRef>
          </c:cat>
          <c:val>
            <c:numRef>
              <c:f>RATE!$B$8:$B$17</c:f>
              <c:numCache>
                <c:formatCode>#,##0.00</c:formatCode>
                <c:ptCount val="10"/>
                <c:pt idx="0">
                  <c:v>4.7795939649400001</c:v>
                </c:pt>
                <c:pt idx="1">
                  <c:v>5.5737697859999998E-2</c:v>
                </c:pt>
                <c:pt idx="2">
                  <c:v>8.9314754468699995</c:v>
                </c:pt>
                <c:pt idx="3">
                  <c:v>0.95477283872999996</c:v>
                </c:pt>
                <c:pt idx="4">
                  <c:v>3.2349999999999997E-2</c:v>
                </c:pt>
                <c:pt idx="5">
                  <c:v>3.96987948686</c:v>
                </c:pt>
                <c:pt idx="6">
                  <c:v>8.6312335708599992</c:v>
                </c:pt>
                <c:pt idx="7">
                  <c:v>16.21886740862</c:v>
                </c:pt>
                <c:pt idx="8">
                  <c:v>0.40787679083</c:v>
                </c:pt>
                <c:pt idx="9">
                  <c:v>81.630655748379993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01-4929-8B24-261CA7FD0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31.05.2023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33-4DB4-90BA-550BA2E0D4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33-4DB4-90BA-550BA2E0D46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833-4DB4-90BA-550BA2E0D46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833-4DB4-90BA-550BA2E0D46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833-4DB4-90BA-550BA2E0D46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833-4DB4-90BA-550BA2E0D46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833-4DB4-90BA-550BA2E0D46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RATE!$A$24:$A$30</c:f>
              <c:strCache>
                <c:ptCount val="7"/>
                <c:pt idx="0">
                  <c:v>EURIBOR</c:v>
                </c:pt>
                <c:pt idx="1">
                  <c:v>SOFR</c:v>
                </c:pt>
                <c:pt idx="2">
                  <c:v>TORF</c:v>
                </c:pt>
                <c:pt idx="3">
                  <c:v>Індекс споживчих цін (СРІ)</c:v>
                </c:pt>
                <c:pt idx="4">
                  <c:v>Облікова ставка НБУ</c:v>
                </c:pt>
                <c:pt idx="5">
                  <c:v>Ставка МВФ</c:v>
                </c:pt>
                <c:pt idx="6">
                  <c:v>Фіксована</c:v>
                </c:pt>
              </c:strCache>
            </c:strRef>
          </c:cat>
          <c:val>
            <c:numRef>
              <c:f>RATE!$B$24:$B$30</c:f>
              <c:numCache>
                <c:formatCode>#\ ##0.00;\-#\ ##0.00;</c:formatCode>
                <c:ptCount val="7"/>
                <c:pt idx="0" formatCode="#,##0.00">
                  <c:v>4.0641907391499998</c:v>
                </c:pt>
                <c:pt idx="1">
                  <c:v>7.6322307725499998</c:v>
                </c:pt>
                <c:pt idx="2" formatCode="#,##0.00">
                  <c:v>0.95477283872999996</c:v>
                </c:pt>
                <c:pt idx="3" formatCode="#,##0.00">
                  <c:v>3.96987948686</c:v>
                </c:pt>
                <c:pt idx="4" formatCode="#,##0.00">
                  <c:v>7.6568422089199997</c:v>
                </c:pt>
                <c:pt idx="5" formatCode="#,##0.00">
                  <c:v>13.033237607</c:v>
                </c:pt>
                <c:pt idx="6" formatCode="#,##0.00">
                  <c:v>79.102276475110003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833-4DB4-90BA-550BA2E0D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9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1395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1395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L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70" customWidth="1"/>
    <col min="2" max="7" width="16.26953125" style="47" customWidth="1"/>
    <col min="8" max="16384" width="9.1796875" style="70"/>
  </cols>
  <sheetData>
    <row r="1" spans="1:12" s="160" customFormat="1" ht="13" x14ac:dyDescent="0.3">
      <c r="B1" s="141"/>
      <c r="C1" s="141"/>
      <c r="D1" s="141"/>
      <c r="E1" s="141"/>
      <c r="F1" s="141"/>
      <c r="G1" s="141"/>
    </row>
    <row r="2" spans="1:12" s="137" customFormat="1" ht="18.5" x14ac:dyDescent="0.45">
      <c r="A2" s="256" t="s">
        <v>107</v>
      </c>
      <c r="B2" s="256"/>
      <c r="C2" s="256"/>
      <c r="D2" s="256"/>
      <c r="E2" s="256"/>
      <c r="F2" s="256"/>
      <c r="G2" s="256"/>
      <c r="H2" s="184"/>
      <c r="I2" s="184"/>
      <c r="J2" s="184"/>
      <c r="K2" s="184"/>
      <c r="L2" s="184"/>
    </row>
    <row r="3" spans="1:12" s="160" customFormat="1" ht="13" x14ac:dyDescent="0.3">
      <c r="B3" s="134"/>
      <c r="C3" s="134"/>
      <c r="D3" s="134"/>
      <c r="E3" s="134"/>
      <c r="F3" s="134"/>
      <c r="G3" s="134"/>
      <c r="H3" s="143"/>
      <c r="I3" s="143"/>
      <c r="J3" s="143"/>
    </row>
    <row r="4" spans="1:12" s="8" customFormat="1" ht="13" x14ac:dyDescent="0.3">
      <c r="B4" s="250"/>
      <c r="C4" s="250"/>
      <c r="D4" s="250"/>
      <c r="E4" s="250"/>
      <c r="F4" s="250"/>
      <c r="G4" s="250" t="str">
        <f>VALUAH</f>
        <v>млрд. грн</v>
      </c>
    </row>
    <row r="5" spans="1:12" s="107" customFormat="1" ht="13" x14ac:dyDescent="0.25">
      <c r="A5" s="56"/>
      <c r="B5" s="139">
        <v>44926</v>
      </c>
      <c r="C5" s="139">
        <v>44957</v>
      </c>
      <c r="D5" s="139">
        <v>44985</v>
      </c>
      <c r="E5" s="139">
        <v>45016</v>
      </c>
      <c r="F5" s="139">
        <v>45046</v>
      </c>
      <c r="G5" s="139">
        <v>45077</v>
      </c>
    </row>
    <row r="6" spans="1:12" s="203" customFormat="1" ht="31" x14ac:dyDescent="0.25">
      <c r="A6" s="4" t="s">
        <v>151</v>
      </c>
      <c r="B6" s="48">
        <f t="shared" ref="B6:G6" si="0">B$62+B$7</f>
        <v>4075.4500576400706</v>
      </c>
      <c r="C6" s="48">
        <f t="shared" si="0"/>
        <v>4266.4444728775707</v>
      </c>
      <c r="D6" s="48">
        <f t="shared" si="0"/>
        <v>4243.6864570672305</v>
      </c>
      <c r="E6" s="48">
        <f t="shared" si="0"/>
        <v>4386.5683003105805</v>
      </c>
      <c r="F6" s="48">
        <f t="shared" si="0"/>
        <v>4546.7853687227307</v>
      </c>
      <c r="G6" s="48">
        <f t="shared" si="0"/>
        <v>4593.4711813931399</v>
      </c>
    </row>
    <row r="7" spans="1:12" s="135" customFormat="1" ht="14.5" x14ac:dyDescent="0.25">
      <c r="A7" s="97" t="s">
        <v>47</v>
      </c>
      <c r="B7" s="199">
        <f t="shared" ref="B7:G7" si="1">B$8+B$45</f>
        <v>1461.8881836600103</v>
      </c>
      <c r="C7" s="199">
        <f t="shared" si="1"/>
        <v>1492.4502412735703</v>
      </c>
      <c r="D7" s="199">
        <f t="shared" si="1"/>
        <v>1502.76225907669</v>
      </c>
      <c r="E7" s="199">
        <f t="shared" si="1"/>
        <v>1514.0667127234606</v>
      </c>
      <c r="F7" s="199">
        <f t="shared" si="1"/>
        <v>1505.5345417176807</v>
      </c>
      <c r="G7" s="199">
        <f t="shared" si="1"/>
        <v>1522.3931327435901</v>
      </c>
    </row>
    <row r="8" spans="1:12" s="220" customFormat="1" ht="14.5" outlineLevel="1" x14ac:dyDescent="0.25">
      <c r="A8" s="240" t="s">
        <v>65</v>
      </c>
      <c r="B8" s="121">
        <f t="shared" ref="B8:G8" si="2">B$9+B$43</f>
        <v>1389.6902523549404</v>
      </c>
      <c r="C8" s="121">
        <f t="shared" si="2"/>
        <v>1420.4619873613403</v>
      </c>
      <c r="D8" s="121">
        <f t="shared" si="2"/>
        <v>1431.3214009277401</v>
      </c>
      <c r="E8" s="121">
        <f t="shared" si="2"/>
        <v>1444.7466166493205</v>
      </c>
      <c r="F8" s="121">
        <f t="shared" si="2"/>
        <v>1436.7151325735206</v>
      </c>
      <c r="G8" s="121">
        <f t="shared" si="2"/>
        <v>1452.7460593247201</v>
      </c>
    </row>
    <row r="9" spans="1:12" s="104" customFormat="1" ht="13" outlineLevel="2" x14ac:dyDescent="0.25">
      <c r="A9" s="67" t="s">
        <v>196</v>
      </c>
      <c r="B9" s="119">
        <f t="shared" ref="B9:G9" si="3">SUM(B$10:B$42)</f>
        <v>1387.9709695622005</v>
      </c>
      <c r="C9" s="119">
        <f t="shared" si="3"/>
        <v>1418.7427045686004</v>
      </c>
      <c r="D9" s="119">
        <f t="shared" si="3"/>
        <v>1429.6021181350002</v>
      </c>
      <c r="E9" s="119">
        <f t="shared" si="3"/>
        <v>1443.0603969872004</v>
      </c>
      <c r="F9" s="119">
        <f t="shared" si="3"/>
        <v>1435.0289129114005</v>
      </c>
      <c r="G9" s="119">
        <f t="shared" si="3"/>
        <v>1451.0598396626001</v>
      </c>
    </row>
    <row r="10" spans="1:12" s="86" customFormat="1" ht="13" outlineLevel="3" x14ac:dyDescent="0.25">
      <c r="A10" s="12" t="s">
        <v>142</v>
      </c>
      <c r="B10" s="101">
        <v>81.333449999999999</v>
      </c>
      <c r="C10" s="101">
        <v>81.333449999999999</v>
      </c>
      <c r="D10" s="101">
        <v>81.333449999999999</v>
      </c>
      <c r="E10" s="101">
        <v>81.323449999999994</v>
      </c>
      <c r="F10" s="101">
        <v>81.323449999999994</v>
      </c>
      <c r="G10" s="101">
        <v>81.323449999999994</v>
      </c>
    </row>
    <row r="11" spans="1:12" ht="13" outlineLevel="3" x14ac:dyDescent="0.3">
      <c r="A11" s="79" t="s">
        <v>205</v>
      </c>
      <c r="B11" s="42">
        <v>17.533000000000001</v>
      </c>
      <c r="C11" s="42">
        <v>17.533000000000001</v>
      </c>
      <c r="D11" s="42">
        <v>17.533000000000001</v>
      </c>
      <c r="E11" s="42">
        <v>17.533000000000001</v>
      </c>
      <c r="F11" s="42">
        <v>17.533000000000001</v>
      </c>
      <c r="G11" s="42">
        <v>17.533000000000001</v>
      </c>
      <c r="H11" s="51"/>
      <c r="I11" s="51"/>
      <c r="J11" s="51"/>
    </row>
    <row r="12" spans="1:12" ht="13" outlineLevel="3" x14ac:dyDescent="0.3">
      <c r="A12" s="79" t="s">
        <v>31</v>
      </c>
      <c r="B12" s="42">
        <v>53.805816397400001</v>
      </c>
      <c r="C12" s="42">
        <v>60.100565103400001</v>
      </c>
      <c r="D12" s="42">
        <v>59.919900869400003</v>
      </c>
      <c r="E12" s="42">
        <v>36.428837740600002</v>
      </c>
      <c r="F12" s="42">
        <v>45.627005399700003</v>
      </c>
      <c r="G12" s="42">
        <v>65.804164349399997</v>
      </c>
      <c r="H12" s="51"/>
      <c r="I12" s="51"/>
      <c r="J12" s="51"/>
    </row>
    <row r="13" spans="1:12" ht="13" outlineLevel="3" x14ac:dyDescent="0.3">
      <c r="A13" s="79" t="s">
        <v>34</v>
      </c>
      <c r="B13" s="42">
        <v>50</v>
      </c>
      <c r="C13" s="42">
        <v>50</v>
      </c>
      <c r="D13" s="42">
        <v>50</v>
      </c>
      <c r="E13" s="42">
        <v>50</v>
      </c>
      <c r="F13" s="42">
        <v>50</v>
      </c>
      <c r="G13" s="42">
        <v>50</v>
      </c>
      <c r="H13" s="51"/>
      <c r="I13" s="51"/>
      <c r="J13" s="51"/>
    </row>
    <row r="14" spans="1:12" ht="13" outlineLevel="3" x14ac:dyDescent="0.3">
      <c r="A14" s="79" t="s">
        <v>84</v>
      </c>
      <c r="B14" s="42">
        <v>28.700001</v>
      </c>
      <c r="C14" s="42">
        <v>28.700001</v>
      </c>
      <c r="D14" s="42">
        <v>28.700001</v>
      </c>
      <c r="E14" s="42">
        <v>28.700001</v>
      </c>
      <c r="F14" s="42">
        <v>28.700001</v>
      </c>
      <c r="G14" s="42">
        <v>28.700001</v>
      </c>
      <c r="H14" s="51"/>
      <c r="I14" s="51"/>
      <c r="J14" s="51"/>
    </row>
    <row r="15" spans="1:12" ht="13" outlineLevel="3" x14ac:dyDescent="0.3">
      <c r="A15" s="79" t="s">
        <v>133</v>
      </c>
      <c r="B15" s="42">
        <v>46.9</v>
      </c>
      <c r="C15" s="42">
        <v>46.9</v>
      </c>
      <c r="D15" s="42">
        <v>46.9</v>
      </c>
      <c r="E15" s="42">
        <v>46.9</v>
      </c>
      <c r="F15" s="42">
        <v>46.9</v>
      </c>
      <c r="G15" s="42">
        <v>46.9</v>
      </c>
      <c r="H15" s="51"/>
      <c r="I15" s="51"/>
      <c r="J15" s="51"/>
    </row>
    <row r="16" spans="1:12" ht="13" outlineLevel="3" x14ac:dyDescent="0.3">
      <c r="A16" s="79" t="s">
        <v>197</v>
      </c>
      <c r="B16" s="42">
        <v>237.101957</v>
      </c>
      <c r="C16" s="42">
        <v>237.101957</v>
      </c>
      <c r="D16" s="42">
        <v>237.101957</v>
      </c>
      <c r="E16" s="42">
        <v>237.101957</v>
      </c>
      <c r="F16" s="42">
        <v>237.101957</v>
      </c>
      <c r="G16" s="42">
        <v>237.101957</v>
      </c>
      <c r="H16" s="51"/>
      <c r="I16" s="51"/>
      <c r="J16" s="51"/>
    </row>
    <row r="17" spans="1:10" ht="13" outlineLevel="3" x14ac:dyDescent="0.3">
      <c r="A17" s="79" t="s">
        <v>27</v>
      </c>
      <c r="B17" s="42">
        <v>12.097744</v>
      </c>
      <c r="C17" s="42">
        <v>12.097744</v>
      </c>
      <c r="D17" s="42">
        <v>12.097744</v>
      </c>
      <c r="E17" s="42">
        <v>12.097744</v>
      </c>
      <c r="F17" s="42">
        <v>12.097744</v>
      </c>
      <c r="G17" s="42">
        <v>12.097744</v>
      </c>
      <c r="H17" s="51"/>
      <c r="I17" s="51"/>
      <c r="J17" s="51"/>
    </row>
    <row r="18" spans="1:10" ht="13" outlineLevel="3" x14ac:dyDescent="0.3">
      <c r="A18" s="79" t="s">
        <v>76</v>
      </c>
      <c r="B18" s="42">
        <v>27.097743999999999</v>
      </c>
      <c r="C18" s="42">
        <v>27.097743999999999</v>
      </c>
      <c r="D18" s="42">
        <v>27.097743999999999</v>
      </c>
      <c r="E18" s="42">
        <v>27.097743999999999</v>
      </c>
      <c r="F18" s="42">
        <v>27.097743999999999</v>
      </c>
      <c r="G18" s="42">
        <v>27.097743999999999</v>
      </c>
      <c r="H18" s="51"/>
      <c r="I18" s="51"/>
      <c r="J18" s="51"/>
    </row>
    <row r="19" spans="1:10" ht="13" outlineLevel="3" x14ac:dyDescent="0.3">
      <c r="A19" s="79" t="s">
        <v>168</v>
      </c>
      <c r="B19" s="42">
        <v>69.614992801400007</v>
      </c>
      <c r="C19" s="42">
        <v>91.313176936199994</v>
      </c>
      <c r="D19" s="42">
        <v>91.938075141400006</v>
      </c>
      <c r="E19" s="42">
        <v>92.732437781200005</v>
      </c>
      <c r="F19" s="42">
        <v>87.239619085499996</v>
      </c>
      <c r="G19" s="42">
        <v>83.802277715800003</v>
      </c>
      <c r="H19" s="51"/>
      <c r="I19" s="51"/>
      <c r="J19" s="51"/>
    </row>
    <row r="20" spans="1:10" ht="13" outlineLevel="3" x14ac:dyDescent="0.3">
      <c r="A20" s="79" t="s">
        <v>126</v>
      </c>
      <c r="B20" s="42">
        <v>12.097744</v>
      </c>
      <c r="C20" s="42">
        <v>12.097744</v>
      </c>
      <c r="D20" s="42">
        <v>12.097744</v>
      </c>
      <c r="E20" s="42">
        <v>12.097744</v>
      </c>
      <c r="F20" s="42">
        <v>12.097744</v>
      </c>
      <c r="G20" s="42">
        <v>12.097744</v>
      </c>
      <c r="H20" s="51"/>
      <c r="I20" s="51"/>
      <c r="J20" s="51"/>
    </row>
    <row r="21" spans="1:10" ht="13" outlineLevel="3" x14ac:dyDescent="0.3">
      <c r="A21" s="79" t="s">
        <v>192</v>
      </c>
      <c r="B21" s="42">
        <v>12.097744</v>
      </c>
      <c r="C21" s="42">
        <v>12.097744</v>
      </c>
      <c r="D21" s="42">
        <v>12.097744</v>
      </c>
      <c r="E21" s="42">
        <v>12.097744</v>
      </c>
      <c r="F21" s="42">
        <v>12.097744</v>
      </c>
      <c r="G21" s="42">
        <v>12.097744</v>
      </c>
      <c r="H21" s="51"/>
      <c r="I21" s="51"/>
      <c r="J21" s="51"/>
    </row>
    <row r="22" spans="1:10" ht="13" outlineLevel="3" x14ac:dyDescent="0.3">
      <c r="A22" s="79" t="s">
        <v>219</v>
      </c>
      <c r="B22" s="42">
        <v>60.071426971400001</v>
      </c>
      <c r="C22" s="42">
        <v>72.613278971400007</v>
      </c>
      <c r="D22" s="42">
        <v>89.419828406400001</v>
      </c>
      <c r="E22" s="42">
        <v>110.82437368479999</v>
      </c>
      <c r="F22" s="42">
        <v>117.2883826848</v>
      </c>
      <c r="G22" s="42">
        <v>135.85220168480001</v>
      </c>
      <c r="H22" s="51"/>
      <c r="I22" s="51"/>
      <c r="J22" s="51"/>
    </row>
    <row r="23" spans="1:10" ht="13" outlineLevel="3" x14ac:dyDescent="0.3">
      <c r="A23" s="79" t="s">
        <v>150</v>
      </c>
      <c r="B23" s="42">
        <v>12.097744</v>
      </c>
      <c r="C23" s="42">
        <v>12.097744</v>
      </c>
      <c r="D23" s="42">
        <v>12.097744</v>
      </c>
      <c r="E23" s="42">
        <v>12.097744</v>
      </c>
      <c r="F23" s="42">
        <v>12.097744</v>
      </c>
      <c r="G23" s="42">
        <v>12.097744</v>
      </c>
      <c r="H23" s="51"/>
      <c r="I23" s="51"/>
      <c r="J23" s="51"/>
    </row>
    <row r="24" spans="1:10" ht="13" outlineLevel="3" x14ac:dyDescent="0.3">
      <c r="A24" s="79" t="s">
        <v>210</v>
      </c>
      <c r="B24" s="42">
        <v>12.097744</v>
      </c>
      <c r="C24" s="42">
        <v>12.097744</v>
      </c>
      <c r="D24" s="42">
        <v>12.097744</v>
      </c>
      <c r="E24" s="42">
        <v>12.097744</v>
      </c>
      <c r="F24" s="42">
        <v>12.097744</v>
      </c>
      <c r="G24" s="42">
        <v>12.097744</v>
      </c>
      <c r="H24" s="51"/>
      <c r="I24" s="51"/>
      <c r="J24" s="51"/>
    </row>
    <row r="25" spans="1:10" ht="13" outlineLevel="3" x14ac:dyDescent="0.3">
      <c r="A25" s="79" t="s">
        <v>38</v>
      </c>
      <c r="B25" s="42">
        <v>12.097744</v>
      </c>
      <c r="C25" s="42">
        <v>12.097744</v>
      </c>
      <c r="D25" s="42">
        <v>12.097744</v>
      </c>
      <c r="E25" s="42">
        <v>12.097744</v>
      </c>
      <c r="F25" s="42">
        <v>12.097744</v>
      </c>
      <c r="G25" s="42">
        <v>12.097744</v>
      </c>
      <c r="H25" s="51"/>
      <c r="I25" s="51"/>
      <c r="J25" s="51"/>
    </row>
    <row r="26" spans="1:10" ht="13" outlineLevel="3" x14ac:dyDescent="0.3">
      <c r="A26" s="79" t="s">
        <v>88</v>
      </c>
      <c r="B26" s="42">
        <v>12.097744</v>
      </c>
      <c r="C26" s="42">
        <v>12.097744</v>
      </c>
      <c r="D26" s="42">
        <v>12.097744</v>
      </c>
      <c r="E26" s="42">
        <v>12.097744</v>
      </c>
      <c r="F26" s="42">
        <v>12.097744</v>
      </c>
      <c r="G26" s="42">
        <v>12.097744</v>
      </c>
      <c r="H26" s="51"/>
      <c r="I26" s="51"/>
      <c r="J26" s="51"/>
    </row>
    <row r="27" spans="1:10" ht="13" outlineLevel="3" x14ac:dyDescent="0.3">
      <c r="A27" s="79" t="s">
        <v>77</v>
      </c>
      <c r="B27" s="42">
        <v>12.097744</v>
      </c>
      <c r="C27" s="42">
        <v>12.097744</v>
      </c>
      <c r="D27" s="42">
        <v>12.097744</v>
      </c>
      <c r="E27" s="42">
        <v>12.097744</v>
      </c>
      <c r="F27" s="42">
        <v>12.097744</v>
      </c>
      <c r="G27" s="42">
        <v>12.097744</v>
      </c>
      <c r="H27" s="51"/>
      <c r="I27" s="51"/>
      <c r="J27" s="51"/>
    </row>
    <row r="28" spans="1:10" ht="13" outlineLevel="3" x14ac:dyDescent="0.3">
      <c r="A28" s="79" t="s">
        <v>127</v>
      </c>
      <c r="B28" s="42">
        <v>12.097744</v>
      </c>
      <c r="C28" s="42">
        <v>12.097744</v>
      </c>
      <c r="D28" s="42">
        <v>12.097744</v>
      </c>
      <c r="E28" s="42">
        <v>12.097744</v>
      </c>
      <c r="F28" s="42">
        <v>12.097744</v>
      </c>
      <c r="G28" s="42">
        <v>12.097744</v>
      </c>
      <c r="H28" s="51"/>
      <c r="I28" s="51"/>
      <c r="J28" s="51"/>
    </row>
    <row r="29" spans="1:10" ht="13" outlineLevel="3" x14ac:dyDescent="0.3">
      <c r="A29" s="79" t="s">
        <v>193</v>
      </c>
      <c r="B29" s="42">
        <v>12.097744</v>
      </c>
      <c r="C29" s="42">
        <v>12.097744</v>
      </c>
      <c r="D29" s="42">
        <v>12.097744</v>
      </c>
      <c r="E29" s="42">
        <v>12.097744</v>
      </c>
      <c r="F29" s="42">
        <v>12.097744</v>
      </c>
      <c r="G29" s="42">
        <v>12.097744</v>
      </c>
      <c r="H29" s="51"/>
      <c r="I29" s="51"/>
      <c r="J29" s="51"/>
    </row>
    <row r="30" spans="1:10" ht="13" outlineLevel="3" x14ac:dyDescent="0.3">
      <c r="A30" s="79" t="s">
        <v>20</v>
      </c>
      <c r="B30" s="42">
        <v>12.097744</v>
      </c>
      <c r="C30" s="42">
        <v>12.097744</v>
      </c>
      <c r="D30" s="42">
        <v>12.097744</v>
      </c>
      <c r="E30" s="42">
        <v>12.097744</v>
      </c>
      <c r="F30" s="42">
        <v>12.097744</v>
      </c>
      <c r="G30" s="42">
        <v>12.097744</v>
      </c>
      <c r="H30" s="51"/>
      <c r="I30" s="51"/>
      <c r="J30" s="51"/>
    </row>
    <row r="31" spans="1:10" ht="13" outlineLevel="3" x14ac:dyDescent="0.3">
      <c r="A31" s="79" t="s">
        <v>72</v>
      </c>
      <c r="B31" s="42">
        <v>12.097744</v>
      </c>
      <c r="C31" s="42">
        <v>12.097744</v>
      </c>
      <c r="D31" s="42">
        <v>12.097744</v>
      </c>
      <c r="E31" s="42">
        <v>12.097744</v>
      </c>
      <c r="F31" s="42">
        <v>12.097744</v>
      </c>
      <c r="G31" s="42">
        <v>12.097744</v>
      </c>
      <c r="H31" s="51"/>
      <c r="I31" s="51"/>
      <c r="J31" s="51"/>
    </row>
    <row r="32" spans="1:10" ht="13" outlineLevel="3" x14ac:dyDescent="0.3">
      <c r="A32" s="79" t="s">
        <v>122</v>
      </c>
      <c r="B32" s="42">
        <v>12.097744</v>
      </c>
      <c r="C32" s="42">
        <v>12.097744</v>
      </c>
      <c r="D32" s="42">
        <v>12.097744</v>
      </c>
      <c r="E32" s="42">
        <v>12.097744</v>
      </c>
      <c r="F32" s="42">
        <v>12.097744</v>
      </c>
      <c r="G32" s="42">
        <v>12.097744</v>
      </c>
      <c r="H32" s="51"/>
      <c r="I32" s="51"/>
      <c r="J32" s="51"/>
    </row>
    <row r="33" spans="1:10" ht="13" outlineLevel="3" x14ac:dyDescent="0.3">
      <c r="A33" s="79" t="s">
        <v>44</v>
      </c>
      <c r="B33" s="42">
        <v>41.488599000000001</v>
      </c>
      <c r="C33" s="42">
        <v>41.524431</v>
      </c>
      <c r="D33" s="42">
        <v>40.509376000000003</v>
      </c>
      <c r="E33" s="42">
        <v>40.529000000000003</v>
      </c>
      <c r="F33" s="42">
        <v>42.545752999999998</v>
      </c>
      <c r="G33" s="42">
        <v>45.312063999999999</v>
      </c>
      <c r="H33" s="51"/>
      <c r="I33" s="51"/>
      <c r="J33" s="51"/>
    </row>
    <row r="34" spans="1:10" ht="13" outlineLevel="3" x14ac:dyDescent="0.3">
      <c r="A34" s="79" t="s">
        <v>89</v>
      </c>
      <c r="B34" s="42">
        <v>262.09775100000002</v>
      </c>
      <c r="C34" s="42">
        <v>262.09775100000002</v>
      </c>
      <c r="D34" s="42">
        <v>262.09775100000002</v>
      </c>
      <c r="E34" s="42">
        <v>262.09775100000002</v>
      </c>
      <c r="F34" s="42">
        <v>262.09775100000002</v>
      </c>
      <c r="G34" s="42">
        <v>262.09775100000002</v>
      </c>
      <c r="H34" s="51"/>
      <c r="I34" s="51"/>
      <c r="J34" s="51"/>
    </row>
    <row r="35" spans="1:10" ht="13" outlineLevel="3" x14ac:dyDescent="0.3">
      <c r="A35" s="79" t="s">
        <v>93</v>
      </c>
      <c r="B35" s="42">
        <v>49.921956999999999</v>
      </c>
      <c r="C35" s="42">
        <v>49.921956999999999</v>
      </c>
      <c r="D35" s="42">
        <v>37.788384000000001</v>
      </c>
      <c r="E35" s="42">
        <v>37.788384000000001</v>
      </c>
      <c r="F35" s="42">
        <v>37.788384000000001</v>
      </c>
      <c r="G35" s="42">
        <v>37.788384000000001</v>
      </c>
      <c r="H35" s="51"/>
      <c r="I35" s="51"/>
      <c r="J35" s="51"/>
    </row>
    <row r="36" spans="1:10" ht="13" outlineLevel="3" x14ac:dyDescent="0.3">
      <c r="A36" s="79" t="s">
        <v>154</v>
      </c>
      <c r="B36" s="42">
        <v>67.473926000000006</v>
      </c>
      <c r="C36" s="42">
        <v>65.115521999999999</v>
      </c>
      <c r="D36" s="42">
        <v>65.115521999999999</v>
      </c>
      <c r="E36" s="42">
        <v>65.115521999999999</v>
      </c>
      <c r="F36" s="42">
        <v>65.115521999999999</v>
      </c>
      <c r="G36" s="42">
        <v>46.069235999999997</v>
      </c>
      <c r="H36" s="51"/>
      <c r="I36" s="51"/>
      <c r="J36" s="51"/>
    </row>
    <row r="37" spans="1:10" ht="13" outlineLevel="3" x14ac:dyDescent="0.3">
      <c r="A37" s="79" t="s">
        <v>158</v>
      </c>
      <c r="B37" s="42">
        <v>46.997578392000001</v>
      </c>
      <c r="C37" s="42">
        <v>42.057100557600002</v>
      </c>
      <c r="D37" s="42">
        <v>53.814358717799998</v>
      </c>
      <c r="E37" s="42">
        <v>68.555168780599999</v>
      </c>
      <c r="F37" s="42">
        <v>50.8375737414</v>
      </c>
      <c r="G37" s="42">
        <v>28.0068884302</v>
      </c>
      <c r="H37" s="51"/>
      <c r="I37" s="51"/>
      <c r="J37" s="51"/>
    </row>
    <row r="38" spans="1:10" ht="13" outlineLevel="3" x14ac:dyDescent="0.3">
      <c r="A38" s="79" t="s">
        <v>212</v>
      </c>
      <c r="B38" s="42">
        <v>41.080407000000001</v>
      </c>
      <c r="C38" s="42">
        <v>41.080407000000001</v>
      </c>
      <c r="D38" s="42">
        <v>41.080407000000001</v>
      </c>
      <c r="E38" s="42">
        <v>41.080407000000001</v>
      </c>
      <c r="F38" s="42">
        <v>41.080407000000001</v>
      </c>
      <c r="G38" s="42">
        <v>41.080407000000001</v>
      </c>
      <c r="H38" s="51"/>
      <c r="I38" s="51"/>
      <c r="J38" s="51"/>
    </row>
    <row r="39" spans="1:10" ht="13" outlineLevel="3" x14ac:dyDescent="0.3">
      <c r="A39" s="79" t="s">
        <v>39</v>
      </c>
      <c r="B39" s="42">
        <v>21.481691000000001</v>
      </c>
      <c r="C39" s="42">
        <v>21.481691000000001</v>
      </c>
      <c r="D39" s="42">
        <v>21.481691000000001</v>
      </c>
      <c r="E39" s="42">
        <v>21.481691000000001</v>
      </c>
      <c r="F39" s="42">
        <v>21.481691000000001</v>
      </c>
      <c r="G39" s="42">
        <v>21.481691000000001</v>
      </c>
      <c r="H39" s="51"/>
      <c r="I39" s="51"/>
      <c r="J39" s="51"/>
    </row>
    <row r="40" spans="1:10" ht="13" outlineLevel="3" x14ac:dyDescent="0.3">
      <c r="A40" s="79" t="s">
        <v>90</v>
      </c>
      <c r="B40" s="42">
        <v>10</v>
      </c>
      <c r="C40" s="42">
        <v>7.5</v>
      </c>
      <c r="D40" s="42">
        <v>2.5</v>
      </c>
      <c r="E40" s="42">
        <v>2.5</v>
      </c>
      <c r="F40" s="42">
        <v>2.5</v>
      </c>
      <c r="G40" s="42">
        <v>2.5</v>
      </c>
      <c r="H40" s="51"/>
      <c r="I40" s="51"/>
      <c r="J40" s="51"/>
    </row>
    <row r="41" spans="1:10" ht="13" outlineLevel="3" x14ac:dyDescent="0.3">
      <c r="A41" s="79" t="s">
        <v>195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19.8379504824</v>
      </c>
      <c r="H41" s="51"/>
      <c r="I41" s="51"/>
      <c r="J41" s="51"/>
    </row>
    <row r="42" spans="1:10" ht="13" outlineLevel="3" x14ac:dyDescent="0.3">
      <c r="A42" s="79" t="s">
        <v>143</v>
      </c>
      <c r="B42" s="42">
        <v>18</v>
      </c>
      <c r="C42" s="42">
        <v>18</v>
      </c>
      <c r="D42" s="42">
        <v>18</v>
      </c>
      <c r="E42" s="42">
        <v>18</v>
      </c>
      <c r="F42" s="42">
        <v>15.5</v>
      </c>
      <c r="G42" s="42">
        <v>15.5</v>
      </c>
      <c r="H42" s="51"/>
      <c r="I42" s="51"/>
      <c r="J42" s="51"/>
    </row>
    <row r="43" spans="1:10" ht="13" outlineLevel="2" x14ac:dyDescent="0.3">
      <c r="A43" s="216" t="s">
        <v>114</v>
      </c>
      <c r="B43" s="163">
        <f t="shared" ref="B43:G43" si="4">SUM(B$44:B$44)</f>
        <v>1.7192827927400001</v>
      </c>
      <c r="C43" s="163">
        <f t="shared" si="4"/>
        <v>1.7192827927400001</v>
      </c>
      <c r="D43" s="163">
        <f t="shared" si="4"/>
        <v>1.7192827927400001</v>
      </c>
      <c r="E43" s="163">
        <f t="shared" si="4"/>
        <v>1.6862196621200001</v>
      </c>
      <c r="F43" s="163">
        <f t="shared" si="4"/>
        <v>1.6862196621200001</v>
      </c>
      <c r="G43" s="163">
        <f t="shared" si="4"/>
        <v>1.6862196621200001</v>
      </c>
      <c r="H43" s="51"/>
      <c r="I43" s="51"/>
      <c r="J43" s="51"/>
    </row>
    <row r="44" spans="1:10" ht="13" outlineLevel="3" x14ac:dyDescent="0.3">
      <c r="A44" s="79" t="s">
        <v>30</v>
      </c>
      <c r="B44" s="42">
        <v>1.7192827927400001</v>
      </c>
      <c r="C44" s="42">
        <v>1.7192827927400001</v>
      </c>
      <c r="D44" s="42">
        <v>1.7192827927400001</v>
      </c>
      <c r="E44" s="42">
        <v>1.6862196621200001</v>
      </c>
      <c r="F44" s="42">
        <v>1.6862196621200001</v>
      </c>
      <c r="G44" s="42">
        <v>1.6862196621200001</v>
      </c>
      <c r="H44" s="51"/>
      <c r="I44" s="51"/>
      <c r="J44" s="51"/>
    </row>
    <row r="45" spans="1:10" ht="14.5" outlineLevel="1" x14ac:dyDescent="0.35">
      <c r="A45" s="173" t="s">
        <v>14</v>
      </c>
      <c r="B45" s="45">
        <f t="shared" ref="B45:G45" si="5">B$46+B$52+B$60</f>
        <v>72.19793130507</v>
      </c>
      <c r="C45" s="45">
        <f t="shared" si="5"/>
        <v>71.988253912229993</v>
      </c>
      <c r="D45" s="45">
        <f t="shared" si="5"/>
        <v>71.440858148949999</v>
      </c>
      <c r="E45" s="45">
        <f t="shared" si="5"/>
        <v>69.320096074139997</v>
      </c>
      <c r="F45" s="45">
        <f t="shared" si="5"/>
        <v>68.819409144160005</v>
      </c>
      <c r="G45" s="45">
        <f t="shared" si="5"/>
        <v>69.647073418869994</v>
      </c>
      <c r="H45" s="51"/>
      <c r="I45" s="51"/>
      <c r="J45" s="51"/>
    </row>
    <row r="46" spans="1:10" ht="13" outlineLevel="2" x14ac:dyDescent="0.3">
      <c r="A46" s="216" t="s">
        <v>196</v>
      </c>
      <c r="B46" s="163">
        <f t="shared" ref="B46:G46" si="6">SUM(B$47:B$51)</f>
        <v>11.847416600000001</v>
      </c>
      <c r="C46" s="163">
        <f t="shared" si="6"/>
        <v>11.847416600000001</v>
      </c>
      <c r="D46" s="163">
        <f t="shared" si="6"/>
        <v>11.847416600000001</v>
      </c>
      <c r="E46" s="163">
        <f t="shared" si="6"/>
        <v>11.847416600000001</v>
      </c>
      <c r="F46" s="163">
        <f t="shared" si="6"/>
        <v>11.847416600000001</v>
      </c>
      <c r="G46" s="163">
        <f t="shared" si="6"/>
        <v>11.847416600000001</v>
      </c>
      <c r="H46" s="51"/>
      <c r="I46" s="51"/>
      <c r="J46" s="51"/>
    </row>
    <row r="47" spans="1:10" ht="13" outlineLevel="3" x14ac:dyDescent="0.3">
      <c r="A47" s="79" t="s">
        <v>109</v>
      </c>
      <c r="B47" s="42">
        <v>1.1600000000000001E-5</v>
      </c>
      <c r="C47" s="42">
        <v>1.1600000000000001E-5</v>
      </c>
      <c r="D47" s="42">
        <v>1.1600000000000001E-5</v>
      </c>
      <c r="E47" s="42">
        <v>1.1600000000000001E-5</v>
      </c>
      <c r="F47" s="42">
        <v>1.1600000000000001E-5</v>
      </c>
      <c r="G47" s="42">
        <v>1.1600000000000001E-5</v>
      </c>
      <c r="H47" s="51"/>
      <c r="I47" s="51"/>
      <c r="J47" s="51"/>
    </row>
    <row r="48" spans="1:10" ht="13" outlineLevel="3" x14ac:dyDescent="0.3">
      <c r="A48" s="79" t="s">
        <v>73</v>
      </c>
      <c r="B48" s="42">
        <v>3.4750000000000001</v>
      </c>
      <c r="C48" s="42">
        <v>3.4750000000000001</v>
      </c>
      <c r="D48" s="42">
        <v>3.4750000000000001</v>
      </c>
      <c r="E48" s="42">
        <v>3.4750000000000001</v>
      </c>
      <c r="F48" s="42">
        <v>3.4750000000000001</v>
      </c>
      <c r="G48" s="42">
        <v>3.4750000000000001</v>
      </c>
      <c r="H48" s="51"/>
      <c r="I48" s="51"/>
      <c r="J48" s="51"/>
    </row>
    <row r="49" spans="1:10" ht="13" outlineLevel="3" x14ac:dyDescent="0.3">
      <c r="A49" s="79" t="s">
        <v>190</v>
      </c>
      <c r="B49" s="42">
        <v>3.5</v>
      </c>
      <c r="C49" s="42">
        <v>3.5</v>
      </c>
      <c r="D49" s="42">
        <v>3.5</v>
      </c>
      <c r="E49" s="42">
        <v>3.5</v>
      </c>
      <c r="F49" s="42">
        <v>3.5</v>
      </c>
      <c r="G49" s="42">
        <v>3.5</v>
      </c>
      <c r="H49" s="51"/>
      <c r="I49" s="51"/>
      <c r="J49" s="51"/>
    </row>
    <row r="50" spans="1:10" ht="13" outlineLevel="3" x14ac:dyDescent="0.3">
      <c r="A50" s="79" t="s">
        <v>102</v>
      </c>
      <c r="B50" s="42">
        <v>2.8724050000000001</v>
      </c>
      <c r="C50" s="42">
        <v>2.8724050000000001</v>
      </c>
      <c r="D50" s="42">
        <v>2.8724050000000001</v>
      </c>
      <c r="E50" s="42">
        <v>2.8724050000000001</v>
      </c>
      <c r="F50" s="42">
        <v>2.8724050000000001</v>
      </c>
      <c r="G50" s="42">
        <v>2.8724050000000001</v>
      </c>
      <c r="H50" s="51"/>
      <c r="I50" s="51"/>
      <c r="J50" s="51"/>
    </row>
    <row r="51" spans="1:10" ht="13" outlineLevel="3" x14ac:dyDescent="0.3">
      <c r="A51" s="79" t="s">
        <v>0</v>
      </c>
      <c r="B51" s="42">
        <v>2</v>
      </c>
      <c r="C51" s="42">
        <v>2</v>
      </c>
      <c r="D51" s="42">
        <v>2</v>
      </c>
      <c r="E51" s="42">
        <v>2</v>
      </c>
      <c r="F51" s="42">
        <v>2</v>
      </c>
      <c r="G51" s="42">
        <v>2</v>
      </c>
      <c r="H51" s="51"/>
      <c r="I51" s="51"/>
      <c r="J51" s="51"/>
    </row>
    <row r="52" spans="1:10" ht="13" outlineLevel="2" x14ac:dyDescent="0.3">
      <c r="A52" s="216" t="s">
        <v>114</v>
      </c>
      <c r="B52" s="163">
        <f t="shared" ref="B52:G52" si="7">SUM(B$53:B$59)</f>
        <v>60.34956005507</v>
      </c>
      <c r="C52" s="163">
        <f t="shared" si="7"/>
        <v>60.139882662230001</v>
      </c>
      <c r="D52" s="163">
        <f t="shared" si="7"/>
        <v>59.59248689895</v>
      </c>
      <c r="E52" s="163">
        <f t="shared" si="7"/>
        <v>57.471724824139997</v>
      </c>
      <c r="F52" s="163">
        <f t="shared" si="7"/>
        <v>56.971037894160006</v>
      </c>
      <c r="G52" s="163">
        <f t="shared" si="7"/>
        <v>57.798702168870001</v>
      </c>
      <c r="H52" s="51"/>
      <c r="I52" s="51"/>
      <c r="J52" s="51"/>
    </row>
    <row r="53" spans="1:10" ht="13" outlineLevel="3" x14ac:dyDescent="0.3">
      <c r="A53" s="79" t="s">
        <v>139</v>
      </c>
      <c r="B53" s="42">
        <v>4.2835835077600004</v>
      </c>
      <c r="C53" s="42">
        <v>4.2033119574700004</v>
      </c>
      <c r="D53" s="42">
        <v>4.1268736724600004</v>
      </c>
      <c r="E53" s="42">
        <v>4.0504353874500003</v>
      </c>
      <c r="F53" s="42">
        <v>4.0120857457600003</v>
      </c>
      <c r="G53" s="42">
        <v>3.9768800995000002</v>
      </c>
      <c r="H53" s="51"/>
      <c r="I53" s="51"/>
      <c r="J53" s="51"/>
    </row>
    <row r="54" spans="1:10" ht="13" outlineLevel="3" x14ac:dyDescent="0.3">
      <c r="A54" s="79" t="s">
        <v>124</v>
      </c>
      <c r="B54" s="42">
        <v>0.47539179999999998</v>
      </c>
      <c r="C54" s="42">
        <v>0.47539179999999998</v>
      </c>
      <c r="D54" s="42">
        <v>0.47539179999999998</v>
      </c>
      <c r="E54" s="42">
        <v>0.47539179999999998</v>
      </c>
      <c r="F54" s="42">
        <v>0.47539179999999998</v>
      </c>
      <c r="G54" s="42">
        <v>0.47539179999999998</v>
      </c>
      <c r="H54" s="51"/>
      <c r="I54" s="51"/>
      <c r="J54" s="51"/>
    </row>
    <row r="55" spans="1:10" ht="13" outlineLevel="3" x14ac:dyDescent="0.3">
      <c r="A55" s="79" t="s">
        <v>198</v>
      </c>
      <c r="B55" s="42">
        <v>0.36568600000000001</v>
      </c>
      <c r="C55" s="42">
        <v>0.36568600000000001</v>
      </c>
      <c r="D55" s="42">
        <v>0.36568600000000001</v>
      </c>
      <c r="E55" s="42">
        <v>0.36568600000000001</v>
      </c>
      <c r="F55" s="42">
        <v>0.36568600000000001</v>
      </c>
      <c r="G55" s="42">
        <v>0.36568600000000001</v>
      </c>
      <c r="H55" s="51"/>
      <c r="I55" s="51"/>
      <c r="J55" s="51"/>
    </row>
    <row r="56" spans="1:10" ht="13" outlineLevel="3" x14ac:dyDescent="0.3">
      <c r="A56" s="79" t="s">
        <v>181</v>
      </c>
      <c r="B56" s="42">
        <v>0.51196039999999998</v>
      </c>
      <c r="C56" s="42">
        <v>0.51196039999999998</v>
      </c>
      <c r="D56" s="42">
        <v>0.51196039999999998</v>
      </c>
      <c r="E56" s="42">
        <v>0.51196039999999998</v>
      </c>
      <c r="F56" s="42">
        <v>0.51196039999999998</v>
      </c>
      <c r="G56" s="42">
        <v>0.51196039999999998</v>
      </c>
      <c r="H56" s="51"/>
      <c r="I56" s="51"/>
      <c r="J56" s="51"/>
    </row>
    <row r="57" spans="1:10" ht="13" outlineLevel="3" x14ac:dyDescent="0.3">
      <c r="A57" s="79" t="s">
        <v>60</v>
      </c>
      <c r="B57" s="42">
        <v>12.3806687687</v>
      </c>
      <c r="C57" s="42">
        <v>12.36289055252</v>
      </c>
      <c r="D57" s="42">
        <v>12.31900785489</v>
      </c>
      <c r="E57" s="42">
        <v>12.303877598710001</v>
      </c>
      <c r="F57" s="42">
        <v>12.28220526013</v>
      </c>
      <c r="G57" s="42">
        <v>12.24290723515</v>
      </c>
      <c r="H57" s="51"/>
      <c r="I57" s="51"/>
      <c r="J57" s="51"/>
    </row>
    <row r="58" spans="1:10" ht="13" outlineLevel="3" x14ac:dyDescent="0.3">
      <c r="A58" s="79" t="s">
        <v>178</v>
      </c>
      <c r="B58" s="42">
        <v>13.93794200916</v>
      </c>
      <c r="C58" s="42">
        <v>13.873656294870001</v>
      </c>
      <c r="D58" s="42">
        <v>13.846870580579999</v>
      </c>
      <c r="E58" s="42">
        <v>13.820084866289999</v>
      </c>
      <c r="F58" s="42">
        <v>13.755799152</v>
      </c>
      <c r="G58" s="42">
        <v>13.72901343771</v>
      </c>
      <c r="H58" s="51"/>
      <c r="I58" s="51"/>
      <c r="J58" s="51"/>
    </row>
    <row r="59" spans="1:10" ht="13" outlineLevel="3" x14ac:dyDescent="0.3">
      <c r="A59" s="79" t="s">
        <v>209</v>
      </c>
      <c r="B59" s="42">
        <v>28.394327569449999</v>
      </c>
      <c r="C59" s="42">
        <v>28.346985657369999</v>
      </c>
      <c r="D59" s="42">
        <v>27.94669659102</v>
      </c>
      <c r="E59" s="42">
        <v>25.944288771690001</v>
      </c>
      <c r="F59" s="42">
        <v>25.567909536270001</v>
      </c>
      <c r="G59" s="42">
        <v>26.496863196509999</v>
      </c>
      <c r="H59" s="51"/>
      <c r="I59" s="51"/>
      <c r="J59" s="51"/>
    </row>
    <row r="60" spans="1:10" ht="13" outlineLevel="2" x14ac:dyDescent="0.3">
      <c r="A60" s="216" t="s">
        <v>137</v>
      </c>
      <c r="B60" s="163">
        <f t="shared" ref="B60:G60" si="8">SUM(B$61:B$61)</f>
        <v>9.5465000000000003E-4</v>
      </c>
      <c r="C60" s="163">
        <f t="shared" si="8"/>
        <v>9.5465000000000003E-4</v>
      </c>
      <c r="D60" s="163">
        <f t="shared" si="8"/>
        <v>9.5465000000000003E-4</v>
      </c>
      <c r="E60" s="163">
        <f t="shared" si="8"/>
        <v>9.5465000000000003E-4</v>
      </c>
      <c r="F60" s="163">
        <f t="shared" si="8"/>
        <v>9.5465000000000003E-4</v>
      </c>
      <c r="G60" s="163">
        <f t="shared" si="8"/>
        <v>9.5465000000000003E-4</v>
      </c>
      <c r="H60" s="51"/>
      <c r="I60" s="51"/>
      <c r="J60" s="51"/>
    </row>
    <row r="61" spans="1:10" ht="13" outlineLevel="3" x14ac:dyDescent="0.3">
      <c r="A61" s="79" t="s">
        <v>66</v>
      </c>
      <c r="B61" s="42">
        <v>9.5465000000000003E-4</v>
      </c>
      <c r="C61" s="42">
        <v>9.5465000000000003E-4</v>
      </c>
      <c r="D61" s="42">
        <v>9.5465000000000003E-4</v>
      </c>
      <c r="E61" s="42">
        <v>9.5465000000000003E-4</v>
      </c>
      <c r="F61" s="42">
        <v>9.5465000000000003E-4</v>
      </c>
      <c r="G61" s="42">
        <v>9.5465000000000003E-4</v>
      </c>
      <c r="H61" s="51"/>
      <c r="I61" s="51"/>
      <c r="J61" s="51"/>
    </row>
    <row r="62" spans="1:10" ht="14.5" x14ac:dyDescent="0.35">
      <c r="A62" s="40" t="s">
        <v>59</v>
      </c>
      <c r="B62" s="179">
        <f t="shared" ref="B62:G62" si="9">B$63+B$98</f>
        <v>2613.5618739800602</v>
      </c>
      <c r="C62" s="179">
        <f t="shared" si="9"/>
        <v>2773.9942316040001</v>
      </c>
      <c r="D62" s="179">
        <f t="shared" si="9"/>
        <v>2740.9241979905405</v>
      </c>
      <c r="E62" s="179">
        <f t="shared" si="9"/>
        <v>2872.5015875871195</v>
      </c>
      <c r="F62" s="179">
        <f t="shared" si="9"/>
        <v>3041.2508270050503</v>
      </c>
      <c r="G62" s="179">
        <f t="shared" si="9"/>
        <v>3071.0780486495501</v>
      </c>
      <c r="H62" s="51"/>
      <c r="I62" s="51"/>
      <c r="J62" s="51"/>
    </row>
    <row r="63" spans="1:10" ht="14.5" outlineLevel="1" x14ac:dyDescent="0.35">
      <c r="A63" s="173" t="s">
        <v>65</v>
      </c>
      <c r="B63" s="45">
        <f t="shared" ref="B63:G63" si="10">B$64+B$72+B$83+B$88+B$96</f>
        <v>2325.4433794111501</v>
      </c>
      <c r="C63" s="45">
        <f t="shared" si="10"/>
        <v>2470.7873590762701</v>
      </c>
      <c r="D63" s="45">
        <f t="shared" si="10"/>
        <v>2450.5261548602707</v>
      </c>
      <c r="E63" s="45">
        <f t="shared" si="10"/>
        <v>2600.4128839667897</v>
      </c>
      <c r="F63" s="45">
        <f t="shared" si="10"/>
        <v>2771.5886787462</v>
      </c>
      <c r="G63" s="45">
        <f t="shared" si="10"/>
        <v>2804.33010165316</v>
      </c>
      <c r="H63" s="51"/>
      <c r="I63" s="51"/>
      <c r="J63" s="51"/>
    </row>
    <row r="64" spans="1:10" ht="13" outlineLevel="2" x14ac:dyDescent="0.3">
      <c r="A64" s="216" t="s">
        <v>173</v>
      </c>
      <c r="B64" s="163">
        <f t="shared" ref="B64:G64" si="11">SUM(B$65:B$71)</f>
        <v>1100.2564081594501</v>
      </c>
      <c r="C64" s="163">
        <f t="shared" si="11"/>
        <v>1236.4558930227499</v>
      </c>
      <c r="D64" s="163">
        <f t="shared" si="11"/>
        <v>1229.0556106261502</v>
      </c>
      <c r="E64" s="163">
        <f t="shared" si="11"/>
        <v>1305.41964061099</v>
      </c>
      <c r="F64" s="163">
        <f t="shared" si="11"/>
        <v>1474.32887379969</v>
      </c>
      <c r="G64" s="163">
        <f t="shared" si="11"/>
        <v>1516.31784307413</v>
      </c>
      <c r="H64" s="51"/>
      <c r="I64" s="51"/>
      <c r="J64" s="51"/>
    </row>
    <row r="65" spans="1:10" ht="13" outlineLevel="3" x14ac:dyDescent="0.3">
      <c r="A65" s="79" t="s">
        <v>105</v>
      </c>
      <c r="B65" s="42">
        <v>7.7901999999999999E-2</v>
      </c>
      <c r="C65" s="42">
        <v>7.9752400000000001E-2</v>
      </c>
      <c r="D65" s="42">
        <v>7.7221999999999999E-2</v>
      </c>
      <c r="E65" s="42">
        <v>7.9562400000000005E-2</v>
      </c>
      <c r="F65" s="42">
        <v>8.0692200000000006E-2</v>
      </c>
      <c r="G65" s="42">
        <v>7.8560400000000002E-2</v>
      </c>
      <c r="H65" s="51"/>
      <c r="I65" s="51"/>
      <c r="J65" s="51"/>
    </row>
    <row r="66" spans="1:10" ht="13" outlineLevel="3" x14ac:dyDescent="0.3">
      <c r="A66" s="79" t="s">
        <v>50</v>
      </c>
      <c r="B66" s="42">
        <v>9.4549938057599991</v>
      </c>
      <c r="C66" s="42">
        <v>9.6795775204099996</v>
      </c>
      <c r="D66" s="42">
        <v>9.3799773475099997</v>
      </c>
      <c r="E66" s="42">
        <v>9.6259514411700007</v>
      </c>
      <c r="F66" s="42">
        <v>9.4632314479899993</v>
      </c>
      <c r="G66" s="42">
        <v>8.1996308156400008</v>
      </c>
      <c r="H66" s="51"/>
      <c r="I66" s="51"/>
      <c r="J66" s="51"/>
    </row>
    <row r="67" spans="1:10" ht="13" outlineLevel="3" x14ac:dyDescent="0.3">
      <c r="A67" s="79" t="s">
        <v>94</v>
      </c>
      <c r="B67" s="42">
        <v>98.126692472870005</v>
      </c>
      <c r="C67" s="42">
        <v>100.45748798197999</v>
      </c>
      <c r="D67" s="42">
        <v>96.847925462169997</v>
      </c>
      <c r="E67" s="42">
        <v>99.751311772959994</v>
      </c>
      <c r="F67" s="42">
        <v>101.08710565232001</v>
      </c>
      <c r="G67" s="42">
        <v>97.909030891689994</v>
      </c>
      <c r="H67" s="51"/>
      <c r="I67" s="51"/>
      <c r="J67" s="51"/>
    </row>
    <row r="68" spans="1:10" ht="13" outlineLevel="3" x14ac:dyDescent="0.3">
      <c r="A68" s="79" t="s">
        <v>165</v>
      </c>
      <c r="B68" s="42">
        <v>452.22111000000001</v>
      </c>
      <c r="C68" s="42">
        <v>582.59128199999998</v>
      </c>
      <c r="D68" s="42">
        <v>564.10671000000002</v>
      </c>
      <c r="E68" s="42">
        <v>640.87513200000001</v>
      </c>
      <c r="F68" s="42">
        <v>710.494821</v>
      </c>
      <c r="G68" s="42">
        <v>750.64462200000003</v>
      </c>
      <c r="H68" s="51"/>
      <c r="I68" s="51"/>
      <c r="J68" s="51"/>
    </row>
    <row r="69" spans="1:10" ht="13" outlineLevel="3" x14ac:dyDescent="0.3">
      <c r="A69" s="79" t="s">
        <v>131</v>
      </c>
      <c r="B69" s="42">
        <v>303.46587855233997</v>
      </c>
      <c r="C69" s="42">
        <v>303.63806160590002</v>
      </c>
      <c r="D69" s="42">
        <v>322.09598284045001</v>
      </c>
      <c r="E69" s="42">
        <v>323.46222055574998</v>
      </c>
      <c r="F69" s="42">
        <v>322.17130084804</v>
      </c>
      <c r="G69" s="42">
        <v>333.21472296254001</v>
      </c>
      <c r="H69" s="51"/>
      <c r="I69" s="51"/>
      <c r="J69" s="51"/>
    </row>
    <row r="70" spans="1:10" ht="13" outlineLevel="3" x14ac:dyDescent="0.3">
      <c r="A70" s="79" t="s">
        <v>146</v>
      </c>
      <c r="B70" s="42">
        <v>234.07269763165999</v>
      </c>
      <c r="C70" s="42">
        <v>237.17259781764</v>
      </c>
      <c r="D70" s="42">
        <v>233.7106592792</v>
      </c>
      <c r="E70" s="42">
        <v>228.75312591129</v>
      </c>
      <c r="F70" s="42">
        <v>328.15453598642</v>
      </c>
      <c r="G70" s="42">
        <v>323.39327698544002</v>
      </c>
      <c r="H70" s="51"/>
      <c r="I70" s="51"/>
      <c r="J70" s="51"/>
    </row>
    <row r="71" spans="1:10" ht="13" outlineLevel="3" x14ac:dyDescent="0.3">
      <c r="A71" s="79" t="s">
        <v>141</v>
      </c>
      <c r="B71" s="42">
        <v>2.8371336968200001</v>
      </c>
      <c r="C71" s="42">
        <v>2.8371336968200001</v>
      </c>
      <c r="D71" s="42">
        <v>2.8371336968200001</v>
      </c>
      <c r="E71" s="42">
        <v>2.8723365298200001</v>
      </c>
      <c r="F71" s="42">
        <v>2.87718666492</v>
      </c>
      <c r="G71" s="42">
        <v>2.8779990188200002</v>
      </c>
      <c r="H71" s="51"/>
      <c r="I71" s="51"/>
      <c r="J71" s="51"/>
    </row>
    <row r="72" spans="1:10" ht="13" outlineLevel="2" x14ac:dyDescent="0.3">
      <c r="A72" s="216" t="s">
        <v>43</v>
      </c>
      <c r="B72" s="163">
        <f t="shared" ref="B72:G72" si="12">SUM(B$73:B$82)</f>
        <v>182.66076849184003</v>
      </c>
      <c r="C72" s="163">
        <f t="shared" si="12"/>
        <v>186.25514514704</v>
      </c>
      <c r="D72" s="163">
        <f t="shared" si="12"/>
        <v>181.80166970057999</v>
      </c>
      <c r="E72" s="163">
        <f t="shared" si="12"/>
        <v>249.49071412972</v>
      </c>
      <c r="F72" s="163">
        <f t="shared" si="12"/>
        <v>249.35031784655004</v>
      </c>
      <c r="G72" s="163">
        <f t="shared" si="12"/>
        <v>246.62423590456001</v>
      </c>
      <c r="H72" s="51"/>
      <c r="I72" s="51"/>
      <c r="J72" s="51"/>
    </row>
    <row r="73" spans="1:10" ht="13" outlineLevel="3" x14ac:dyDescent="0.3">
      <c r="A73" s="79" t="s">
        <v>24</v>
      </c>
      <c r="B73" s="42">
        <v>0.80847284054000002</v>
      </c>
      <c r="C73" s="42">
        <v>0.83259209900999998</v>
      </c>
      <c r="D73" s="42">
        <v>0.80474508493999997</v>
      </c>
      <c r="E73" s="42">
        <v>0.82899846177000003</v>
      </c>
      <c r="F73" s="42">
        <v>0.83820302338999997</v>
      </c>
      <c r="G73" s="42">
        <v>0.83541409633999997</v>
      </c>
      <c r="H73" s="51"/>
      <c r="I73" s="51"/>
      <c r="J73" s="51"/>
    </row>
    <row r="74" spans="1:10" ht="13" outlineLevel="3" x14ac:dyDescent="0.3">
      <c r="A74" s="79" t="s">
        <v>13</v>
      </c>
      <c r="B74" s="42">
        <v>7.7901999999999996</v>
      </c>
      <c r="C74" s="42">
        <v>7.9752400000000003</v>
      </c>
      <c r="D74" s="42">
        <v>7.7222</v>
      </c>
      <c r="E74" s="42">
        <v>7.9562400000000002</v>
      </c>
      <c r="F74" s="42">
        <v>8.0692199999999996</v>
      </c>
      <c r="G74" s="42">
        <v>7.8560400000000001</v>
      </c>
      <c r="H74" s="51"/>
      <c r="I74" s="51"/>
      <c r="J74" s="51"/>
    </row>
    <row r="75" spans="1:10" ht="13" outlineLevel="3" x14ac:dyDescent="0.3">
      <c r="A75" s="79" t="s">
        <v>28</v>
      </c>
      <c r="B75" s="42">
        <v>66.835792851359997</v>
      </c>
      <c r="C75" s="42">
        <v>67.873192851360002</v>
      </c>
      <c r="D75" s="42">
        <v>66.82604285136</v>
      </c>
      <c r="E75" s="42">
        <v>131.87424785136</v>
      </c>
      <c r="F75" s="42">
        <v>131.15823785136001</v>
      </c>
      <c r="G75" s="42">
        <v>131.48927285136</v>
      </c>
      <c r="H75" s="51"/>
      <c r="I75" s="51"/>
      <c r="J75" s="51"/>
    </row>
    <row r="76" spans="1:10" ht="13" outlineLevel="3" x14ac:dyDescent="0.3">
      <c r="A76" s="79" t="s">
        <v>108</v>
      </c>
      <c r="B76" s="42">
        <v>7.7901999999999996</v>
      </c>
      <c r="C76" s="42">
        <v>7.9752400000000003</v>
      </c>
      <c r="D76" s="42">
        <v>7.7222</v>
      </c>
      <c r="E76" s="42">
        <v>7.9562400000000002</v>
      </c>
      <c r="F76" s="42">
        <v>8.0692199999999996</v>
      </c>
      <c r="G76" s="42">
        <v>7.8560400000000001</v>
      </c>
      <c r="H76" s="51"/>
      <c r="I76" s="51"/>
      <c r="J76" s="51"/>
    </row>
    <row r="77" spans="1:10" ht="13" outlineLevel="3" x14ac:dyDescent="0.3">
      <c r="A77" s="79" t="s">
        <v>48</v>
      </c>
      <c r="B77" s="42">
        <v>21.460113920649999</v>
      </c>
      <c r="C77" s="42">
        <v>22.099296538680001</v>
      </c>
      <c r="D77" s="42">
        <v>21.575078063599999</v>
      </c>
      <c r="E77" s="42">
        <v>22.22896313132</v>
      </c>
      <c r="F77" s="42">
        <v>22.544618296900001</v>
      </c>
      <c r="G77" s="42">
        <v>21.94901404662</v>
      </c>
      <c r="H77" s="51"/>
      <c r="I77" s="51"/>
      <c r="J77" s="51"/>
    </row>
    <row r="78" spans="1:10" ht="13" outlineLevel="3" x14ac:dyDescent="0.3">
      <c r="A78" s="79" t="s">
        <v>110</v>
      </c>
      <c r="B78" s="42">
        <v>1.94019993968</v>
      </c>
      <c r="C78" s="42">
        <v>2.04291017676</v>
      </c>
      <c r="D78" s="42">
        <v>1.97809231659</v>
      </c>
      <c r="E78" s="42">
        <v>2.05852897231</v>
      </c>
      <c r="F78" s="42">
        <v>2.0877604438800001</v>
      </c>
      <c r="G78" s="42">
        <v>2.1467801193299998</v>
      </c>
      <c r="H78" s="51"/>
      <c r="I78" s="51"/>
      <c r="J78" s="51"/>
    </row>
    <row r="79" spans="1:10" ht="13" outlineLevel="3" x14ac:dyDescent="0.3">
      <c r="A79" s="79" t="s">
        <v>119</v>
      </c>
      <c r="B79" s="42">
        <v>22.155300602000001</v>
      </c>
      <c r="C79" s="42">
        <v>22.155300602000001</v>
      </c>
      <c r="D79" s="42">
        <v>22.155300602000001</v>
      </c>
      <c r="E79" s="42">
        <v>22.155300602000001</v>
      </c>
      <c r="F79" s="42">
        <v>22.155300602000001</v>
      </c>
      <c r="G79" s="42">
        <v>22.155300602000001</v>
      </c>
      <c r="H79" s="51"/>
      <c r="I79" s="51"/>
      <c r="J79" s="51"/>
    </row>
    <row r="80" spans="1:10" ht="13" outlineLevel="3" x14ac:dyDescent="0.3">
      <c r="A80" s="79" t="s">
        <v>136</v>
      </c>
      <c r="B80" s="42">
        <v>1.7280656490000001E-2</v>
      </c>
      <c r="C80" s="42">
        <v>1.7280656490000001E-2</v>
      </c>
      <c r="D80" s="42">
        <v>1.7280656490000001E-2</v>
      </c>
      <c r="E80" s="42">
        <v>1.7280656490000001E-2</v>
      </c>
      <c r="F80" s="42">
        <v>1.7280656490000001E-2</v>
      </c>
      <c r="G80" s="42">
        <v>1.7280656490000001E-2</v>
      </c>
      <c r="H80" s="51"/>
      <c r="I80" s="51"/>
      <c r="J80" s="51"/>
    </row>
    <row r="81" spans="1:10" ht="13" outlineLevel="3" x14ac:dyDescent="0.3">
      <c r="A81" s="79" t="s">
        <v>218</v>
      </c>
      <c r="B81" s="42">
        <v>17.370752550180001</v>
      </c>
      <c r="C81" s="42">
        <v>17.78335865168</v>
      </c>
      <c r="D81" s="42">
        <v>17.219124713479999</v>
      </c>
      <c r="E81" s="42">
        <v>17.626372067950001</v>
      </c>
      <c r="F81" s="42">
        <v>17.876669635159999</v>
      </c>
      <c r="G81" s="42">
        <v>17.404387502230001</v>
      </c>
      <c r="H81" s="51"/>
      <c r="I81" s="51"/>
      <c r="J81" s="51"/>
    </row>
    <row r="82" spans="1:10" ht="13" outlineLevel="3" x14ac:dyDescent="0.3">
      <c r="A82" s="79" t="s">
        <v>25</v>
      </c>
      <c r="B82" s="42">
        <v>36.492455130940002</v>
      </c>
      <c r="C82" s="42">
        <v>37.500733571060003</v>
      </c>
      <c r="D82" s="42">
        <v>35.781605412120001</v>
      </c>
      <c r="E82" s="42">
        <v>36.78854238652</v>
      </c>
      <c r="F82" s="42">
        <v>36.53380733737</v>
      </c>
      <c r="G82" s="42">
        <v>34.914706030189997</v>
      </c>
      <c r="H82" s="51"/>
      <c r="I82" s="51"/>
      <c r="J82" s="51"/>
    </row>
    <row r="83" spans="1:10" ht="13" outlineLevel="2" x14ac:dyDescent="0.3">
      <c r="A83" s="216" t="s">
        <v>220</v>
      </c>
      <c r="B83" s="163">
        <f t="shared" ref="B83:G83" si="13">SUM(B$84:B$87)</f>
        <v>60.379535033480003</v>
      </c>
      <c r="C83" s="163">
        <f t="shared" si="13"/>
        <v>61.813725319029999</v>
      </c>
      <c r="D83" s="163">
        <f t="shared" si="13"/>
        <v>58.524784941669999</v>
      </c>
      <c r="E83" s="163">
        <f t="shared" si="13"/>
        <v>59.827408471300004</v>
      </c>
      <c r="F83" s="163">
        <f t="shared" si="13"/>
        <v>60.758171275780001</v>
      </c>
      <c r="G83" s="163">
        <f t="shared" si="13"/>
        <v>58.890722686979998</v>
      </c>
      <c r="H83" s="51"/>
      <c r="I83" s="51"/>
      <c r="J83" s="51"/>
    </row>
    <row r="84" spans="1:10" ht="13" outlineLevel="3" x14ac:dyDescent="0.3">
      <c r="A84" s="79" t="s">
        <v>61</v>
      </c>
      <c r="B84" s="42">
        <v>25.318149999999999</v>
      </c>
      <c r="C84" s="42">
        <v>25.919530000000002</v>
      </c>
      <c r="D84" s="42">
        <v>25.097149999999999</v>
      </c>
      <c r="E84" s="42">
        <v>25.857780000000002</v>
      </c>
      <c r="F84" s="42">
        <v>26.224965000000001</v>
      </c>
      <c r="G84" s="42">
        <v>25.532129999999999</v>
      </c>
      <c r="H84" s="51"/>
      <c r="I84" s="51"/>
      <c r="J84" s="51"/>
    </row>
    <row r="85" spans="1:10" ht="13" outlineLevel="3" x14ac:dyDescent="0.3">
      <c r="A85" s="79" t="s">
        <v>78</v>
      </c>
      <c r="B85" s="42">
        <v>1.99153347E-3</v>
      </c>
      <c r="C85" s="42">
        <v>2.0388382099999999E-3</v>
      </c>
      <c r="D85" s="42">
        <v>1.9741495400000001E-3</v>
      </c>
      <c r="E85" s="42">
        <v>2.0339809300000001E-3</v>
      </c>
      <c r="F85" s="42">
        <v>2.06286382E-3</v>
      </c>
      <c r="G85" s="42">
        <v>2.0083651999999999E-3</v>
      </c>
      <c r="H85" s="51"/>
      <c r="I85" s="51"/>
      <c r="J85" s="51"/>
    </row>
    <row r="86" spans="1:10" ht="13" outlineLevel="3" x14ac:dyDescent="0.3">
      <c r="A86" s="79" t="s">
        <v>172</v>
      </c>
      <c r="B86" s="42">
        <v>11.098013129230001</v>
      </c>
      <c r="C86" s="42">
        <v>11.36162335096</v>
      </c>
      <c r="D86" s="42">
        <v>10.83237418195</v>
      </c>
      <c r="E86" s="42">
        <v>10.68956353295</v>
      </c>
      <c r="F86" s="42">
        <v>10.922560342300001</v>
      </c>
      <c r="G86" s="42">
        <v>10.37171429238</v>
      </c>
      <c r="H86" s="51"/>
      <c r="I86" s="51"/>
      <c r="J86" s="51"/>
    </row>
    <row r="87" spans="1:10" ht="13" outlineLevel="3" x14ac:dyDescent="0.3">
      <c r="A87" s="79" t="s">
        <v>46</v>
      </c>
      <c r="B87" s="42">
        <v>23.961380370779999</v>
      </c>
      <c r="C87" s="42">
        <v>24.53053312986</v>
      </c>
      <c r="D87" s="42">
        <v>22.593286610180002</v>
      </c>
      <c r="E87" s="42">
        <v>23.27803095742</v>
      </c>
      <c r="F87" s="42">
        <v>23.60858306966</v>
      </c>
      <c r="G87" s="42">
        <v>22.9848700294</v>
      </c>
      <c r="H87" s="51"/>
      <c r="I87" s="51"/>
      <c r="J87" s="51"/>
    </row>
    <row r="88" spans="1:10" ht="13" outlineLevel="2" x14ac:dyDescent="0.3">
      <c r="A88" s="216" t="s">
        <v>51</v>
      </c>
      <c r="B88" s="163">
        <f t="shared" ref="B88:G88" si="14">SUM(B$89:B$95)</f>
        <v>828.54262421800001</v>
      </c>
      <c r="C88" s="163">
        <f t="shared" si="14"/>
        <v>830.62432421800008</v>
      </c>
      <c r="D88" s="163">
        <f t="shared" si="14"/>
        <v>827.77762421800003</v>
      </c>
      <c r="E88" s="163">
        <f t="shared" si="14"/>
        <v>830.41057421799997</v>
      </c>
      <c r="F88" s="163">
        <f t="shared" si="14"/>
        <v>831.68159921799997</v>
      </c>
      <c r="G88" s="163">
        <f t="shared" si="14"/>
        <v>829.28332421799996</v>
      </c>
      <c r="H88" s="51"/>
      <c r="I88" s="51"/>
      <c r="J88" s="51"/>
    </row>
    <row r="89" spans="1:10" ht="13" outlineLevel="3" x14ac:dyDescent="0.3">
      <c r="A89" s="79" t="s">
        <v>116</v>
      </c>
      <c r="B89" s="42">
        <v>109.7058</v>
      </c>
      <c r="C89" s="42">
        <v>109.7058</v>
      </c>
      <c r="D89" s="42">
        <v>109.7058</v>
      </c>
      <c r="E89" s="42">
        <v>109.7058</v>
      </c>
      <c r="F89" s="42">
        <v>109.7058</v>
      </c>
      <c r="G89" s="42">
        <v>109.7058</v>
      </c>
      <c r="H89" s="51"/>
      <c r="I89" s="51"/>
      <c r="J89" s="51"/>
    </row>
    <row r="90" spans="1:10" ht="13" outlineLevel="3" x14ac:dyDescent="0.3">
      <c r="A90" s="79" t="s">
        <v>204</v>
      </c>
      <c r="B90" s="42">
        <v>276.48165421800002</v>
      </c>
      <c r="C90" s="42">
        <v>276.48165421800002</v>
      </c>
      <c r="D90" s="42">
        <v>276.48165421800002</v>
      </c>
      <c r="E90" s="42">
        <v>276.48165421800002</v>
      </c>
      <c r="F90" s="42">
        <v>276.48165421800002</v>
      </c>
      <c r="G90" s="42">
        <v>276.48165421800002</v>
      </c>
      <c r="H90" s="51"/>
      <c r="I90" s="51"/>
      <c r="J90" s="51"/>
    </row>
    <row r="91" spans="1:10" ht="13" outlineLevel="3" x14ac:dyDescent="0.3">
      <c r="A91" s="79" t="s">
        <v>222</v>
      </c>
      <c r="B91" s="42">
        <v>109.7058</v>
      </c>
      <c r="C91" s="42">
        <v>109.7058</v>
      </c>
      <c r="D91" s="42">
        <v>109.7058</v>
      </c>
      <c r="E91" s="42">
        <v>109.7058</v>
      </c>
      <c r="F91" s="42">
        <v>109.7058</v>
      </c>
      <c r="G91" s="42">
        <v>109.7058</v>
      </c>
      <c r="H91" s="51"/>
      <c r="I91" s="51"/>
      <c r="J91" s="51"/>
    </row>
    <row r="92" spans="1:10" ht="13" outlineLevel="3" x14ac:dyDescent="0.3">
      <c r="A92" s="79" t="s">
        <v>22</v>
      </c>
      <c r="B92" s="42">
        <v>85.936210000000003</v>
      </c>
      <c r="C92" s="42">
        <v>85.936210000000003</v>
      </c>
      <c r="D92" s="42">
        <v>85.936210000000003</v>
      </c>
      <c r="E92" s="42">
        <v>85.936210000000003</v>
      </c>
      <c r="F92" s="42">
        <v>85.936210000000003</v>
      </c>
      <c r="G92" s="42">
        <v>85.936210000000003</v>
      </c>
      <c r="H92" s="51"/>
      <c r="I92" s="51"/>
      <c r="J92" s="51"/>
    </row>
    <row r="93" spans="1:10" ht="13" outlineLevel="3" x14ac:dyDescent="0.3">
      <c r="A93" s="79" t="s">
        <v>58</v>
      </c>
      <c r="B93" s="42">
        <v>38.951000000000001</v>
      </c>
      <c r="C93" s="42">
        <v>39.876199999999997</v>
      </c>
      <c r="D93" s="42">
        <v>38.610999999999997</v>
      </c>
      <c r="E93" s="42">
        <v>39.781199999999998</v>
      </c>
      <c r="F93" s="42">
        <v>40.3461</v>
      </c>
      <c r="G93" s="42">
        <v>39.280200000000001</v>
      </c>
      <c r="H93" s="51"/>
      <c r="I93" s="51"/>
      <c r="J93" s="51"/>
    </row>
    <row r="94" spans="1:10" ht="13" outlineLevel="3" x14ac:dyDescent="0.3">
      <c r="A94" s="79" t="s">
        <v>184</v>
      </c>
      <c r="B94" s="42">
        <v>143.76711</v>
      </c>
      <c r="C94" s="42">
        <v>144.92361</v>
      </c>
      <c r="D94" s="42">
        <v>143.34210999999999</v>
      </c>
      <c r="E94" s="42">
        <v>144.80485999999999</v>
      </c>
      <c r="F94" s="42">
        <v>145.51098500000001</v>
      </c>
      <c r="G94" s="42">
        <v>144.17860999999999</v>
      </c>
      <c r="H94" s="51"/>
      <c r="I94" s="51"/>
      <c r="J94" s="51"/>
    </row>
    <row r="95" spans="1:10" ht="13" outlineLevel="3" x14ac:dyDescent="0.3">
      <c r="A95" s="79" t="s">
        <v>4</v>
      </c>
      <c r="B95" s="42">
        <v>63.995049999999999</v>
      </c>
      <c r="C95" s="42">
        <v>63.995049999999999</v>
      </c>
      <c r="D95" s="42">
        <v>63.995049999999999</v>
      </c>
      <c r="E95" s="42">
        <v>63.995049999999999</v>
      </c>
      <c r="F95" s="42">
        <v>63.995049999999999</v>
      </c>
      <c r="G95" s="42">
        <v>63.995049999999999</v>
      </c>
      <c r="H95" s="51"/>
      <c r="I95" s="51"/>
      <c r="J95" s="51"/>
    </row>
    <row r="96" spans="1:10" ht="13" outlineLevel="2" x14ac:dyDescent="0.3">
      <c r="A96" s="216" t="s">
        <v>176</v>
      </c>
      <c r="B96" s="163">
        <f t="shared" ref="B96:G96" si="15">SUM(B$97:B$97)</f>
        <v>153.60404350837999</v>
      </c>
      <c r="C96" s="163">
        <f t="shared" si="15"/>
        <v>155.63827136945</v>
      </c>
      <c r="D96" s="163">
        <f t="shared" si="15"/>
        <v>153.36646537387</v>
      </c>
      <c r="E96" s="163">
        <f t="shared" si="15"/>
        <v>155.26454653677999</v>
      </c>
      <c r="F96" s="163">
        <f t="shared" si="15"/>
        <v>155.46971660617999</v>
      </c>
      <c r="G96" s="163">
        <f t="shared" si="15"/>
        <v>153.21397576948999</v>
      </c>
      <c r="H96" s="51"/>
      <c r="I96" s="51"/>
      <c r="J96" s="51"/>
    </row>
    <row r="97" spans="1:10" ht="13" outlineLevel="3" x14ac:dyDescent="0.3">
      <c r="A97" s="79" t="s">
        <v>146</v>
      </c>
      <c r="B97" s="42">
        <v>153.60404350837999</v>
      </c>
      <c r="C97" s="42">
        <v>155.63827136945</v>
      </c>
      <c r="D97" s="42">
        <v>153.36646537387</v>
      </c>
      <c r="E97" s="42">
        <v>155.26454653677999</v>
      </c>
      <c r="F97" s="42">
        <v>155.46971660617999</v>
      </c>
      <c r="G97" s="42">
        <v>153.21397576948999</v>
      </c>
      <c r="H97" s="51"/>
      <c r="I97" s="51"/>
      <c r="J97" s="51"/>
    </row>
    <row r="98" spans="1:10" ht="14.5" outlineLevel="1" x14ac:dyDescent="0.35">
      <c r="A98" s="173" t="s">
        <v>14</v>
      </c>
      <c r="B98" s="45">
        <f t="shared" ref="B98:G98" si="16">B$99+B$106+B$107+B$111+B$114</f>
        <v>288.11849456891002</v>
      </c>
      <c r="C98" s="45">
        <f t="shared" si="16"/>
        <v>303.20687252772996</v>
      </c>
      <c r="D98" s="45">
        <f t="shared" si="16"/>
        <v>290.39804313026997</v>
      </c>
      <c r="E98" s="45">
        <f t="shared" si="16"/>
        <v>272.08870362032997</v>
      </c>
      <c r="F98" s="45">
        <f t="shared" si="16"/>
        <v>269.66214825885004</v>
      </c>
      <c r="G98" s="45">
        <f t="shared" si="16"/>
        <v>266.74794699639</v>
      </c>
      <c r="H98" s="51"/>
      <c r="I98" s="51"/>
      <c r="J98" s="51"/>
    </row>
    <row r="99" spans="1:10" ht="13" outlineLevel="2" x14ac:dyDescent="0.3">
      <c r="A99" s="216" t="s">
        <v>173</v>
      </c>
      <c r="B99" s="163">
        <f t="shared" ref="B99:G99" si="17">SUM(B$100:B$105)</f>
        <v>191.11922103929001</v>
      </c>
      <c r="C99" s="163">
        <f t="shared" si="17"/>
        <v>206.15024304778998</v>
      </c>
      <c r="D99" s="163">
        <f t="shared" si="17"/>
        <v>193.54126019674999</v>
      </c>
      <c r="E99" s="163">
        <f t="shared" si="17"/>
        <v>175.38595206956001</v>
      </c>
      <c r="F99" s="163">
        <f t="shared" si="17"/>
        <v>172.72253512901</v>
      </c>
      <c r="G99" s="163">
        <f t="shared" si="17"/>
        <v>169.86654122521</v>
      </c>
      <c r="H99" s="51"/>
      <c r="I99" s="51"/>
      <c r="J99" s="51"/>
    </row>
    <row r="100" spans="1:10" ht="13" outlineLevel="3" x14ac:dyDescent="0.3">
      <c r="A100" s="79" t="s">
        <v>62</v>
      </c>
      <c r="B100" s="42">
        <v>11.6853</v>
      </c>
      <c r="C100" s="42">
        <v>11.962859999999999</v>
      </c>
      <c r="D100" s="42">
        <v>11.583299999999999</v>
      </c>
      <c r="E100" s="42">
        <v>11.93436</v>
      </c>
      <c r="F100" s="42">
        <v>12.10383</v>
      </c>
      <c r="G100" s="42">
        <v>11.78406</v>
      </c>
      <c r="H100" s="51"/>
      <c r="I100" s="51"/>
      <c r="J100" s="51"/>
    </row>
    <row r="101" spans="1:10" ht="13" outlineLevel="3" x14ac:dyDescent="0.3">
      <c r="A101" s="79" t="s">
        <v>50</v>
      </c>
      <c r="B101" s="42">
        <v>22.055347128849998</v>
      </c>
      <c r="C101" s="42">
        <v>34.192713576949998</v>
      </c>
      <c r="D101" s="42">
        <v>28.893313837579999</v>
      </c>
      <c r="E101" s="42">
        <v>24.50590909113</v>
      </c>
      <c r="F101" s="42">
        <v>24.853897287710002</v>
      </c>
      <c r="G101" s="42">
        <v>24.197284402720001</v>
      </c>
      <c r="H101" s="51"/>
      <c r="I101" s="51"/>
      <c r="J101" s="51"/>
    </row>
    <row r="102" spans="1:10" ht="13" outlineLevel="3" x14ac:dyDescent="0.3">
      <c r="A102" s="79" t="s">
        <v>94</v>
      </c>
      <c r="B102" s="42">
        <v>4.0027995150000004</v>
      </c>
      <c r="C102" s="42">
        <v>4.0629860180000001</v>
      </c>
      <c r="D102" s="42">
        <v>3.9340747899999999</v>
      </c>
      <c r="E102" s="42">
        <v>4.0533064679999997</v>
      </c>
      <c r="F102" s="42">
        <v>4.1108641290000003</v>
      </c>
      <c r="G102" s="42">
        <v>4.0022595780000003</v>
      </c>
      <c r="H102" s="51"/>
      <c r="I102" s="51"/>
      <c r="J102" s="51"/>
    </row>
    <row r="103" spans="1:10" ht="13" outlineLevel="3" x14ac:dyDescent="0.3">
      <c r="A103" s="79" t="s">
        <v>131</v>
      </c>
      <c r="B103" s="42">
        <v>17.16922751996</v>
      </c>
      <c r="C103" s="42">
        <v>17.921384654000001</v>
      </c>
      <c r="D103" s="42">
        <v>17.921384654000001</v>
      </c>
      <c r="E103" s="42">
        <v>17.83082106725</v>
      </c>
      <c r="F103" s="42">
        <v>17.450873313980001</v>
      </c>
      <c r="G103" s="42">
        <v>17.336779281609999</v>
      </c>
      <c r="H103" s="51"/>
      <c r="I103" s="51"/>
      <c r="J103" s="51"/>
    </row>
    <row r="104" spans="1:10" ht="13" outlineLevel="3" x14ac:dyDescent="0.3">
      <c r="A104" s="79" t="s">
        <v>146</v>
      </c>
      <c r="B104" s="42">
        <v>136.20086235975</v>
      </c>
      <c r="C104" s="42">
        <v>138.00461428310999</v>
      </c>
      <c r="D104" s="42">
        <v>131.20350239944</v>
      </c>
      <c r="E104" s="42">
        <v>117.05587092745</v>
      </c>
      <c r="F104" s="42">
        <v>114.19738588259</v>
      </c>
      <c r="G104" s="42">
        <v>112.54047344715001</v>
      </c>
      <c r="H104" s="51"/>
      <c r="I104" s="51"/>
      <c r="J104" s="51"/>
    </row>
    <row r="105" spans="1:10" ht="13" outlineLevel="3" x14ac:dyDescent="0.3">
      <c r="A105" s="79" t="s">
        <v>141</v>
      </c>
      <c r="B105" s="42">
        <v>5.6845157299999999E-3</v>
      </c>
      <c r="C105" s="42">
        <v>5.6845157299999999E-3</v>
      </c>
      <c r="D105" s="42">
        <v>5.6845157299999999E-3</v>
      </c>
      <c r="E105" s="42">
        <v>5.6845157299999999E-3</v>
      </c>
      <c r="F105" s="42">
        <v>5.6845157299999999E-3</v>
      </c>
      <c r="G105" s="42">
        <v>5.6845157299999999E-3</v>
      </c>
      <c r="H105" s="51"/>
      <c r="I105" s="51"/>
      <c r="J105" s="51"/>
    </row>
    <row r="106" spans="1:10" ht="13" outlineLevel="2" x14ac:dyDescent="0.3">
      <c r="A106" s="216" t="s">
        <v>43</v>
      </c>
      <c r="B106" s="163"/>
      <c r="C106" s="163"/>
      <c r="D106" s="163"/>
      <c r="E106" s="163"/>
      <c r="F106" s="163"/>
      <c r="G106" s="163"/>
      <c r="H106" s="51"/>
      <c r="I106" s="51"/>
      <c r="J106" s="51"/>
    </row>
    <row r="107" spans="1:10" ht="13" outlineLevel="2" x14ac:dyDescent="0.3">
      <c r="A107" s="216" t="s">
        <v>220</v>
      </c>
      <c r="B107" s="163">
        <f t="shared" ref="B107:G107" si="18">SUM(B$108:B$110)</f>
        <v>37.268544666909996</v>
      </c>
      <c r="C107" s="163">
        <f t="shared" si="18"/>
        <v>37.273409201210001</v>
      </c>
      <c r="D107" s="163">
        <f t="shared" si="18"/>
        <v>37.132184560390002</v>
      </c>
      <c r="E107" s="163">
        <f t="shared" si="18"/>
        <v>36.929174904420002</v>
      </c>
      <c r="F107" s="163">
        <f t="shared" si="18"/>
        <v>37.160742254820001</v>
      </c>
      <c r="G107" s="163">
        <f t="shared" si="18"/>
        <v>37.160742254820001</v>
      </c>
      <c r="H107" s="51"/>
      <c r="I107" s="51"/>
      <c r="J107" s="51"/>
    </row>
    <row r="108" spans="1:10" ht="13" outlineLevel="3" x14ac:dyDescent="0.3">
      <c r="A108" s="79" t="s">
        <v>152</v>
      </c>
      <c r="B108" s="42">
        <v>6.8946523524199996</v>
      </c>
      <c r="C108" s="42">
        <v>6.8946523524199996</v>
      </c>
      <c r="D108" s="42">
        <v>6.7600799044200004</v>
      </c>
      <c r="E108" s="42">
        <v>6.7600799044200004</v>
      </c>
      <c r="F108" s="42">
        <v>6.9916472548200002</v>
      </c>
      <c r="G108" s="42">
        <v>6.9916472548200002</v>
      </c>
      <c r="H108" s="51"/>
      <c r="I108" s="51"/>
      <c r="J108" s="51"/>
    </row>
    <row r="109" spans="1:10" ht="13" outlineLevel="3" x14ac:dyDescent="0.3">
      <c r="A109" s="79" t="s">
        <v>46</v>
      </c>
      <c r="B109" s="42">
        <v>0.20479731448999999</v>
      </c>
      <c r="C109" s="42">
        <v>0.20966184878999999</v>
      </c>
      <c r="D109" s="42">
        <v>0.20300965597000001</v>
      </c>
      <c r="E109" s="42">
        <v>0</v>
      </c>
      <c r="F109" s="42">
        <v>0</v>
      </c>
      <c r="G109" s="42">
        <v>0</v>
      </c>
      <c r="H109" s="51"/>
      <c r="I109" s="51"/>
      <c r="J109" s="51"/>
    </row>
    <row r="110" spans="1:10" ht="13" outlineLevel="3" x14ac:dyDescent="0.3">
      <c r="A110" s="79" t="s">
        <v>118</v>
      </c>
      <c r="B110" s="42">
        <v>30.169094999999999</v>
      </c>
      <c r="C110" s="42">
        <v>30.169094999999999</v>
      </c>
      <c r="D110" s="42">
        <v>30.169094999999999</v>
      </c>
      <c r="E110" s="42">
        <v>30.169094999999999</v>
      </c>
      <c r="F110" s="42">
        <v>30.169094999999999</v>
      </c>
      <c r="G110" s="42">
        <v>30.169094999999999</v>
      </c>
      <c r="H110" s="51"/>
      <c r="I110" s="51"/>
      <c r="J110" s="51"/>
    </row>
    <row r="111" spans="1:10" ht="13" outlineLevel="2" x14ac:dyDescent="0.3">
      <c r="A111" s="216" t="s">
        <v>51</v>
      </c>
      <c r="B111" s="163">
        <f t="shared" ref="B111:G111" si="19">SUM(B$112:B$113)</f>
        <v>55.767115000000004</v>
      </c>
      <c r="C111" s="163">
        <f t="shared" si="19"/>
        <v>55.767115000000004</v>
      </c>
      <c r="D111" s="163">
        <f t="shared" si="19"/>
        <v>55.767115000000004</v>
      </c>
      <c r="E111" s="163">
        <f t="shared" si="19"/>
        <v>55.767115000000004</v>
      </c>
      <c r="F111" s="163">
        <f t="shared" si="19"/>
        <v>55.767115000000004</v>
      </c>
      <c r="G111" s="163">
        <f t="shared" si="19"/>
        <v>55.767115000000004</v>
      </c>
      <c r="H111" s="51"/>
      <c r="I111" s="51"/>
      <c r="J111" s="51"/>
    </row>
    <row r="112" spans="1:10" ht="13" outlineLevel="3" x14ac:dyDescent="0.3">
      <c r="A112" s="79" t="s">
        <v>99</v>
      </c>
      <c r="B112" s="42">
        <v>25.598020000000002</v>
      </c>
      <c r="C112" s="42">
        <v>25.598020000000002</v>
      </c>
      <c r="D112" s="42">
        <v>25.598020000000002</v>
      </c>
      <c r="E112" s="42">
        <v>25.598020000000002</v>
      </c>
      <c r="F112" s="42">
        <v>25.598020000000002</v>
      </c>
      <c r="G112" s="42">
        <v>25.598020000000002</v>
      </c>
      <c r="H112" s="51"/>
      <c r="I112" s="51"/>
      <c r="J112" s="51"/>
    </row>
    <row r="113" spans="1:10" ht="13" outlineLevel="3" x14ac:dyDescent="0.3">
      <c r="A113" s="79" t="s">
        <v>97</v>
      </c>
      <c r="B113" s="42">
        <v>30.169094999999999</v>
      </c>
      <c r="C113" s="42">
        <v>30.169094999999999</v>
      </c>
      <c r="D113" s="42">
        <v>30.169094999999999</v>
      </c>
      <c r="E113" s="42">
        <v>30.169094999999999</v>
      </c>
      <c r="F113" s="42">
        <v>30.169094999999999</v>
      </c>
      <c r="G113" s="42">
        <v>30.169094999999999</v>
      </c>
      <c r="H113" s="51"/>
      <c r="I113" s="51"/>
      <c r="J113" s="51"/>
    </row>
    <row r="114" spans="1:10" ht="13" outlineLevel="2" x14ac:dyDescent="0.3">
      <c r="A114" s="216" t="s">
        <v>176</v>
      </c>
      <c r="B114" s="163">
        <f t="shared" ref="B114:G114" si="20">SUM(B$115:B$115)</f>
        <v>3.9636138627099999</v>
      </c>
      <c r="C114" s="163">
        <f t="shared" si="20"/>
        <v>4.0161052787299996</v>
      </c>
      <c r="D114" s="163">
        <f t="shared" si="20"/>
        <v>3.9574833731300001</v>
      </c>
      <c r="E114" s="163">
        <f t="shared" si="20"/>
        <v>4.00646164635</v>
      </c>
      <c r="F114" s="163">
        <f t="shared" si="20"/>
        <v>4.0117558750200004</v>
      </c>
      <c r="G114" s="163">
        <f t="shared" si="20"/>
        <v>3.9535485163600002</v>
      </c>
      <c r="H114" s="51"/>
      <c r="I114" s="51"/>
      <c r="J114" s="51"/>
    </row>
    <row r="115" spans="1:10" ht="13" outlineLevel="3" x14ac:dyDescent="0.3">
      <c r="A115" s="79" t="s">
        <v>146</v>
      </c>
      <c r="B115" s="42">
        <v>3.9636138627099999</v>
      </c>
      <c r="C115" s="42">
        <v>4.0161052787299996</v>
      </c>
      <c r="D115" s="42">
        <v>3.9574833731300001</v>
      </c>
      <c r="E115" s="42">
        <v>4.00646164635</v>
      </c>
      <c r="F115" s="42">
        <v>4.0117558750200004</v>
      </c>
      <c r="G115" s="42">
        <v>3.9535485163600002</v>
      </c>
      <c r="H115" s="51"/>
      <c r="I115" s="51"/>
      <c r="J115" s="51"/>
    </row>
    <row r="116" spans="1:10" x14ac:dyDescent="0.25">
      <c r="B116" s="34"/>
      <c r="C116" s="34"/>
      <c r="D116" s="34"/>
      <c r="E116" s="34"/>
      <c r="F116" s="34"/>
      <c r="G116" s="34"/>
      <c r="H116" s="51"/>
      <c r="I116" s="51"/>
      <c r="J116" s="51"/>
    </row>
    <row r="117" spans="1:10" x14ac:dyDescent="0.25">
      <c r="B117" s="34"/>
      <c r="C117" s="34"/>
      <c r="D117" s="34"/>
      <c r="E117" s="34"/>
      <c r="F117" s="34"/>
      <c r="G117" s="34"/>
      <c r="H117" s="51"/>
      <c r="I117" s="51"/>
      <c r="J117" s="51"/>
    </row>
    <row r="118" spans="1:10" x14ac:dyDescent="0.25">
      <c r="B118" s="34"/>
      <c r="C118" s="34"/>
      <c r="D118" s="34"/>
      <c r="E118" s="34"/>
      <c r="F118" s="34"/>
      <c r="G118" s="34"/>
      <c r="H118" s="51"/>
      <c r="I118" s="51"/>
      <c r="J118" s="51"/>
    </row>
    <row r="119" spans="1:10" x14ac:dyDescent="0.25">
      <c r="B119" s="34"/>
      <c r="C119" s="34"/>
      <c r="D119" s="34"/>
      <c r="E119" s="34"/>
      <c r="F119" s="34"/>
      <c r="G119" s="34"/>
      <c r="H119" s="51"/>
      <c r="I119" s="51"/>
      <c r="J119" s="51"/>
    </row>
    <row r="120" spans="1:10" x14ac:dyDescent="0.25">
      <c r="B120" s="34"/>
      <c r="C120" s="34"/>
      <c r="D120" s="34"/>
      <c r="E120" s="34"/>
      <c r="F120" s="34"/>
      <c r="G120" s="34"/>
      <c r="H120" s="51"/>
      <c r="I120" s="51"/>
      <c r="J120" s="51"/>
    </row>
    <row r="121" spans="1:10" x14ac:dyDescent="0.25">
      <c r="B121" s="34"/>
      <c r="C121" s="34"/>
      <c r="D121" s="34"/>
      <c r="E121" s="34"/>
      <c r="F121" s="34"/>
      <c r="G121" s="34"/>
      <c r="H121" s="51"/>
      <c r="I121" s="51"/>
      <c r="J121" s="51"/>
    </row>
    <row r="122" spans="1:10" x14ac:dyDescent="0.25">
      <c r="B122" s="34"/>
      <c r="C122" s="34"/>
      <c r="D122" s="34"/>
      <c r="E122" s="34"/>
      <c r="F122" s="34"/>
      <c r="G122" s="34"/>
      <c r="H122" s="51"/>
      <c r="I122" s="51"/>
      <c r="J122" s="51"/>
    </row>
    <row r="123" spans="1:10" x14ac:dyDescent="0.25">
      <c r="B123" s="34"/>
      <c r="C123" s="34"/>
      <c r="D123" s="34"/>
      <c r="E123" s="34"/>
      <c r="F123" s="34"/>
      <c r="G123" s="34"/>
      <c r="H123" s="51"/>
      <c r="I123" s="51"/>
      <c r="J123" s="51"/>
    </row>
    <row r="124" spans="1:10" x14ac:dyDescent="0.25">
      <c r="B124" s="34"/>
      <c r="C124" s="34"/>
      <c r="D124" s="34"/>
      <c r="E124" s="34"/>
      <c r="F124" s="34"/>
      <c r="G124" s="34"/>
      <c r="H124" s="51"/>
      <c r="I124" s="51"/>
      <c r="J124" s="51"/>
    </row>
    <row r="125" spans="1:10" x14ac:dyDescent="0.25">
      <c r="B125" s="34"/>
      <c r="C125" s="34"/>
      <c r="D125" s="34"/>
      <c r="E125" s="34"/>
      <c r="F125" s="34"/>
      <c r="G125" s="34"/>
      <c r="H125" s="51"/>
      <c r="I125" s="51"/>
      <c r="J125" s="51"/>
    </row>
    <row r="126" spans="1:10" x14ac:dyDescent="0.25">
      <c r="B126" s="34"/>
      <c r="C126" s="34"/>
      <c r="D126" s="34"/>
      <c r="E126" s="34"/>
      <c r="F126" s="34"/>
      <c r="G126" s="34"/>
      <c r="H126" s="51"/>
      <c r="I126" s="51"/>
      <c r="J126" s="51"/>
    </row>
    <row r="127" spans="1:10" x14ac:dyDescent="0.25">
      <c r="B127" s="34"/>
      <c r="C127" s="34"/>
      <c r="D127" s="34"/>
      <c r="E127" s="34"/>
      <c r="F127" s="34"/>
      <c r="G127" s="34"/>
      <c r="H127" s="51"/>
      <c r="I127" s="51"/>
      <c r="J127" s="51"/>
    </row>
    <row r="128" spans="1:10" x14ac:dyDescent="0.25">
      <c r="B128" s="34"/>
      <c r="C128" s="34"/>
      <c r="D128" s="34"/>
      <c r="E128" s="34"/>
      <c r="F128" s="34"/>
      <c r="G128" s="34"/>
      <c r="H128" s="51"/>
      <c r="I128" s="51"/>
      <c r="J128" s="51"/>
    </row>
    <row r="129" spans="2:10" x14ac:dyDescent="0.25">
      <c r="B129" s="34"/>
      <c r="C129" s="34"/>
      <c r="D129" s="34"/>
      <c r="E129" s="34"/>
      <c r="F129" s="34"/>
      <c r="G129" s="34"/>
      <c r="H129" s="51"/>
      <c r="I129" s="51"/>
      <c r="J129" s="51"/>
    </row>
    <row r="130" spans="2:10" x14ac:dyDescent="0.25">
      <c r="B130" s="34"/>
      <c r="C130" s="34"/>
      <c r="D130" s="34"/>
      <c r="E130" s="34"/>
      <c r="F130" s="34"/>
      <c r="G130" s="34"/>
      <c r="H130" s="51"/>
      <c r="I130" s="51"/>
      <c r="J130" s="51"/>
    </row>
    <row r="131" spans="2:10" x14ac:dyDescent="0.25">
      <c r="B131" s="34"/>
      <c r="C131" s="34"/>
      <c r="D131" s="34"/>
      <c r="E131" s="34"/>
      <c r="F131" s="34"/>
      <c r="G131" s="34"/>
      <c r="H131" s="51"/>
      <c r="I131" s="51"/>
      <c r="J131" s="51"/>
    </row>
    <row r="132" spans="2:10" x14ac:dyDescent="0.25">
      <c r="B132" s="34"/>
      <c r="C132" s="34"/>
      <c r="D132" s="34"/>
      <c r="E132" s="34"/>
      <c r="F132" s="34"/>
      <c r="G132" s="34"/>
      <c r="H132" s="51"/>
      <c r="I132" s="51"/>
      <c r="J132" s="51"/>
    </row>
    <row r="133" spans="2:10" x14ac:dyDescent="0.25">
      <c r="B133" s="34"/>
      <c r="C133" s="34"/>
      <c r="D133" s="34"/>
      <c r="E133" s="34"/>
      <c r="F133" s="34"/>
      <c r="G133" s="34"/>
      <c r="H133" s="51"/>
      <c r="I133" s="51"/>
      <c r="J133" s="51"/>
    </row>
    <row r="134" spans="2:10" x14ac:dyDescent="0.25">
      <c r="B134" s="34"/>
      <c r="C134" s="34"/>
      <c r="D134" s="34"/>
      <c r="E134" s="34"/>
      <c r="F134" s="34"/>
      <c r="G134" s="34"/>
      <c r="H134" s="51"/>
      <c r="I134" s="51"/>
      <c r="J134" s="51"/>
    </row>
    <row r="135" spans="2:10" x14ac:dyDescent="0.25">
      <c r="B135" s="34"/>
      <c r="C135" s="34"/>
      <c r="D135" s="34"/>
      <c r="E135" s="34"/>
      <c r="F135" s="34"/>
      <c r="G135" s="34"/>
      <c r="H135" s="51"/>
      <c r="I135" s="51"/>
      <c r="J135" s="51"/>
    </row>
    <row r="136" spans="2:10" x14ac:dyDescent="0.25">
      <c r="B136" s="34"/>
      <c r="C136" s="34"/>
      <c r="D136" s="34"/>
      <c r="E136" s="34"/>
      <c r="F136" s="34"/>
      <c r="G136" s="34"/>
      <c r="H136" s="51"/>
      <c r="I136" s="51"/>
      <c r="J136" s="51"/>
    </row>
    <row r="137" spans="2:10" x14ac:dyDescent="0.25">
      <c r="B137" s="34"/>
      <c r="C137" s="34"/>
      <c r="D137" s="34"/>
      <c r="E137" s="34"/>
      <c r="F137" s="34"/>
      <c r="G137" s="34"/>
      <c r="H137" s="51"/>
      <c r="I137" s="51"/>
      <c r="J137" s="51"/>
    </row>
    <row r="138" spans="2:10" x14ac:dyDescent="0.25">
      <c r="B138" s="34"/>
      <c r="C138" s="34"/>
      <c r="D138" s="34"/>
      <c r="E138" s="34"/>
      <c r="F138" s="34"/>
      <c r="G138" s="34"/>
      <c r="H138" s="51"/>
      <c r="I138" s="51"/>
      <c r="J138" s="51"/>
    </row>
    <row r="139" spans="2:10" x14ac:dyDescent="0.25">
      <c r="B139" s="34"/>
      <c r="C139" s="34"/>
      <c r="D139" s="34"/>
      <c r="E139" s="34"/>
      <c r="F139" s="34"/>
      <c r="G139" s="34"/>
      <c r="H139" s="51"/>
      <c r="I139" s="51"/>
      <c r="J139" s="51"/>
    </row>
    <row r="140" spans="2:10" x14ac:dyDescent="0.25">
      <c r="B140" s="34"/>
      <c r="C140" s="34"/>
      <c r="D140" s="34"/>
      <c r="E140" s="34"/>
      <c r="F140" s="34"/>
      <c r="G140" s="34"/>
      <c r="H140" s="51"/>
      <c r="I140" s="51"/>
      <c r="J140" s="51"/>
    </row>
    <row r="141" spans="2:10" x14ac:dyDescent="0.25">
      <c r="B141" s="34"/>
      <c r="C141" s="34"/>
      <c r="D141" s="34"/>
      <c r="E141" s="34"/>
      <c r="F141" s="34"/>
      <c r="G141" s="34"/>
      <c r="H141" s="51"/>
      <c r="I141" s="51"/>
      <c r="J141" s="51"/>
    </row>
    <row r="142" spans="2:10" x14ac:dyDescent="0.25">
      <c r="B142" s="34"/>
      <c r="C142" s="34"/>
      <c r="D142" s="34"/>
      <c r="E142" s="34"/>
      <c r="F142" s="34"/>
      <c r="G142" s="34"/>
      <c r="H142" s="51"/>
      <c r="I142" s="51"/>
      <c r="J142" s="51"/>
    </row>
    <row r="143" spans="2:10" x14ac:dyDescent="0.25">
      <c r="B143" s="34"/>
      <c r="C143" s="34"/>
      <c r="D143" s="34"/>
      <c r="E143" s="34"/>
      <c r="F143" s="34"/>
      <c r="G143" s="34"/>
      <c r="H143" s="51"/>
      <c r="I143" s="51"/>
      <c r="J143" s="51"/>
    </row>
    <row r="144" spans="2:10" x14ac:dyDescent="0.25">
      <c r="B144" s="34"/>
      <c r="C144" s="34"/>
      <c r="D144" s="34"/>
      <c r="E144" s="34"/>
      <c r="F144" s="34"/>
      <c r="G144" s="34"/>
      <c r="H144" s="51"/>
      <c r="I144" s="51"/>
      <c r="J144" s="51"/>
    </row>
    <row r="145" spans="2:10" x14ac:dyDescent="0.25">
      <c r="B145" s="34"/>
      <c r="C145" s="34"/>
      <c r="D145" s="34"/>
      <c r="E145" s="34"/>
      <c r="F145" s="34"/>
      <c r="G145" s="34"/>
      <c r="H145" s="51"/>
      <c r="I145" s="51"/>
      <c r="J145" s="51"/>
    </row>
    <row r="146" spans="2:10" x14ac:dyDescent="0.25">
      <c r="B146" s="34"/>
      <c r="C146" s="34"/>
      <c r="D146" s="34"/>
      <c r="E146" s="34"/>
      <c r="F146" s="34"/>
      <c r="G146" s="34"/>
      <c r="H146" s="51"/>
      <c r="I146" s="51"/>
      <c r="J146" s="51"/>
    </row>
    <row r="147" spans="2:10" x14ac:dyDescent="0.25">
      <c r="B147" s="34"/>
      <c r="C147" s="34"/>
      <c r="D147" s="34"/>
      <c r="E147" s="34"/>
      <c r="F147" s="34"/>
      <c r="G147" s="34"/>
      <c r="H147" s="51"/>
      <c r="I147" s="51"/>
      <c r="J147" s="51"/>
    </row>
    <row r="148" spans="2:10" x14ac:dyDescent="0.25">
      <c r="B148" s="34"/>
      <c r="C148" s="34"/>
      <c r="D148" s="34"/>
      <c r="E148" s="34"/>
      <c r="F148" s="34"/>
      <c r="G148" s="34"/>
      <c r="H148" s="51"/>
      <c r="I148" s="51"/>
      <c r="J148" s="51"/>
    </row>
    <row r="149" spans="2:10" x14ac:dyDescent="0.25">
      <c r="B149" s="34"/>
      <c r="C149" s="34"/>
      <c r="D149" s="34"/>
      <c r="E149" s="34"/>
      <c r="F149" s="34"/>
      <c r="G149" s="34"/>
      <c r="H149" s="51"/>
      <c r="I149" s="51"/>
      <c r="J149" s="51"/>
    </row>
    <row r="150" spans="2:10" x14ac:dyDescent="0.25">
      <c r="B150" s="34"/>
      <c r="C150" s="34"/>
      <c r="D150" s="34"/>
      <c r="E150" s="34"/>
      <c r="F150" s="34"/>
      <c r="G150" s="34"/>
      <c r="H150" s="51"/>
      <c r="I150" s="51"/>
      <c r="J150" s="51"/>
    </row>
    <row r="151" spans="2:10" x14ac:dyDescent="0.25">
      <c r="B151" s="34"/>
      <c r="C151" s="34"/>
      <c r="D151" s="34"/>
      <c r="E151" s="34"/>
      <c r="F151" s="34"/>
      <c r="G151" s="34"/>
      <c r="H151" s="51"/>
      <c r="I151" s="51"/>
      <c r="J151" s="51"/>
    </row>
    <row r="152" spans="2:10" x14ac:dyDescent="0.25">
      <c r="B152" s="34"/>
      <c r="C152" s="34"/>
      <c r="D152" s="34"/>
      <c r="E152" s="34"/>
      <c r="F152" s="34"/>
      <c r="G152" s="34"/>
      <c r="H152" s="51"/>
      <c r="I152" s="51"/>
      <c r="J152" s="51"/>
    </row>
    <row r="153" spans="2:10" x14ac:dyDescent="0.25">
      <c r="B153" s="34"/>
      <c r="C153" s="34"/>
      <c r="D153" s="34"/>
      <c r="E153" s="34"/>
      <c r="F153" s="34"/>
      <c r="G153" s="34"/>
      <c r="H153" s="51"/>
      <c r="I153" s="51"/>
      <c r="J153" s="51"/>
    </row>
    <row r="154" spans="2:10" x14ac:dyDescent="0.25">
      <c r="B154" s="34"/>
      <c r="C154" s="34"/>
      <c r="D154" s="34"/>
      <c r="E154" s="34"/>
      <c r="F154" s="34"/>
      <c r="G154" s="34"/>
      <c r="H154" s="51"/>
      <c r="I154" s="51"/>
      <c r="J154" s="51"/>
    </row>
    <row r="155" spans="2:10" x14ac:dyDescent="0.25">
      <c r="B155" s="34"/>
      <c r="C155" s="34"/>
      <c r="D155" s="34"/>
      <c r="E155" s="34"/>
      <c r="F155" s="34"/>
      <c r="G155" s="34"/>
      <c r="H155" s="51"/>
      <c r="I155" s="51"/>
      <c r="J155" s="51"/>
    </row>
    <row r="156" spans="2:10" x14ac:dyDescent="0.25">
      <c r="B156" s="34"/>
      <c r="C156" s="34"/>
      <c r="D156" s="34"/>
      <c r="E156" s="34"/>
      <c r="F156" s="34"/>
      <c r="G156" s="34"/>
      <c r="H156" s="51"/>
      <c r="I156" s="51"/>
      <c r="J156" s="51"/>
    </row>
    <row r="157" spans="2:10" x14ac:dyDescent="0.25">
      <c r="B157" s="34"/>
      <c r="C157" s="34"/>
      <c r="D157" s="34"/>
      <c r="E157" s="34"/>
      <c r="F157" s="34"/>
      <c r="G157" s="34"/>
      <c r="H157" s="51"/>
      <c r="I157" s="51"/>
      <c r="J157" s="51"/>
    </row>
    <row r="158" spans="2:10" x14ac:dyDescent="0.25">
      <c r="B158" s="34"/>
      <c r="C158" s="34"/>
      <c r="D158" s="34"/>
      <c r="E158" s="34"/>
      <c r="F158" s="34"/>
      <c r="G158" s="34"/>
      <c r="H158" s="51"/>
      <c r="I158" s="51"/>
      <c r="J158" s="51"/>
    </row>
    <row r="159" spans="2:10" x14ac:dyDescent="0.25">
      <c r="B159" s="34"/>
      <c r="C159" s="34"/>
      <c r="D159" s="34"/>
      <c r="E159" s="34"/>
      <c r="F159" s="34"/>
      <c r="G159" s="34"/>
      <c r="H159" s="51"/>
      <c r="I159" s="51"/>
      <c r="J159" s="51"/>
    </row>
    <row r="160" spans="2:10" x14ac:dyDescent="0.25">
      <c r="B160" s="34"/>
      <c r="C160" s="34"/>
      <c r="D160" s="34"/>
      <c r="E160" s="34"/>
      <c r="F160" s="34"/>
      <c r="G160" s="34"/>
      <c r="H160" s="51"/>
      <c r="I160" s="51"/>
      <c r="J160" s="51"/>
    </row>
    <row r="161" spans="2:10" x14ac:dyDescent="0.25">
      <c r="B161" s="34"/>
      <c r="C161" s="34"/>
      <c r="D161" s="34"/>
      <c r="E161" s="34"/>
      <c r="F161" s="34"/>
      <c r="G161" s="34"/>
      <c r="H161" s="51"/>
      <c r="I161" s="51"/>
      <c r="J161" s="51"/>
    </row>
    <row r="162" spans="2:10" x14ac:dyDescent="0.25">
      <c r="B162" s="34"/>
      <c r="C162" s="34"/>
      <c r="D162" s="34"/>
      <c r="E162" s="34"/>
      <c r="F162" s="34"/>
      <c r="G162" s="34"/>
      <c r="H162" s="51"/>
      <c r="I162" s="51"/>
      <c r="J162" s="51"/>
    </row>
    <row r="163" spans="2:10" x14ac:dyDescent="0.25">
      <c r="B163" s="34"/>
      <c r="C163" s="34"/>
      <c r="D163" s="34"/>
      <c r="E163" s="34"/>
      <c r="F163" s="34"/>
      <c r="G163" s="34"/>
      <c r="H163" s="51"/>
      <c r="I163" s="51"/>
      <c r="J163" s="51"/>
    </row>
    <row r="164" spans="2:10" x14ac:dyDescent="0.25">
      <c r="B164" s="34"/>
      <c r="C164" s="34"/>
      <c r="D164" s="34"/>
      <c r="E164" s="34"/>
      <c r="F164" s="34"/>
      <c r="G164" s="34"/>
      <c r="H164" s="51"/>
      <c r="I164" s="51"/>
      <c r="J164" s="51"/>
    </row>
    <row r="165" spans="2:10" x14ac:dyDescent="0.25">
      <c r="B165" s="34"/>
      <c r="C165" s="34"/>
      <c r="D165" s="34"/>
      <c r="E165" s="34"/>
      <c r="F165" s="34"/>
      <c r="G165" s="34"/>
      <c r="H165" s="51"/>
      <c r="I165" s="51"/>
      <c r="J165" s="51"/>
    </row>
    <row r="166" spans="2:10" x14ac:dyDescent="0.25">
      <c r="B166" s="34"/>
      <c r="C166" s="34"/>
      <c r="D166" s="34"/>
      <c r="E166" s="34"/>
      <c r="F166" s="34"/>
      <c r="G166" s="34"/>
      <c r="H166" s="51"/>
      <c r="I166" s="51"/>
      <c r="J166" s="51"/>
    </row>
    <row r="167" spans="2:10" x14ac:dyDescent="0.25">
      <c r="B167" s="34"/>
      <c r="C167" s="34"/>
      <c r="D167" s="34"/>
      <c r="E167" s="34"/>
      <c r="F167" s="34"/>
      <c r="G167" s="34"/>
      <c r="H167" s="51"/>
      <c r="I167" s="51"/>
      <c r="J167" s="51"/>
    </row>
    <row r="168" spans="2:10" x14ac:dyDescent="0.25">
      <c r="B168" s="34"/>
      <c r="C168" s="34"/>
      <c r="D168" s="34"/>
      <c r="E168" s="34"/>
      <c r="F168" s="34"/>
      <c r="G168" s="34"/>
      <c r="H168" s="51"/>
      <c r="I168" s="51"/>
      <c r="J168" s="51"/>
    </row>
    <row r="169" spans="2:10" x14ac:dyDescent="0.25">
      <c r="B169" s="34"/>
      <c r="C169" s="34"/>
      <c r="D169" s="34"/>
      <c r="E169" s="34"/>
      <c r="F169" s="34"/>
      <c r="G169" s="34"/>
      <c r="H169" s="51"/>
      <c r="I169" s="51"/>
      <c r="J169" s="51"/>
    </row>
    <row r="170" spans="2:10" x14ac:dyDescent="0.25">
      <c r="B170" s="34"/>
      <c r="C170" s="34"/>
      <c r="D170" s="34"/>
      <c r="E170" s="34"/>
      <c r="F170" s="34"/>
      <c r="G170" s="34"/>
      <c r="H170" s="51"/>
      <c r="I170" s="51"/>
      <c r="J170" s="51"/>
    </row>
    <row r="171" spans="2:10" x14ac:dyDescent="0.25">
      <c r="B171" s="34"/>
      <c r="C171" s="34"/>
      <c r="D171" s="34"/>
      <c r="E171" s="34"/>
      <c r="F171" s="34"/>
      <c r="G171" s="34"/>
      <c r="H171" s="51"/>
      <c r="I171" s="51"/>
      <c r="J171" s="51"/>
    </row>
    <row r="172" spans="2:10" x14ac:dyDescent="0.25">
      <c r="B172" s="34"/>
      <c r="C172" s="34"/>
      <c r="D172" s="34"/>
      <c r="E172" s="34"/>
      <c r="F172" s="34"/>
      <c r="G172" s="34"/>
      <c r="H172" s="51"/>
      <c r="I172" s="51"/>
      <c r="J172" s="51"/>
    </row>
    <row r="173" spans="2:10" x14ac:dyDescent="0.25">
      <c r="B173" s="34"/>
      <c r="C173" s="34"/>
      <c r="D173" s="34"/>
      <c r="E173" s="34"/>
      <c r="F173" s="34"/>
      <c r="G173" s="34"/>
      <c r="H173" s="51"/>
      <c r="I173" s="51"/>
      <c r="J173" s="51"/>
    </row>
    <row r="174" spans="2:10" x14ac:dyDescent="0.25">
      <c r="B174" s="34"/>
      <c r="C174" s="34"/>
      <c r="D174" s="34"/>
      <c r="E174" s="34"/>
      <c r="F174" s="34"/>
      <c r="G174" s="34"/>
      <c r="H174" s="51"/>
      <c r="I174" s="51"/>
      <c r="J174" s="51"/>
    </row>
    <row r="175" spans="2:10" x14ac:dyDescent="0.25">
      <c r="B175" s="34"/>
      <c r="C175" s="34"/>
      <c r="D175" s="34"/>
      <c r="E175" s="34"/>
      <c r="F175" s="34"/>
      <c r="G175" s="34"/>
      <c r="H175" s="51"/>
      <c r="I175" s="51"/>
      <c r="J175" s="51"/>
    </row>
    <row r="176" spans="2:10" x14ac:dyDescent="0.25">
      <c r="B176" s="34"/>
      <c r="C176" s="34"/>
      <c r="D176" s="34"/>
      <c r="E176" s="34"/>
      <c r="F176" s="34"/>
      <c r="G176" s="34"/>
      <c r="H176" s="51"/>
      <c r="I176" s="51"/>
      <c r="J176" s="51"/>
    </row>
    <row r="177" spans="2:10" x14ac:dyDescent="0.25">
      <c r="B177" s="34"/>
      <c r="C177" s="34"/>
      <c r="D177" s="34"/>
      <c r="E177" s="34"/>
      <c r="F177" s="34"/>
      <c r="G177" s="34"/>
      <c r="H177" s="51"/>
      <c r="I177" s="51"/>
      <c r="J177" s="51"/>
    </row>
    <row r="178" spans="2:10" x14ac:dyDescent="0.25">
      <c r="B178" s="34"/>
      <c r="C178" s="34"/>
      <c r="D178" s="34"/>
      <c r="E178" s="34"/>
      <c r="F178" s="34"/>
      <c r="G178" s="34"/>
      <c r="H178" s="51"/>
      <c r="I178" s="51"/>
      <c r="J178" s="51"/>
    </row>
    <row r="179" spans="2:10" x14ac:dyDescent="0.25">
      <c r="B179" s="34"/>
      <c r="C179" s="34"/>
      <c r="D179" s="34"/>
      <c r="E179" s="34"/>
      <c r="F179" s="34"/>
      <c r="G179" s="34"/>
      <c r="H179" s="51"/>
      <c r="I179" s="51"/>
      <c r="J179" s="51"/>
    </row>
    <row r="180" spans="2:10" x14ac:dyDescent="0.25">
      <c r="B180" s="34"/>
      <c r="C180" s="34"/>
      <c r="D180" s="34"/>
      <c r="E180" s="34"/>
      <c r="F180" s="34"/>
      <c r="G180" s="34"/>
      <c r="H180" s="51"/>
      <c r="I180" s="51"/>
      <c r="J180" s="5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796875" defaultRowHeight="13" x14ac:dyDescent="0.3"/>
  <cols>
    <col min="1" max="1" width="66" style="160" bestFit="1" customWidth="1"/>
    <col min="2" max="2" width="18" style="141" customWidth="1"/>
    <col min="3" max="3" width="17.453125" style="141" customWidth="1"/>
    <col min="4" max="4" width="11.453125" style="209" bestFit="1" customWidth="1"/>
    <col min="5" max="16384" width="9.1796875" style="160"/>
  </cols>
  <sheetData>
    <row r="2" spans="1:19" ht="18.5" x14ac:dyDescent="0.45">
      <c r="A2" s="257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31.05.2023</v>
      </c>
      <c r="B2" s="258"/>
      <c r="C2" s="258"/>
      <c r="D2" s="258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 ht="18.5" x14ac:dyDescent="0.45">
      <c r="A3" s="260" t="str">
        <f>IF(REPORT_LANG="UKR","(за видами відсоткових ставок)","by interest rate types")</f>
        <v>(за видами відсоткових ставок)</v>
      </c>
      <c r="B3" s="260"/>
      <c r="C3" s="260"/>
      <c r="D3" s="260"/>
    </row>
    <row r="4" spans="1:19" x14ac:dyDescent="0.3">
      <c r="B4" s="134"/>
      <c r="C4" s="134"/>
      <c r="D4" s="202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 s="8" customFormat="1" x14ac:dyDescent="0.3">
      <c r="B5" s="250"/>
      <c r="C5" s="250"/>
      <c r="D5" s="8" t="str">
        <f>VALVAL</f>
        <v>млрд. одиниць</v>
      </c>
    </row>
    <row r="6" spans="1:19" s="157" customFormat="1" x14ac:dyDescent="0.3">
      <c r="A6" s="56"/>
      <c r="B6" s="244" t="str">
        <f>IF(REPORT_LANG="UKR","дол.США","USD")</f>
        <v>дол.США</v>
      </c>
      <c r="C6" s="244" t="str">
        <f>IF(REPORT_LANG="UKR","грн.","UAH")</f>
        <v>грн.</v>
      </c>
      <c r="D6" s="193" t="s">
        <v>191</v>
      </c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</row>
    <row r="7" spans="1:19" s="91" customFormat="1" ht="15.5" x14ac:dyDescent="0.3">
      <c r="A7" s="182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37">
        <f>SUM(B8:B19)</f>
        <v>125.61244295394999</v>
      </c>
      <c r="C7" s="37">
        <f>SUM(C8:C19)</f>
        <v>4593.4711813931399</v>
      </c>
      <c r="D7" s="127">
        <f>SUM(D8:D19)</f>
        <v>0.99999900000000008</v>
      </c>
    </row>
    <row r="8" spans="1:19" s="214" customFormat="1" x14ac:dyDescent="0.3">
      <c r="A8" s="10" t="s">
        <v>215</v>
      </c>
      <c r="B8" s="252">
        <v>4.7795939649400001</v>
      </c>
      <c r="C8" s="252">
        <v>174.78305986578999</v>
      </c>
      <c r="D8" s="68">
        <v>3.805E-2</v>
      </c>
    </row>
    <row r="9" spans="1:19" s="214" customFormat="1" x14ac:dyDescent="0.3">
      <c r="A9" s="10" t="s">
        <v>161</v>
      </c>
      <c r="B9" s="252">
        <v>5.5737697859999998E-2</v>
      </c>
      <c r="C9" s="252">
        <v>2.0382495779999998</v>
      </c>
      <c r="D9" s="68">
        <v>4.44E-4</v>
      </c>
    </row>
    <row r="10" spans="1:19" s="214" customFormat="1" x14ac:dyDescent="0.3">
      <c r="A10" s="10" t="s">
        <v>189</v>
      </c>
      <c r="B10" s="252">
        <v>8.9314754468699995</v>
      </c>
      <c r="C10" s="252">
        <v>326.61155302645</v>
      </c>
      <c r="D10" s="68">
        <v>7.1103E-2</v>
      </c>
    </row>
    <row r="11" spans="1:19" x14ac:dyDescent="0.3">
      <c r="A11" s="200" t="s">
        <v>185</v>
      </c>
      <c r="B11" s="42">
        <v>0.95477283872999996</v>
      </c>
      <c r="C11" s="42">
        <v>34.914706030189997</v>
      </c>
      <c r="D11" s="118">
        <v>7.6010000000000001E-3</v>
      </c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</row>
    <row r="12" spans="1:19" x14ac:dyDescent="0.3">
      <c r="A12" s="200" t="s">
        <v>223</v>
      </c>
      <c r="B12" s="42">
        <v>3.2349999999999997E-2</v>
      </c>
      <c r="C12" s="42">
        <v>1.1829942099999999</v>
      </c>
      <c r="D12" s="118">
        <v>2.5799999999999998E-4</v>
      </c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</row>
    <row r="13" spans="1:19" x14ac:dyDescent="0.3">
      <c r="A13" s="200" t="s">
        <v>180</v>
      </c>
      <c r="B13" s="42">
        <v>3.96987948686</v>
      </c>
      <c r="C13" s="42">
        <v>145.172935</v>
      </c>
      <c r="D13" s="118">
        <v>3.1604E-2</v>
      </c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</row>
    <row r="14" spans="1:19" x14ac:dyDescent="0.3">
      <c r="A14" s="200" t="s">
        <v>221</v>
      </c>
      <c r="B14" s="42">
        <v>8.6312335708599992</v>
      </c>
      <c r="C14" s="42">
        <v>315.63212795829003</v>
      </c>
      <c r="D14" s="118">
        <v>6.8712999999999996E-2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r="15" spans="1:19" x14ac:dyDescent="0.3">
      <c r="A15" s="200" t="s">
        <v>115</v>
      </c>
      <c r="B15" s="42">
        <v>16.21886740862</v>
      </c>
      <c r="C15" s="42">
        <v>593.10127471843998</v>
      </c>
      <c r="D15" s="118">
        <v>0.12911800000000001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r="16" spans="1:19" x14ac:dyDescent="0.3">
      <c r="A16" s="200" t="s">
        <v>95</v>
      </c>
      <c r="B16" s="42">
        <v>0.40787679083</v>
      </c>
      <c r="C16" s="42">
        <v>14.91548321308</v>
      </c>
      <c r="D16" s="118">
        <v>3.2469999999999999E-3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</row>
    <row r="17" spans="1:17" x14ac:dyDescent="0.3">
      <c r="A17" s="200" t="s">
        <v>157</v>
      </c>
      <c r="B17" s="42">
        <v>81.630655748379993</v>
      </c>
      <c r="C17" s="42">
        <v>2985.1187977928998</v>
      </c>
      <c r="D17" s="118">
        <v>0.64986100000000002</v>
      </c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7" x14ac:dyDescent="0.3">
      <c r="B18" s="134"/>
      <c r="C18" s="134"/>
      <c r="D18" s="202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</row>
    <row r="19" spans="1:17" x14ac:dyDescent="0.3">
      <c r="B19" s="134"/>
      <c r="C19" s="134"/>
      <c r="D19" s="20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</row>
    <row r="20" spans="1:17" x14ac:dyDescent="0.3">
      <c r="B20" s="134"/>
      <c r="C20" s="134"/>
      <c r="D20" s="202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</row>
    <row r="21" spans="1:17" x14ac:dyDescent="0.3">
      <c r="B21" s="134"/>
      <c r="C21" s="134"/>
      <c r="D21" s="202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</row>
    <row r="22" spans="1:17" x14ac:dyDescent="0.3">
      <c r="B22" s="134"/>
      <c r="C22" s="134"/>
      <c r="D22" s="202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</row>
    <row r="23" spans="1:17" x14ac:dyDescent="0.3">
      <c r="B23" s="134"/>
      <c r="C23" s="134"/>
      <c r="D23" s="202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1:17" x14ac:dyDescent="0.3">
      <c r="B24" s="134"/>
      <c r="C24" s="134"/>
      <c r="D24" s="202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</row>
    <row r="25" spans="1:17" x14ac:dyDescent="0.3">
      <c r="B25" s="134"/>
      <c r="C25" s="134"/>
      <c r="D25" s="202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</row>
    <row r="26" spans="1:17" x14ac:dyDescent="0.3">
      <c r="B26" s="134"/>
      <c r="C26" s="134"/>
      <c r="D26" s="202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</row>
    <row r="27" spans="1:17" x14ac:dyDescent="0.3">
      <c r="B27" s="134"/>
      <c r="C27" s="134"/>
      <c r="D27" s="202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</row>
    <row r="28" spans="1:17" x14ac:dyDescent="0.3">
      <c r="B28" s="134"/>
      <c r="C28" s="134"/>
      <c r="D28" s="202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</row>
    <row r="29" spans="1:17" x14ac:dyDescent="0.3">
      <c r="B29" s="134"/>
      <c r="C29" s="134"/>
      <c r="D29" s="202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</row>
    <row r="30" spans="1:17" x14ac:dyDescent="0.3">
      <c r="B30" s="134"/>
      <c r="C30" s="134"/>
      <c r="D30" s="202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</row>
    <row r="31" spans="1:17" x14ac:dyDescent="0.3">
      <c r="B31" s="134"/>
      <c r="C31" s="134"/>
      <c r="D31" s="202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</row>
    <row r="32" spans="1:17" x14ac:dyDescent="0.3">
      <c r="B32" s="134"/>
      <c r="C32" s="134"/>
      <c r="D32" s="202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</row>
    <row r="33" spans="2:17" x14ac:dyDescent="0.3">
      <c r="B33" s="134"/>
      <c r="C33" s="134"/>
      <c r="D33" s="202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  <row r="34" spans="2:17" x14ac:dyDescent="0.3">
      <c r="B34" s="134"/>
      <c r="C34" s="134"/>
      <c r="D34" s="20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</row>
    <row r="35" spans="2:17" x14ac:dyDescent="0.3">
      <c r="B35" s="134"/>
      <c r="C35" s="134"/>
      <c r="D35" s="202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</row>
    <row r="36" spans="2:17" x14ac:dyDescent="0.3">
      <c r="B36" s="134"/>
      <c r="C36" s="134"/>
      <c r="D36" s="202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</row>
    <row r="37" spans="2:17" x14ac:dyDescent="0.3">
      <c r="B37" s="134"/>
      <c r="C37" s="134"/>
      <c r="D37" s="202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</row>
    <row r="38" spans="2:17" x14ac:dyDescent="0.3">
      <c r="B38" s="134"/>
      <c r="C38" s="134"/>
      <c r="D38" s="202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</row>
    <row r="39" spans="2:17" x14ac:dyDescent="0.3">
      <c r="B39" s="134"/>
      <c r="C39" s="134"/>
      <c r="D39" s="202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</row>
    <row r="40" spans="2:17" x14ac:dyDescent="0.3">
      <c r="B40" s="134"/>
      <c r="C40" s="134"/>
      <c r="D40" s="202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</row>
    <row r="41" spans="2:17" x14ac:dyDescent="0.3">
      <c r="B41" s="134"/>
      <c r="C41" s="134"/>
      <c r="D41" s="202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</row>
    <row r="42" spans="2:17" x14ac:dyDescent="0.3">
      <c r="B42" s="134"/>
      <c r="C42" s="134"/>
      <c r="D42" s="202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</row>
    <row r="43" spans="2:17" x14ac:dyDescent="0.3">
      <c r="B43" s="134"/>
      <c r="C43" s="134"/>
      <c r="D43" s="202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</row>
    <row r="44" spans="2:17" x14ac:dyDescent="0.3">
      <c r="B44" s="134"/>
      <c r="C44" s="134"/>
      <c r="D44" s="202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</row>
    <row r="45" spans="2:17" x14ac:dyDescent="0.3">
      <c r="B45" s="134"/>
      <c r="C45" s="134"/>
      <c r="D45" s="202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</row>
    <row r="46" spans="2:17" x14ac:dyDescent="0.3">
      <c r="B46" s="134"/>
      <c r="C46" s="134"/>
      <c r="D46" s="202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</row>
    <row r="47" spans="2:17" x14ac:dyDescent="0.3">
      <c r="B47" s="134"/>
      <c r="C47" s="134"/>
      <c r="D47" s="202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</row>
    <row r="48" spans="2:17" x14ac:dyDescent="0.3">
      <c r="B48" s="134"/>
      <c r="C48" s="134"/>
      <c r="D48" s="202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</row>
    <row r="49" spans="2:17" x14ac:dyDescent="0.3">
      <c r="B49" s="134"/>
      <c r="C49" s="134"/>
      <c r="D49" s="202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</row>
    <row r="50" spans="2:17" x14ac:dyDescent="0.3">
      <c r="B50" s="134"/>
      <c r="C50" s="134"/>
      <c r="D50" s="202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</row>
    <row r="51" spans="2:17" x14ac:dyDescent="0.3">
      <c r="B51" s="134"/>
      <c r="C51" s="134"/>
      <c r="D51" s="20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</row>
    <row r="52" spans="2:17" x14ac:dyDescent="0.3">
      <c r="B52" s="134"/>
      <c r="C52" s="134"/>
      <c r="D52" s="202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</row>
    <row r="53" spans="2:17" x14ac:dyDescent="0.3">
      <c r="B53" s="134"/>
      <c r="C53" s="134"/>
      <c r="D53" s="202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</row>
    <row r="54" spans="2:17" x14ac:dyDescent="0.3">
      <c r="B54" s="134"/>
      <c r="C54" s="134"/>
      <c r="D54" s="202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</row>
    <row r="55" spans="2:17" x14ac:dyDescent="0.3">
      <c r="B55" s="134"/>
      <c r="C55" s="134"/>
      <c r="D55" s="202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</row>
    <row r="56" spans="2:17" x14ac:dyDescent="0.3">
      <c r="B56" s="134"/>
      <c r="C56" s="134"/>
      <c r="D56" s="202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</row>
    <row r="57" spans="2:17" x14ac:dyDescent="0.3">
      <c r="B57" s="134"/>
      <c r="C57" s="134"/>
      <c r="D57" s="202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</row>
    <row r="58" spans="2:17" x14ac:dyDescent="0.3">
      <c r="B58" s="134"/>
      <c r="C58" s="134"/>
      <c r="D58" s="202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</row>
    <row r="59" spans="2:17" x14ac:dyDescent="0.3">
      <c r="B59" s="134"/>
      <c r="C59" s="134"/>
      <c r="D59" s="202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</row>
    <row r="60" spans="2:17" x14ac:dyDescent="0.3">
      <c r="B60" s="134"/>
      <c r="C60" s="134"/>
      <c r="D60" s="202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</row>
    <row r="61" spans="2:17" x14ac:dyDescent="0.3">
      <c r="B61" s="134"/>
      <c r="C61" s="134"/>
      <c r="D61" s="202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</row>
    <row r="62" spans="2:17" x14ac:dyDescent="0.3">
      <c r="B62" s="134"/>
      <c r="C62" s="134"/>
      <c r="D62" s="202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</row>
    <row r="63" spans="2:17" x14ac:dyDescent="0.3">
      <c r="B63" s="134"/>
      <c r="C63" s="134"/>
      <c r="D63" s="202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</row>
    <row r="64" spans="2:17" x14ac:dyDescent="0.3">
      <c r="B64" s="134"/>
      <c r="C64" s="134"/>
      <c r="D64" s="202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</row>
    <row r="65" spans="2:17" x14ac:dyDescent="0.3">
      <c r="B65" s="134"/>
      <c r="C65" s="134"/>
      <c r="D65" s="202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</row>
    <row r="66" spans="2:17" x14ac:dyDescent="0.3">
      <c r="B66" s="134"/>
      <c r="C66" s="134"/>
      <c r="D66" s="202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</row>
    <row r="67" spans="2:17" x14ac:dyDescent="0.3">
      <c r="B67" s="134"/>
      <c r="C67" s="134"/>
      <c r="D67" s="202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</row>
    <row r="68" spans="2:17" x14ac:dyDescent="0.3">
      <c r="B68" s="134"/>
      <c r="C68" s="134"/>
      <c r="D68" s="202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</row>
    <row r="69" spans="2:17" x14ac:dyDescent="0.3">
      <c r="B69" s="134"/>
      <c r="C69" s="134"/>
      <c r="D69" s="202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</row>
    <row r="70" spans="2:17" x14ac:dyDescent="0.3">
      <c r="B70" s="134"/>
      <c r="C70" s="134"/>
      <c r="D70" s="202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</row>
    <row r="71" spans="2:17" x14ac:dyDescent="0.3">
      <c r="B71" s="134"/>
      <c r="C71" s="134"/>
      <c r="D71" s="202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</row>
    <row r="72" spans="2:17" x14ac:dyDescent="0.3">
      <c r="B72" s="134"/>
      <c r="C72" s="134"/>
      <c r="D72" s="202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2:17" x14ac:dyDescent="0.3">
      <c r="B73" s="134"/>
      <c r="C73" s="134"/>
      <c r="D73" s="202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</row>
    <row r="74" spans="2:17" x14ac:dyDescent="0.3">
      <c r="B74" s="134"/>
      <c r="C74" s="134"/>
      <c r="D74" s="202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</row>
    <row r="75" spans="2:17" x14ac:dyDescent="0.3">
      <c r="B75" s="134"/>
      <c r="C75" s="134"/>
      <c r="D75" s="202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</row>
    <row r="76" spans="2:17" x14ac:dyDescent="0.3">
      <c r="B76" s="134"/>
      <c r="C76" s="134"/>
      <c r="D76" s="202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</row>
    <row r="77" spans="2:17" x14ac:dyDescent="0.3">
      <c r="B77" s="134"/>
      <c r="C77" s="134"/>
      <c r="D77" s="202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</row>
    <row r="78" spans="2:17" x14ac:dyDescent="0.3">
      <c r="B78" s="134"/>
      <c r="C78" s="134"/>
      <c r="D78" s="202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</row>
    <row r="79" spans="2:17" x14ac:dyDescent="0.3">
      <c r="B79" s="134"/>
      <c r="C79" s="134"/>
      <c r="D79" s="202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</row>
    <row r="80" spans="2:17" x14ac:dyDescent="0.3">
      <c r="B80" s="134"/>
      <c r="C80" s="134"/>
      <c r="D80" s="202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</row>
    <row r="81" spans="2:17" x14ac:dyDescent="0.3">
      <c r="B81" s="134"/>
      <c r="C81" s="134"/>
      <c r="D81" s="202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</row>
    <row r="82" spans="2:17" x14ac:dyDescent="0.3">
      <c r="B82" s="134"/>
      <c r="C82" s="134"/>
      <c r="D82" s="202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</row>
    <row r="83" spans="2:17" x14ac:dyDescent="0.3">
      <c r="B83" s="134"/>
      <c r="C83" s="134"/>
      <c r="D83" s="202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</row>
    <row r="84" spans="2:17" x14ac:dyDescent="0.3">
      <c r="B84" s="134"/>
      <c r="C84" s="134"/>
      <c r="D84" s="202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</row>
    <row r="85" spans="2:17" x14ac:dyDescent="0.3">
      <c r="B85" s="134"/>
      <c r="C85" s="134"/>
      <c r="D85" s="202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</row>
    <row r="86" spans="2:17" x14ac:dyDescent="0.3">
      <c r="B86" s="134"/>
      <c r="C86" s="134"/>
      <c r="D86" s="202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</row>
    <row r="87" spans="2:17" x14ac:dyDescent="0.3">
      <c r="B87" s="134"/>
      <c r="C87" s="134"/>
      <c r="D87" s="202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</row>
    <row r="88" spans="2:17" x14ac:dyDescent="0.3">
      <c r="B88" s="134"/>
      <c r="C88" s="134"/>
      <c r="D88" s="202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</row>
    <row r="89" spans="2:17" x14ac:dyDescent="0.3">
      <c r="B89" s="134"/>
      <c r="C89" s="134"/>
      <c r="D89" s="202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</row>
    <row r="90" spans="2:17" x14ac:dyDescent="0.3">
      <c r="B90" s="134"/>
      <c r="C90" s="134"/>
      <c r="D90" s="202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</row>
    <row r="91" spans="2:17" x14ac:dyDescent="0.3">
      <c r="B91" s="134"/>
      <c r="C91" s="134"/>
      <c r="D91" s="202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</row>
    <row r="92" spans="2:17" x14ac:dyDescent="0.3">
      <c r="B92" s="134"/>
      <c r="C92" s="134"/>
      <c r="D92" s="202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</row>
    <row r="93" spans="2:17" x14ac:dyDescent="0.3">
      <c r="B93" s="134"/>
      <c r="C93" s="134"/>
      <c r="D93" s="202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</row>
    <row r="94" spans="2:17" x14ac:dyDescent="0.3">
      <c r="B94" s="134"/>
      <c r="C94" s="134"/>
      <c r="D94" s="202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</row>
    <row r="95" spans="2:17" x14ac:dyDescent="0.3">
      <c r="B95" s="134"/>
      <c r="C95" s="134"/>
      <c r="D95" s="202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</row>
    <row r="96" spans="2:17" x14ac:dyDescent="0.3">
      <c r="B96" s="134"/>
      <c r="C96" s="134"/>
      <c r="D96" s="202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</row>
    <row r="97" spans="2:17" x14ac:dyDescent="0.3">
      <c r="B97" s="134"/>
      <c r="C97" s="134"/>
      <c r="D97" s="202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2:17" x14ac:dyDescent="0.3">
      <c r="B98" s="134"/>
      <c r="C98" s="134"/>
      <c r="D98" s="202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</row>
    <row r="99" spans="2:17" x14ac:dyDescent="0.3">
      <c r="B99" s="134"/>
      <c r="C99" s="134"/>
      <c r="D99" s="202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2:17" x14ac:dyDescent="0.3">
      <c r="B100" s="134"/>
      <c r="C100" s="134"/>
      <c r="D100" s="202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2:17" x14ac:dyDescent="0.3">
      <c r="B101" s="134"/>
      <c r="C101" s="134"/>
      <c r="D101" s="202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</row>
    <row r="102" spans="2:17" x14ac:dyDescent="0.3">
      <c r="B102" s="134"/>
      <c r="C102" s="134"/>
      <c r="D102" s="202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</row>
    <row r="103" spans="2:17" x14ac:dyDescent="0.3">
      <c r="B103" s="134"/>
      <c r="C103" s="134"/>
      <c r="D103" s="202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</row>
    <row r="104" spans="2:17" x14ac:dyDescent="0.3">
      <c r="B104" s="134"/>
      <c r="C104" s="134"/>
      <c r="D104" s="202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2:17" x14ac:dyDescent="0.3">
      <c r="B105" s="134"/>
      <c r="C105" s="134"/>
      <c r="D105" s="202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2:17" x14ac:dyDescent="0.3">
      <c r="B106" s="134"/>
      <c r="C106" s="134"/>
      <c r="D106" s="202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</row>
    <row r="107" spans="2:17" x14ac:dyDescent="0.3">
      <c r="B107" s="134"/>
      <c r="C107" s="134"/>
      <c r="D107" s="202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</row>
    <row r="108" spans="2:17" x14ac:dyDescent="0.3">
      <c r="B108" s="134"/>
      <c r="C108" s="134"/>
      <c r="D108" s="202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</row>
    <row r="109" spans="2:17" x14ac:dyDescent="0.3">
      <c r="B109" s="134"/>
      <c r="C109" s="134"/>
      <c r="D109" s="202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</row>
    <row r="110" spans="2:17" x14ac:dyDescent="0.3">
      <c r="B110" s="134"/>
      <c r="C110" s="134"/>
      <c r="D110" s="202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</row>
    <row r="111" spans="2:17" x14ac:dyDescent="0.3">
      <c r="B111" s="134"/>
      <c r="C111" s="134"/>
      <c r="D111" s="202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</row>
    <row r="112" spans="2:17" x14ac:dyDescent="0.3">
      <c r="B112" s="134"/>
      <c r="C112" s="134"/>
      <c r="D112" s="202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</row>
    <row r="113" spans="2:17" x14ac:dyDescent="0.3">
      <c r="B113" s="134"/>
      <c r="C113" s="134"/>
      <c r="D113" s="202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</row>
    <row r="114" spans="2:17" x14ac:dyDescent="0.3">
      <c r="B114" s="134"/>
      <c r="C114" s="134"/>
      <c r="D114" s="202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</row>
    <row r="115" spans="2:17" x14ac:dyDescent="0.3">
      <c r="B115" s="134"/>
      <c r="C115" s="134"/>
      <c r="D115" s="202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</row>
    <row r="116" spans="2:17" x14ac:dyDescent="0.3">
      <c r="B116" s="134"/>
      <c r="C116" s="134"/>
      <c r="D116" s="20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</row>
    <row r="117" spans="2:17" x14ac:dyDescent="0.3">
      <c r="B117" s="134"/>
      <c r="C117" s="134"/>
      <c r="D117" s="202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</row>
    <row r="118" spans="2:17" x14ac:dyDescent="0.3">
      <c r="B118" s="134"/>
      <c r="C118" s="134"/>
      <c r="D118" s="202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</row>
    <row r="119" spans="2:17" x14ac:dyDescent="0.3">
      <c r="B119" s="134"/>
      <c r="C119" s="134"/>
      <c r="D119" s="202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</row>
    <row r="120" spans="2:17" x14ac:dyDescent="0.3">
      <c r="B120" s="134"/>
      <c r="C120" s="134"/>
      <c r="D120" s="202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</row>
    <row r="121" spans="2:17" x14ac:dyDescent="0.3">
      <c r="B121" s="134"/>
      <c r="C121" s="134"/>
      <c r="D121" s="202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</row>
    <row r="122" spans="2:17" x14ac:dyDescent="0.3">
      <c r="B122" s="134"/>
      <c r="C122" s="134"/>
      <c r="D122" s="202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</row>
    <row r="123" spans="2:17" x14ac:dyDescent="0.3">
      <c r="B123" s="134"/>
      <c r="C123" s="134"/>
      <c r="D123" s="202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</row>
    <row r="124" spans="2:17" x14ac:dyDescent="0.3">
      <c r="B124" s="134"/>
      <c r="C124" s="134"/>
      <c r="D124" s="202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</row>
    <row r="125" spans="2:17" x14ac:dyDescent="0.3">
      <c r="B125" s="134"/>
      <c r="C125" s="134"/>
      <c r="D125" s="202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</row>
    <row r="126" spans="2:17" x14ac:dyDescent="0.3">
      <c r="B126" s="134"/>
      <c r="C126" s="134"/>
      <c r="D126" s="202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</row>
    <row r="127" spans="2:17" x14ac:dyDescent="0.3">
      <c r="B127" s="134"/>
      <c r="C127" s="134"/>
      <c r="D127" s="202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</row>
    <row r="128" spans="2:17" x14ac:dyDescent="0.3">
      <c r="B128" s="134"/>
      <c r="C128" s="134"/>
      <c r="D128" s="202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</row>
    <row r="129" spans="2:17" x14ac:dyDescent="0.3">
      <c r="B129" s="134"/>
      <c r="C129" s="134"/>
      <c r="D129" s="202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</row>
    <row r="130" spans="2:17" x14ac:dyDescent="0.3">
      <c r="B130" s="134"/>
      <c r="C130" s="134"/>
      <c r="D130" s="202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</row>
    <row r="131" spans="2:17" x14ac:dyDescent="0.3">
      <c r="B131" s="134"/>
      <c r="C131" s="134"/>
      <c r="D131" s="202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</row>
    <row r="132" spans="2:17" x14ac:dyDescent="0.3">
      <c r="B132" s="134"/>
      <c r="C132" s="134"/>
      <c r="D132" s="202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</row>
    <row r="133" spans="2:17" x14ac:dyDescent="0.3">
      <c r="B133" s="134"/>
      <c r="C133" s="134"/>
      <c r="D133" s="202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</row>
    <row r="134" spans="2:17" x14ac:dyDescent="0.3">
      <c r="B134" s="134"/>
      <c r="C134" s="134"/>
      <c r="D134" s="202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</row>
    <row r="135" spans="2:17" x14ac:dyDescent="0.3">
      <c r="B135" s="134"/>
      <c r="C135" s="134"/>
      <c r="D135" s="202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</row>
    <row r="136" spans="2:17" x14ac:dyDescent="0.3">
      <c r="B136" s="134"/>
      <c r="C136" s="134"/>
      <c r="D136" s="202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</row>
    <row r="137" spans="2:17" x14ac:dyDescent="0.3">
      <c r="B137" s="134"/>
      <c r="C137" s="134"/>
      <c r="D137" s="202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</row>
    <row r="138" spans="2:17" x14ac:dyDescent="0.3">
      <c r="B138" s="134"/>
      <c r="C138" s="134"/>
      <c r="D138" s="202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</row>
    <row r="139" spans="2:17" x14ac:dyDescent="0.3">
      <c r="B139" s="134"/>
      <c r="C139" s="134"/>
      <c r="D139" s="202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</row>
    <row r="140" spans="2:17" x14ac:dyDescent="0.3">
      <c r="B140" s="134"/>
      <c r="C140" s="134"/>
      <c r="D140" s="202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</row>
    <row r="141" spans="2:17" x14ac:dyDescent="0.3">
      <c r="B141" s="134"/>
      <c r="C141" s="134"/>
      <c r="D141" s="202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</row>
    <row r="142" spans="2:17" x14ac:dyDescent="0.3">
      <c r="B142" s="134"/>
      <c r="C142" s="134"/>
      <c r="D142" s="202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</row>
    <row r="143" spans="2:17" x14ac:dyDescent="0.3">
      <c r="B143" s="134"/>
      <c r="C143" s="134"/>
      <c r="D143" s="202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</row>
    <row r="144" spans="2:17" x14ac:dyDescent="0.3">
      <c r="B144" s="134"/>
      <c r="C144" s="134"/>
      <c r="D144" s="202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</row>
    <row r="145" spans="2:17" x14ac:dyDescent="0.3">
      <c r="B145" s="134"/>
      <c r="C145" s="134"/>
      <c r="D145" s="202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</row>
    <row r="146" spans="2:17" x14ac:dyDescent="0.3">
      <c r="B146" s="134"/>
      <c r="C146" s="134"/>
      <c r="D146" s="202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</row>
    <row r="147" spans="2:17" x14ac:dyDescent="0.3">
      <c r="B147" s="134"/>
      <c r="C147" s="134"/>
      <c r="D147" s="202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</row>
    <row r="148" spans="2:17" x14ac:dyDescent="0.3">
      <c r="B148" s="134"/>
      <c r="C148" s="134"/>
      <c r="D148" s="202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</row>
    <row r="149" spans="2:17" x14ac:dyDescent="0.3">
      <c r="B149" s="134"/>
      <c r="C149" s="134"/>
      <c r="D149" s="202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</row>
    <row r="150" spans="2:17" x14ac:dyDescent="0.3">
      <c r="B150" s="134"/>
      <c r="C150" s="134"/>
      <c r="D150" s="202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</row>
    <row r="151" spans="2:17" x14ac:dyDescent="0.3">
      <c r="B151" s="134"/>
      <c r="C151" s="134"/>
      <c r="D151" s="202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</row>
    <row r="152" spans="2:17" x14ac:dyDescent="0.3">
      <c r="B152" s="134"/>
      <c r="C152" s="134"/>
      <c r="D152" s="202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</row>
    <row r="153" spans="2:17" x14ac:dyDescent="0.3">
      <c r="B153" s="134"/>
      <c r="C153" s="134"/>
      <c r="D153" s="202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</row>
    <row r="154" spans="2:17" x14ac:dyDescent="0.3">
      <c r="B154" s="134"/>
      <c r="C154" s="134"/>
      <c r="D154" s="202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</row>
    <row r="155" spans="2:17" x14ac:dyDescent="0.3">
      <c r="B155" s="134"/>
      <c r="C155" s="134"/>
      <c r="D155" s="202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</row>
    <row r="156" spans="2:17" x14ac:dyDescent="0.3">
      <c r="B156" s="134"/>
      <c r="C156" s="134"/>
      <c r="D156" s="202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</row>
    <row r="157" spans="2:17" x14ac:dyDescent="0.3">
      <c r="B157" s="134"/>
      <c r="C157" s="134"/>
      <c r="D157" s="202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</row>
    <row r="158" spans="2:17" x14ac:dyDescent="0.3">
      <c r="B158" s="134"/>
      <c r="C158" s="134"/>
      <c r="D158" s="202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</row>
    <row r="159" spans="2:17" x14ac:dyDescent="0.3">
      <c r="B159" s="134"/>
      <c r="C159" s="134"/>
      <c r="D159" s="202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</row>
    <row r="160" spans="2:17" x14ac:dyDescent="0.3">
      <c r="B160" s="134"/>
      <c r="C160" s="134"/>
      <c r="D160" s="202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</row>
    <row r="161" spans="2:17" x14ac:dyDescent="0.3">
      <c r="B161" s="134"/>
      <c r="C161" s="134"/>
      <c r="D161" s="202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</row>
    <row r="162" spans="2:17" x14ac:dyDescent="0.3">
      <c r="B162" s="134"/>
      <c r="C162" s="134"/>
      <c r="D162" s="202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</row>
    <row r="163" spans="2:17" x14ac:dyDescent="0.3">
      <c r="B163" s="134"/>
      <c r="C163" s="134"/>
      <c r="D163" s="202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</row>
    <row r="164" spans="2:17" x14ac:dyDescent="0.3">
      <c r="B164" s="134"/>
      <c r="C164" s="134"/>
      <c r="D164" s="202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</row>
    <row r="165" spans="2:17" x14ac:dyDescent="0.3">
      <c r="B165" s="134"/>
      <c r="C165" s="134"/>
      <c r="D165" s="202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</row>
    <row r="166" spans="2:17" x14ac:dyDescent="0.3">
      <c r="B166" s="134"/>
      <c r="C166" s="134"/>
      <c r="D166" s="202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</row>
    <row r="167" spans="2:17" x14ac:dyDescent="0.3">
      <c r="B167" s="134"/>
      <c r="C167" s="134"/>
      <c r="D167" s="202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</row>
    <row r="168" spans="2:17" x14ac:dyDescent="0.3">
      <c r="B168" s="134"/>
      <c r="C168" s="134"/>
      <c r="D168" s="202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</row>
    <row r="169" spans="2:17" x14ac:dyDescent="0.3">
      <c r="B169" s="134"/>
      <c r="C169" s="134"/>
      <c r="D169" s="202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</row>
    <row r="170" spans="2:17" x14ac:dyDescent="0.3">
      <c r="B170" s="134"/>
      <c r="C170" s="134"/>
      <c r="D170" s="202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</row>
    <row r="171" spans="2:17" x14ac:dyDescent="0.3">
      <c r="B171" s="134"/>
      <c r="C171" s="134"/>
      <c r="D171" s="202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</row>
    <row r="172" spans="2:17" x14ac:dyDescent="0.3">
      <c r="B172" s="134"/>
      <c r="C172" s="134"/>
      <c r="D172" s="202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</row>
    <row r="173" spans="2:17" x14ac:dyDescent="0.3">
      <c r="B173" s="134"/>
      <c r="C173" s="134"/>
      <c r="D173" s="202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</row>
    <row r="174" spans="2:17" x14ac:dyDescent="0.3">
      <c r="B174" s="134"/>
      <c r="C174" s="134"/>
      <c r="D174" s="202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</row>
    <row r="175" spans="2:17" x14ac:dyDescent="0.3">
      <c r="B175" s="134"/>
      <c r="C175" s="134"/>
      <c r="D175" s="202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</row>
    <row r="176" spans="2:17" x14ac:dyDescent="0.3">
      <c r="B176" s="134"/>
      <c r="C176" s="134"/>
      <c r="D176" s="202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</row>
    <row r="177" spans="2:17" x14ac:dyDescent="0.3">
      <c r="B177" s="134"/>
      <c r="C177" s="134"/>
      <c r="D177" s="202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</row>
    <row r="178" spans="2:17" x14ac:dyDescent="0.3">
      <c r="B178" s="134"/>
      <c r="C178" s="134"/>
      <c r="D178" s="202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</row>
    <row r="179" spans="2:17" x14ac:dyDescent="0.3">
      <c r="B179" s="134"/>
      <c r="C179" s="134"/>
      <c r="D179" s="202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</row>
    <row r="180" spans="2:17" x14ac:dyDescent="0.3">
      <c r="B180" s="134"/>
      <c r="C180" s="134"/>
      <c r="D180" s="202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</row>
    <row r="181" spans="2:17" x14ac:dyDescent="0.3">
      <c r="B181" s="134"/>
      <c r="C181" s="134"/>
      <c r="D181" s="202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</row>
    <row r="182" spans="2:17" x14ac:dyDescent="0.3">
      <c r="B182" s="134"/>
      <c r="C182" s="134"/>
      <c r="D182" s="202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</row>
    <row r="183" spans="2:17" x14ac:dyDescent="0.3">
      <c r="B183" s="134"/>
      <c r="C183" s="134"/>
      <c r="D183" s="202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</row>
    <row r="184" spans="2:17" x14ac:dyDescent="0.3">
      <c r="B184" s="134"/>
      <c r="C184" s="134"/>
      <c r="D184" s="202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</row>
    <row r="185" spans="2:17" x14ac:dyDescent="0.3">
      <c r="B185" s="134"/>
      <c r="C185" s="134"/>
      <c r="D185" s="202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</row>
    <row r="186" spans="2:17" x14ac:dyDescent="0.3">
      <c r="B186" s="134"/>
      <c r="C186" s="134"/>
      <c r="D186" s="202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</row>
    <row r="187" spans="2:17" x14ac:dyDescent="0.3">
      <c r="B187" s="134"/>
      <c r="C187" s="134"/>
      <c r="D187" s="202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</row>
    <row r="188" spans="2:17" x14ac:dyDescent="0.3">
      <c r="B188" s="134"/>
      <c r="C188" s="134"/>
      <c r="D188" s="202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</row>
    <row r="189" spans="2:17" x14ac:dyDescent="0.3">
      <c r="B189" s="134"/>
      <c r="C189" s="134"/>
      <c r="D189" s="202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</row>
    <row r="190" spans="2:17" x14ac:dyDescent="0.3">
      <c r="B190" s="134"/>
      <c r="C190" s="134"/>
      <c r="D190" s="202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</row>
    <row r="191" spans="2:17" x14ac:dyDescent="0.3">
      <c r="B191" s="134"/>
      <c r="C191" s="134"/>
      <c r="D191" s="202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</row>
    <row r="192" spans="2:17" x14ac:dyDescent="0.3">
      <c r="B192" s="134"/>
      <c r="C192" s="134"/>
      <c r="D192" s="202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</row>
    <row r="193" spans="2:17" x14ac:dyDescent="0.3">
      <c r="B193" s="134"/>
      <c r="C193" s="134"/>
      <c r="D193" s="202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</row>
    <row r="194" spans="2:17" x14ac:dyDescent="0.3">
      <c r="B194" s="134"/>
      <c r="C194" s="134"/>
      <c r="D194" s="202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</row>
    <row r="195" spans="2:17" x14ac:dyDescent="0.3">
      <c r="B195" s="134"/>
      <c r="C195" s="134"/>
      <c r="D195" s="202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</row>
    <row r="196" spans="2:17" x14ac:dyDescent="0.3">
      <c r="B196" s="134"/>
      <c r="C196" s="134"/>
      <c r="D196" s="202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</row>
    <row r="197" spans="2:17" x14ac:dyDescent="0.3">
      <c r="B197" s="134"/>
      <c r="C197" s="134"/>
      <c r="D197" s="202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</row>
    <row r="198" spans="2:17" x14ac:dyDescent="0.3">
      <c r="B198" s="134"/>
      <c r="C198" s="134"/>
      <c r="D198" s="202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</row>
    <row r="199" spans="2:17" x14ac:dyDescent="0.3">
      <c r="B199" s="134"/>
      <c r="C199" s="134"/>
      <c r="D199" s="202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</row>
    <row r="200" spans="2:17" x14ac:dyDescent="0.3">
      <c r="B200" s="134"/>
      <c r="C200" s="134"/>
      <c r="D200" s="202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</row>
    <row r="201" spans="2:17" x14ac:dyDescent="0.3">
      <c r="B201" s="134"/>
      <c r="C201" s="134"/>
      <c r="D201" s="202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</row>
    <row r="202" spans="2:17" x14ac:dyDescent="0.3">
      <c r="B202" s="134"/>
      <c r="C202" s="134"/>
      <c r="D202" s="202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</row>
    <row r="203" spans="2:17" x14ac:dyDescent="0.3">
      <c r="B203" s="134"/>
      <c r="C203" s="134"/>
      <c r="D203" s="202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</row>
    <row r="204" spans="2:17" x14ac:dyDescent="0.3">
      <c r="B204" s="134"/>
      <c r="C204" s="134"/>
      <c r="D204" s="202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</row>
    <row r="205" spans="2:17" x14ac:dyDescent="0.3">
      <c r="B205" s="134"/>
      <c r="C205" s="134"/>
      <c r="D205" s="202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</row>
    <row r="206" spans="2:17" x14ac:dyDescent="0.3">
      <c r="B206" s="134"/>
      <c r="C206" s="134"/>
      <c r="D206" s="202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</row>
    <row r="207" spans="2:17" x14ac:dyDescent="0.3">
      <c r="B207" s="134"/>
      <c r="C207" s="134"/>
      <c r="D207" s="202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</row>
    <row r="208" spans="2:17" x14ac:dyDescent="0.3">
      <c r="B208" s="134"/>
      <c r="C208" s="134"/>
      <c r="D208" s="202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</row>
    <row r="209" spans="2:17" x14ac:dyDescent="0.3">
      <c r="B209" s="134"/>
      <c r="C209" s="134"/>
      <c r="D209" s="202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</row>
    <row r="210" spans="2:17" x14ac:dyDescent="0.3">
      <c r="B210" s="134"/>
      <c r="C210" s="134"/>
      <c r="D210" s="202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</row>
    <row r="211" spans="2:17" x14ac:dyDescent="0.3">
      <c r="B211" s="134"/>
      <c r="C211" s="134"/>
      <c r="D211" s="202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</row>
    <row r="212" spans="2:17" x14ac:dyDescent="0.3">
      <c r="B212" s="134"/>
      <c r="C212" s="134"/>
      <c r="D212" s="202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</row>
    <row r="213" spans="2:17" x14ac:dyDescent="0.3">
      <c r="B213" s="134"/>
      <c r="C213" s="134"/>
      <c r="D213" s="202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</row>
    <row r="214" spans="2:17" x14ac:dyDescent="0.3">
      <c r="B214" s="134"/>
      <c r="C214" s="134"/>
      <c r="D214" s="202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</row>
    <row r="215" spans="2:17" x14ac:dyDescent="0.3">
      <c r="B215" s="134"/>
      <c r="C215" s="134"/>
      <c r="D215" s="202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</row>
    <row r="216" spans="2:17" x14ac:dyDescent="0.3">
      <c r="B216" s="134"/>
      <c r="C216" s="134"/>
      <c r="D216" s="202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</row>
    <row r="217" spans="2:17" x14ac:dyDescent="0.3">
      <c r="B217" s="134"/>
      <c r="C217" s="134"/>
      <c r="D217" s="202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</row>
    <row r="218" spans="2:17" x14ac:dyDescent="0.3">
      <c r="B218" s="134"/>
      <c r="C218" s="134"/>
      <c r="D218" s="202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</row>
    <row r="219" spans="2:17" x14ac:dyDescent="0.3">
      <c r="B219" s="134"/>
      <c r="C219" s="134"/>
      <c r="D219" s="202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</row>
    <row r="220" spans="2:17" x14ac:dyDescent="0.3">
      <c r="B220" s="134"/>
      <c r="C220" s="134"/>
      <c r="D220" s="202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</row>
    <row r="221" spans="2:17" x14ac:dyDescent="0.3">
      <c r="B221" s="134"/>
      <c r="C221" s="134"/>
      <c r="D221" s="202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</row>
    <row r="222" spans="2:17" x14ac:dyDescent="0.3">
      <c r="B222" s="134"/>
      <c r="C222" s="134"/>
      <c r="D222" s="202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</row>
    <row r="223" spans="2:17" x14ac:dyDescent="0.3">
      <c r="B223" s="134"/>
      <c r="C223" s="134"/>
      <c r="D223" s="202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</row>
    <row r="224" spans="2:17" x14ac:dyDescent="0.3">
      <c r="B224" s="134"/>
      <c r="C224" s="134"/>
      <c r="D224" s="202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</row>
    <row r="225" spans="2:17" x14ac:dyDescent="0.3">
      <c r="B225" s="134"/>
      <c r="C225" s="134"/>
      <c r="D225" s="202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</row>
    <row r="226" spans="2:17" x14ac:dyDescent="0.3">
      <c r="B226" s="134"/>
      <c r="C226" s="134"/>
      <c r="D226" s="202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</row>
    <row r="227" spans="2:17" x14ac:dyDescent="0.3">
      <c r="B227" s="134"/>
      <c r="C227" s="134"/>
      <c r="D227" s="202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</row>
    <row r="228" spans="2:17" x14ac:dyDescent="0.3">
      <c r="B228" s="134"/>
      <c r="C228" s="134"/>
      <c r="D228" s="202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</row>
    <row r="229" spans="2:17" x14ac:dyDescent="0.3">
      <c r="B229" s="134"/>
      <c r="C229" s="134"/>
      <c r="D229" s="202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</row>
    <row r="230" spans="2:17" x14ac:dyDescent="0.3">
      <c r="B230" s="134"/>
      <c r="C230" s="134"/>
      <c r="D230" s="202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</row>
    <row r="231" spans="2:17" x14ac:dyDescent="0.3">
      <c r="B231" s="134"/>
      <c r="C231" s="134"/>
      <c r="D231" s="202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</row>
    <row r="232" spans="2:17" x14ac:dyDescent="0.3">
      <c r="B232" s="134"/>
      <c r="C232" s="134"/>
      <c r="D232" s="202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</row>
    <row r="233" spans="2:17" x14ac:dyDescent="0.3">
      <c r="B233" s="134"/>
      <c r="C233" s="134"/>
      <c r="D233" s="202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</row>
    <row r="234" spans="2:17" x14ac:dyDescent="0.3">
      <c r="B234" s="134"/>
      <c r="C234" s="134"/>
      <c r="D234" s="202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</row>
    <row r="235" spans="2:17" x14ac:dyDescent="0.3">
      <c r="B235" s="134"/>
      <c r="C235" s="134"/>
      <c r="D235" s="202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</row>
    <row r="236" spans="2:17" x14ac:dyDescent="0.3">
      <c r="B236" s="134"/>
      <c r="C236" s="134"/>
      <c r="D236" s="202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</row>
    <row r="237" spans="2:17" x14ac:dyDescent="0.3">
      <c r="B237" s="134"/>
      <c r="C237" s="134"/>
      <c r="D237" s="202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</row>
    <row r="238" spans="2:17" x14ac:dyDescent="0.3">
      <c r="B238" s="134"/>
      <c r="C238" s="134"/>
      <c r="D238" s="202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</row>
    <row r="239" spans="2:17" x14ac:dyDescent="0.3">
      <c r="B239" s="134"/>
      <c r="C239" s="134"/>
      <c r="D239" s="202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</row>
    <row r="240" spans="2:17" x14ac:dyDescent="0.3">
      <c r="B240" s="134"/>
      <c r="C240" s="134"/>
      <c r="D240" s="202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</row>
    <row r="241" spans="2:17" x14ac:dyDescent="0.3">
      <c r="B241" s="134"/>
      <c r="C241" s="134"/>
      <c r="D241" s="202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</row>
    <row r="242" spans="2:17" x14ac:dyDescent="0.3">
      <c r="B242" s="134"/>
      <c r="C242" s="134"/>
      <c r="D242" s="202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</row>
    <row r="243" spans="2:17" x14ac:dyDescent="0.3">
      <c r="B243" s="134"/>
      <c r="C243" s="134"/>
      <c r="D243" s="202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</row>
    <row r="244" spans="2:17" x14ac:dyDescent="0.3">
      <c r="B244" s="134"/>
      <c r="C244" s="134"/>
      <c r="D244" s="202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</row>
    <row r="245" spans="2:17" x14ac:dyDescent="0.3">
      <c r="B245" s="134"/>
      <c r="C245" s="134"/>
      <c r="D245" s="202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B39" sqref="B39"/>
    </sheetView>
  </sheetViews>
  <sheetFormatPr defaultColWidth="9.1796875" defaultRowHeight="13" outlineLevelRow="1" x14ac:dyDescent="0.3"/>
  <cols>
    <col min="1" max="1" width="66" style="160" bestFit="1" customWidth="1"/>
    <col min="2" max="2" width="17.7265625" style="141" customWidth="1"/>
    <col min="3" max="3" width="17.81640625" style="141" customWidth="1"/>
    <col min="4" max="4" width="11.453125" style="209" bestFit="1" customWidth="1"/>
    <col min="5" max="16384" width="9.1796875" style="160"/>
  </cols>
  <sheetData>
    <row r="2" spans="1:19" ht="18.5" x14ac:dyDescent="0.45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31.05.2023</v>
      </c>
      <c r="B2" s="258"/>
      <c r="C2" s="258"/>
      <c r="D2" s="258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 ht="18.5" x14ac:dyDescent="0.45">
      <c r="A3" s="260" t="s">
        <v>87</v>
      </c>
      <c r="B3" s="260"/>
      <c r="C3" s="260"/>
      <c r="D3" s="260"/>
    </row>
    <row r="4" spans="1:19" x14ac:dyDescent="0.3">
      <c r="B4" s="134"/>
      <c r="C4" s="134"/>
      <c r="D4" s="202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 s="8" customFormat="1" x14ac:dyDescent="0.3">
      <c r="A5" s="223"/>
      <c r="B5" s="250"/>
      <c r="C5" s="250"/>
      <c r="D5" s="8" t="str">
        <f>VALVAL</f>
        <v>млрд. одиниць</v>
      </c>
    </row>
    <row r="6" spans="1:19" s="107" customFormat="1" x14ac:dyDescent="0.25">
      <c r="A6" s="188"/>
      <c r="B6" s="120" t="s">
        <v>167</v>
      </c>
      <c r="C6" s="120" t="s">
        <v>170</v>
      </c>
      <c r="D6" s="193" t="s">
        <v>191</v>
      </c>
    </row>
    <row r="7" spans="1:19" s="29" customFormat="1" ht="15.5" x14ac:dyDescent="0.25">
      <c r="A7" s="149" t="s">
        <v>151</v>
      </c>
      <c r="B7" s="37">
        <f>SUM(B8:B18)</f>
        <v>125.61244295394999</v>
      </c>
      <c r="C7" s="37">
        <f>SUM(C8:C18)</f>
        <v>4593.4711813931399</v>
      </c>
      <c r="D7" s="127">
        <f>SUM(D8:D18)</f>
        <v>0.99999900000000008</v>
      </c>
    </row>
    <row r="8" spans="1:19" s="180" customFormat="1" x14ac:dyDescent="0.25">
      <c r="A8" s="132" t="s">
        <v>215</v>
      </c>
      <c r="B8" s="101">
        <v>4.7795939649400001</v>
      </c>
      <c r="C8" s="101">
        <v>174.78305986578999</v>
      </c>
      <c r="D8" s="170">
        <v>3.805E-2</v>
      </c>
    </row>
    <row r="9" spans="1:19" s="180" customFormat="1" x14ac:dyDescent="0.25">
      <c r="A9" s="132" t="s">
        <v>161</v>
      </c>
      <c r="B9" s="101">
        <v>5.5737697859999998E-2</v>
      </c>
      <c r="C9" s="101">
        <v>2.0382495779999998</v>
      </c>
      <c r="D9" s="170">
        <v>4.44E-4</v>
      </c>
    </row>
    <row r="10" spans="1:19" s="180" customFormat="1" x14ac:dyDescent="0.25">
      <c r="A10" s="132" t="s">
        <v>189</v>
      </c>
      <c r="B10" s="101">
        <v>8.9314754468699995</v>
      </c>
      <c r="C10" s="101">
        <v>326.61155302645</v>
      </c>
      <c r="D10" s="170">
        <v>7.1103E-2</v>
      </c>
    </row>
    <row r="11" spans="1:19" x14ac:dyDescent="0.3">
      <c r="A11" s="200" t="s">
        <v>185</v>
      </c>
      <c r="B11" s="42">
        <v>0.95477283872999996</v>
      </c>
      <c r="C11" s="42">
        <v>34.914706030189997</v>
      </c>
      <c r="D11" s="118">
        <v>7.6010000000000001E-3</v>
      </c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</row>
    <row r="12" spans="1:19" x14ac:dyDescent="0.3">
      <c r="A12" s="200" t="s">
        <v>223</v>
      </c>
      <c r="B12" s="42">
        <v>3.2349999999999997E-2</v>
      </c>
      <c r="C12" s="42">
        <v>1.1829942099999999</v>
      </c>
      <c r="D12" s="118">
        <v>2.5799999999999998E-4</v>
      </c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</row>
    <row r="13" spans="1:19" x14ac:dyDescent="0.3">
      <c r="A13" s="200" t="s">
        <v>180</v>
      </c>
      <c r="B13" s="42">
        <v>3.96987948686</v>
      </c>
      <c r="C13" s="42">
        <v>145.172935</v>
      </c>
      <c r="D13" s="118">
        <v>3.1604E-2</v>
      </c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</row>
    <row r="14" spans="1:19" x14ac:dyDescent="0.3">
      <c r="A14" s="200" t="s">
        <v>221</v>
      </c>
      <c r="B14" s="42">
        <v>8.6312335708599992</v>
      </c>
      <c r="C14" s="42">
        <v>315.63212795829003</v>
      </c>
      <c r="D14" s="118">
        <v>6.8712999999999996E-2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r="15" spans="1:19" x14ac:dyDescent="0.3">
      <c r="A15" s="200" t="s">
        <v>115</v>
      </c>
      <c r="B15" s="42">
        <v>16.21886740862</v>
      </c>
      <c r="C15" s="42">
        <v>593.10127471843998</v>
      </c>
      <c r="D15" s="118">
        <v>0.12911800000000001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r="16" spans="1:19" x14ac:dyDescent="0.3">
      <c r="A16" s="200" t="s">
        <v>95</v>
      </c>
      <c r="B16" s="42">
        <v>0.40787679083</v>
      </c>
      <c r="C16" s="42">
        <v>14.91548321308</v>
      </c>
      <c r="D16" s="118">
        <v>3.2469999999999999E-3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</row>
    <row r="17" spans="1:19" x14ac:dyDescent="0.3">
      <c r="A17" s="200" t="s">
        <v>157</v>
      </c>
      <c r="B17" s="42">
        <v>81.630655748379993</v>
      </c>
      <c r="C17" s="42">
        <v>2985.1187977928998</v>
      </c>
      <c r="D17" s="118">
        <v>0.64986100000000002</v>
      </c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9" x14ac:dyDescent="0.3">
      <c r="A18" s="33"/>
      <c r="B18" s="134"/>
      <c r="C18" s="134"/>
      <c r="D18" s="202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</row>
    <row r="19" spans="1:19" x14ac:dyDescent="0.3">
      <c r="A19" s="125" t="s">
        <v>162</v>
      </c>
      <c r="B19" s="134"/>
      <c r="C19" s="134"/>
      <c r="D19" s="20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</row>
    <row r="20" spans="1:19" x14ac:dyDescent="0.3">
      <c r="B20" s="217" t="str">
        <f>"Державний борг України за станом на " &amp; TEXT(DREPORTDATE,"dd.MM.yyyy")</f>
        <v>Державний борг України за станом на 31.05.2023</v>
      </c>
      <c r="C20" s="134"/>
      <c r="D20" s="8" t="str">
        <f>VALVAL</f>
        <v>млрд. одиниць</v>
      </c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</row>
    <row r="21" spans="1:19" s="230" customFormat="1" x14ac:dyDescent="0.3">
      <c r="A21" s="188"/>
      <c r="B21" s="120" t="s">
        <v>167</v>
      </c>
      <c r="C21" s="120" t="s">
        <v>170</v>
      </c>
      <c r="D21" s="193" t="s">
        <v>191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</row>
    <row r="22" spans="1:19" s="178" customFormat="1" ht="14.5" x14ac:dyDescent="0.35">
      <c r="A22" s="103" t="s">
        <v>151</v>
      </c>
      <c r="B22" s="2">
        <f>B$23+B$31</f>
        <v>125.61244295394999</v>
      </c>
      <c r="C22" s="2">
        <f>C$23+C$31</f>
        <v>4593.4711813931399</v>
      </c>
      <c r="D22" s="81">
        <f>D$23+D$31</f>
        <v>1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9" s="24" customFormat="1" ht="14.5" x14ac:dyDescent="0.35">
      <c r="A23" s="15" t="s">
        <v>65</v>
      </c>
      <c r="B23" s="231">
        <f>SUM(B$24:B$30)</f>
        <v>116.41343012832</v>
      </c>
      <c r="C23" s="231">
        <f>SUM(C$24:C$30)</f>
        <v>4257.0761609778801</v>
      </c>
      <c r="D23" s="243">
        <f>SUM(D$24:D$30)</f>
        <v>0.92676700000000001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9" s="24" customFormat="1" outlineLevel="1" x14ac:dyDescent="0.3">
      <c r="A24" s="235" t="s">
        <v>215</v>
      </c>
      <c r="B24" s="252">
        <v>4.0641907391499998</v>
      </c>
      <c r="C24" s="252">
        <v>148.62176546307001</v>
      </c>
      <c r="D24" s="68">
        <v>3.2355000000000002E-2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9" s="24" customFormat="1" outlineLevel="1" x14ac:dyDescent="0.3">
      <c r="A25" s="235" t="s">
        <v>189</v>
      </c>
      <c r="B25" s="225">
        <v>7.6322307725499998</v>
      </c>
      <c r="C25" s="225">
        <v>279.09999422911</v>
      </c>
      <c r="D25" s="28">
        <v>6.0760000000000002E-2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9" s="24" customFormat="1" outlineLevel="1" x14ac:dyDescent="0.3">
      <c r="A26" s="147" t="s">
        <v>185</v>
      </c>
      <c r="B26" s="42">
        <v>0.95477283872999996</v>
      </c>
      <c r="C26" s="42">
        <v>34.914706030189997</v>
      </c>
      <c r="D26" s="118">
        <v>7.6010000000000001E-3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9" s="24" customFormat="1" outlineLevel="1" x14ac:dyDescent="0.3">
      <c r="A27" s="147" t="s">
        <v>180</v>
      </c>
      <c r="B27" s="42">
        <v>3.96987948686</v>
      </c>
      <c r="C27" s="42">
        <v>145.172935</v>
      </c>
      <c r="D27" s="118">
        <v>3.1604E-2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9" s="169" customFormat="1" outlineLevel="1" x14ac:dyDescent="0.3">
      <c r="A28" s="147" t="s">
        <v>221</v>
      </c>
      <c r="B28" s="42">
        <v>7.6568422089199997</v>
      </c>
      <c r="C28" s="42">
        <v>280</v>
      </c>
      <c r="D28" s="118">
        <v>6.0956000000000003E-2</v>
      </c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</row>
    <row r="29" spans="1:19" s="24" customFormat="1" outlineLevel="1" x14ac:dyDescent="0.3">
      <c r="A29" s="147" t="s">
        <v>115</v>
      </c>
      <c r="B29" s="42">
        <v>13.033237607</v>
      </c>
      <c r="C29" s="42">
        <v>476.60725275493002</v>
      </c>
      <c r="D29" s="118">
        <v>0.103758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9" s="24" customFormat="1" outlineLevel="1" x14ac:dyDescent="0.3">
      <c r="A30" s="147" t="s">
        <v>157</v>
      </c>
      <c r="B30" s="42">
        <v>79.102276475110003</v>
      </c>
      <c r="C30" s="42">
        <v>2892.6595075005798</v>
      </c>
      <c r="D30" s="118">
        <v>0.62973299999999999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9" s="24" customFormat="1" ht="14.5" x14ac:dyDescent="0.35">
      <c r="A31" s="152" t="s">
        <v>14</v>
      </c>
      <c r="B31" s="19">
        <f>SUM(B$32:B$39)</f>
        <v>9.1990128256299997</v>
      </c>
      <c r="C31" s="19">
        <f>SUM(C$32:C$39)</f>
        <v>336.39502041525998</v>
      </c>
      <c r="D31" s="93">
        <f>SUM(D$32:D$39)</f>
        <v>7.3232999999999993E-2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9" s="24" customFormat="1" outlineLevel="1" x14ac:dyDescent="0.3">
      <c r="A32" s="147" t="s">
        <v>215</v>
      </c>
      <c r="B32" s="42">
        <v>0.71540322579000004</v>
      </c>
      <c r="C32" s="42">
        <v>26.161294402719999</v>
      </c>
      <c r="D32" s="118">
        <v>5.6950000000000004E-3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outlineLevel="1" x14ac:dyDescent="0.3">
      <c r="A33" s="147" t="s">
        <v>161</v>
      </c>
      <c r="B33" s="42">
        <v>5.5737697859999998E-2</v>
      </c>
      <c r="C33" s="42">
        <v>2.0382495779999998</v>
      </c>
      <c r="D33" s="118">
        <v>4.44E-4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  <row r="34" spans="1:17" outlineLevel="1" x14ac:dyDescent="0.3">
      <c r="A34" s="147" t="s">
        <v>189</v>
      </c>
      <c r="B34" s="42">
        <v>1.2992446743199999</v>
      </c>
      <c r="C34" s="42">
        <v>47.511558797340001</v>
      </c>
      <c r="D34" s="118">
        <v>1.0343E-2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</row>
    <row r="35" spans="1:17" outlineLevel="1" x14ac:dyDescent="0.3">
      <c r="A35" s="147" t="s">
        <v>223</v>
      </c>
      <c r="B35" s="42">
        <v>3.2349999999999997E-2</v>
      </c>
      <c r="C35" s="42">
        <v>1.1829942099999999</v>
      </c>
      <c r="D35" s="118">
        <v>2.5799999999999998E-4</v>
      </c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</row>
    <row r="36" spans="1:17" outlineLevel="1" x14ac:dyDescent="0.3">
      <c r="A36" s="147" t="s">
        <v>221</v>
      </c>
      <c r="B36" s="42">
        <v>0.97439136193999998</v>
      </c>
      <c r="C36" s="42">
        <v>35.632127958289999</v>
      </c>
      <c r="D36" s="118">
        <v>7.757E-3</v>
      </c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</row>
    <row r="37" spans="1:17" outlineLevel="1" x14ac:dyDescent="0.3">
      <c r="A37" s="147" t="s">
        <v>115</v>
      </c>
      <c r="B37" s="42">
        <v>3.1856298016200002</v>
      </c>
      <c r="C37" s="42">
        <v>116.49402196350999</v>
      </c>
      <c r="D37" s="118">
        <v>2.5361000000000002E-2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</row>
    <row r="38" spans="1:17" outlineLevel="1" x14ac:dyDescent="0.3">
      <c r="A38" s="147" t="s">
        <v>95</v>
      </c>
      <c r="B38" s="42">
        <v>0.40787679083</v>
      </c>
      <c r="C38" s="42">
        <v>14.91548321308</v>
      </c>
      <c r="D38" s="118">
        <v>3.2469999999999999E-3</v>
      </c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</row>
    <row r="39" spans="1:17" outlineLevel="1" x14ac:dyDescent="0.3">
      <c r="A39" s="147" t="s">
        <v>157</v>
      </c>
      <c r="B39" s="42">
        <v>2.5283792732700001</v>
      </c>
      <c r="C39" s="42">
        <v>92.459290292320006</v>
      </c>
      <c r="D39" s="118">
        <v>2.0128E-2</v>
      </c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</row>
    <row r="40" spans="1:17" x14ac:dyDescent="0.3">
      <c r="B40" s="134"/>
      <c r="C40" s="134"/>
      <c r="D40" s="202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</row>
    <row r="41" spans="1:17" x14ac:dyDescent="0.3">
      <c r="B41" s="134"/>
      <c r="C41" s="134"/>
      <c r="D41" s="202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</row>
    <row r="42" spans="1:17" x14ac:dyDescent="0.3">
      <c r="B42" s="134"/>
      <c r="C42" s="134"/>
      <c r="D42" s="202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</row>
    <row r="43" spans="1:17" x14ac:dyDescent="0.3">
      <c r="B43" s="134"/>
      <c r="C43" s="134"/>
      <c r="D43" s="202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</row>
    <row r="44" spans="1:17" x14ac:dyDescent="0.3">
      <c r="B44" s="134"/>
      <c r="C44" s="134"/>
      <c r="D44" s="202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</row>
    <row r="45" spans="1:17" x14ac:dyDescent="0.3">
      <c r="B45" s="134"/>
      <c r="C45" s="134"/>
      <c r="D45" s="202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</row>
    <row r="46" spans="1:17" x14ac:dyDescent="0.3">
      <c r="B46" s="134"/>
      <c r="C46" s="134"/>
      <c r="D46" s="202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</row>
    <row r="47" spans="1:17" x14ac:dyDescent="0.3">
      <c r="B47" s="134"/>
      <c r="C47" s="134"/>
      <c r="D47" s="202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</row>
    <row r="48" spans="1:17" x14ac:dyDescent="0.3">
      <c r="B48" s="134"/>
      <c r="C48" s="134"/>
      <c r="D48" s="202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</row>
    <row r="49" spans="2:17" x14ac:dyDescent="0.3">
      <c r="B49" s="134"/>
      <c r="C49" s="134"/>
      <c r="D49" s="202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</row>
    <row r="50" spans="2:17" x14ac:dyDescent="0.3">
      <c r="B50" s="134"/>
      <c r="C50" s="134"/>
      <c r="D50" s="202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</row>
    <row r="51" spans="2:17" x14ac:dyDescent="0.3">
      <c r="B51" s="134"/>
      <c r="C51" s="134"/>
      <c r="D51" s="20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</row>
    <row r="52" spans="2:17" x14ac:dyDescent="0.3">
      <c r="B52" s="134"/>
      <c r="C52" s="134"/>
      <c r="D52" s="202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</row>
    <row r="53" spans="2:17" x14ac:dyDescent="0.3">
      <c r="B53" s="134"/>
      <c r="C53" s="134"/>
      <c r="D53" s="202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</row>
    <row r="54" spans="2:17" x14ac:dyDescent="0.3">
      <c r="B54" s="134"/>
      <c r="C54" s="134"/>
      <c r="D54" s="202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</row>
    <row r="55" spans="2:17" x14ac:dyDescent="0.3">
      <c r="B55" s="134"/>
      <c r="C55" s="134"/>
      <c r="D55" s="202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</row>
    <row r="56" spans="2:17" x14ac:dyDescent="0.3">
      <c r="B56" s="134"/>
      <c r="C56" s="134"/>
      <c r="D56" s="202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</row>
    <row r="57" spans="2:17" x14ac:dyDescent="0.3">
      <c r="B57" s="134"/>
      <c r="C57" s="134"/>
      <c r="D57" s="202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</row>
    <row r="58" spans="2:17" x14ac:dyDescent="0.3">
      <c r="B58" s="134"/>
      <c r="C58" s="134"/>
      <c r="D58" s="202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</row>
    <row r="59" spans="2:17" x14ac:dyDescent="0.3">
      <c r="B59" s="134"/>
      <c r="C59" s="134"/>
      <c r="D59" s="202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</row>
    <row r="60" spans="2:17" x14ac:dyDescent="0.3">
      <c r="B60" s="134"/>
      <c r="C60" s="134"/>
      <c r="D60" s="202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</row>
    <row r="61" spans="2:17" x14ac:dyDescent="0.3">
      <c r="B61" s="134"/>
      <c r="C61" s="134"/>
      <c r="D61" s="202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</row>
    <row r="62" spans="2:17" x14ac:dyDescent="0.3">
      <c r="B62" s="134"/>
      <c r="C62" s="134"/>
      <c r="D62" s="202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</row>
    <row r="63" spans="2:17" x14ac:dyDescent="0.3">
      <c r="B63" s="134"/>
      <c r="C63" s="134"/>
      <c r="D63" s="202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</row>
    <row r="64" spans="2:17" x14ac:dyDescent="0.3">
      <c r="B64" s="134"/>
      <c r="C64" s="134"/>
      <c r="D64" s="202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</row>
    <row r="65" spans="2:17" x14ac:dyDescent="0.3">
      <c r="B65" s="134"/>
      <c r="C65" s="134"/>
      <c r="D65" s="202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</row>
    <row r="66" spans="2:17" x14ac:dyDescent="0.3">
      <c r="B66" s="134"/>
      <c r="C66" s="134"/>
      <c r="D66" s="202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</row>
    <row r="67" spans="2:17" x14ac:dyDescent="0.3">
      <c r="B67" s="134"/>
      <c r="C67" s="134"/>
      <c r="D67" s="202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</row>
    <row r="68" spans="2:17" x14ac:dyDescent="0.3">
      <c r="B68" s="134"/>
      <c r="C68" s="134"/>
      <c r="D68" s="202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</row>
    <row r="69" spans="2:17" x14ac:dyDescent="0.3">
      <c r="B69" s="134"/>
      <c r="C69" s="134"/>
      <c r="D69" s="202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</row>
    <row r="70" spans="2:17" x14ac:dyDescent="0.3">
      <c r="B70" s="134"/>
      <c r="C70" s="134"/>
      <c r="D70" s="202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</row>
    <row r="71" spans="2:17" x14ac:dyDescent="0.3">
      <c r="B71" s="134"/>
      <c r="C71" s="134"/>
      <c r="D71" s="202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</row>
    <row r="72" spans="2:17" x14ac:dyDescent="0.3">
      <c r="B72" s="134"/>
      <c r="C72" s="134"/>
      <c r="D72" s="202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2:17" x14ac:dyDescent="0.3">
      <c r="B73" s="134"/>
      <c r="C73" s="134"/>
      <c r="D73" s="202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</row>
    <row r="74" spans="2:17" x14ac:dyDescent="0.3">
      <c r="B74" s="134"/>
      <c r="C74" s="134"/>
      <c r="D74" s="202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</row>
    <row r="75" spans="2:17" x14ac:dyDescent="0.3">
      <c r="B75" s="134"/>
      <c r="C75" s="134"/>
      <c r="D75" s="202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</row>
    <row r="76" spans="2:17" x14ac:dyDescent="0.3">
      <c r="B76" s="134"/>
      <c r="C76" s="134"/>
      <c r="D76" s="202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</row>
    <row r="77" spans="2:17" x14ac:dyDescent="0.3">
      <c r="B77" s="134"/>
      <c r="C77" s="134"/>
      <c r="D77" s="202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</row>
    <row r="78" spans="2:17" x14ac:dyDescent="0.3">
      <c r="B78" s="134"/>
      <c r="C78" s="134"/>
      <c r="D78" s="202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</row>
    <row r="79" spans="2:17" x14ac:dyDescent="0.3">
      <c r="B79" s="134"/>
      <c r="C79" s="134"/>
      <c r="D79" s="202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</row>
    <row r="80" spans="2:17" x14ac:dyDescent="0.3">
      <c r="B80" s="134"/>
      <c r="C80" s="134"/>
      <c r="D80" s="202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</row>
    <row r="81" spans="2:17" x14ac:dyDescent="0.3">
      <c r="B81" s="134"/>
      <c r="C81" s="134"/>
      <c r="D81" s="202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</row>
    <row r="82" spans="2:17" x14ac:dyDescent="0.3">
      <c r="B82" s="134"/>
      <c r="C82" s="134"/>
      <c r="D82" s="202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</row>
    <row r="83" spans="2:17" x14ac:dyDescent="0.3">
      <c r="B83" s="134"/>
      <c r="C83" s="134"/>
      <c r="D83" s="202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</row>
    <row r="84" spans="2:17" x14ac:dyDescent="0.3">
      <c r="B84" s="134"/>
      <c r="C84" s="134"/>
      <c r="D84" s="202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</row>
    <row r="85" spans="2:17" x14ac:dyDescent="0.3">
      <c r="B85" s="134"/>
      <c r="C85" s="134"/>
      <c r="D85" s="202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</row>
    <row r="86" spans="2:17" x14ac:dyDescent="0.3">
      <c r="B86" s="134"/>
      <c r="C86" s="134"/>
      <c r="D86" s="202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</row>
    <row r="87" spans="2:17" x14ac:dyDescent="0.3">
      <c r="B87" s="134"/>
      <c r="C87" s="134"/>
      <c r="D87" s="202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</row>
    <row r="88" spans="2:17" x14ac:dyDescent="0.3">
      <c r="B88" s="134"/>
      <c r="C88" s="134"/>
      <c r="D88" s="202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</row>
    <row r="89" spans="2:17" x14ac:dyDescent="0.3">
      <c r="B89" s="134"/>
      <c r="C89" s="134"/>
      <c r="D89" s="202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</row>
    <row r="90" spans="2:17" x14ac:dyDescent="0.3">
      <c r="B90" s="134"/>
      <c r="C90" s="134"/>
      <c r="D90" s="202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</row>
    <row r="91" spans="2:17" x14ac:dyDescent="0.3">
      <c r="B91" s="134"/>
      <c r="C91" s="134"/>
      <c r="D91" s="202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</row>
    <row r="92" spans="2:17" x14ac:dyDescent="0.3">
      <c r="B92" s="134"/>
      <c r="C92" s="134"/>
      <c r="D92" s="202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</row>
    <row r="93" spans="2:17" x14ac:dyDescent="0.3">
      <c r="B93" s="134"/>
      <c r="C93" s="134"/>
      <c r="D93" s="202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</row>
    <row r="94" spans="2:17" x14ac:dyDescent="0.3">
      <c r="B94" s="134"/>
      <c r="C94" s="134"/>
      <c r="D94" s="202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</row>
    <row r="95" spans="2:17" x14ac:dyDescent="0.3">
      <c r="B95" s="134"/>
      <c r="C95" s="134"/>
      <c r="D95" s="202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</row>
    <row r="96" spans="2:17" x14ac:dyDescent="0.3">
      <c r="B96" s="134"/>
      <c r="C96" s="134"/>
      <c r="D96" s="202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</row>
    <row r="97" spans="2:17" x14ac:dyDescent="0.3">
      <c r="B97" s="134"/>
      <c r="C97" s="134"/>
      <c r="D97" s="202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2:17" x14ac:dyDescent="0.3">
      <c r="B98" s="134"/>
      <c r="C98" s="134"/>
      <c r="D98" s="202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</row>
    <row r="99" spans="2:17" x14ac:dyDescent="0.3">
      <c r="B99" s="134"/>
      <c r="C99" s="134"/>
      <c r="D99" s="202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2:17" x14ac:dyDescent="0.3">
      <c r="B100" s="134"/>
      <c r="C100" s="134"/>
      <c r="D100" s="202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2:17" x14ac:dyDescent="0.3">
      <c r="B101" s="134"/>
      <c r="C101" s="134"/>
      <c r="D101" s="202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</row>
    <row r="102" spans="2:17" x14ac:dyDescent="0.3">
      <c r="B102" s="134"/>
      <c r="C102" s="134"/>
      <c r="D102" s="202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</row>
    <row r="103" spans="2:17" x14ac:dyDescent="0.3">
      <c r="B103" s="134"/>
      <c r="C103" s="134"/>
      <c r="D103" s="202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</row>
    <row r="104" spans="2:17" x14ac:dyDescent="0.3">
      <c r="B104" s="134"/>
      <c r="C104" s="134"/>
      <c r="D104" s="202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2:17" x14ac:dyDescent="0.3">
      <c r="B105" s="134"/>
      <c r="C105" s="134"/>
      <c r="D105" s="202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2:17" x14ac:dyDescent="0.3">
      <c r="B106" s="134"/>
      <c r="C106" s="134"/>
      <c r="D106" s="202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</row>
    <row r="107" spans="2:17" x14ac:dyDescent="0.3">
      <c r="B107" s="134"/>
      <c r="C107" s="134"/>
      <c r="D107" s="202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</row>
    <row r="108" spans="2:17" x14ac:dyDescent="0.3">
      <c r="B108" s="134"/>
      <c r="C108" s="134"/>
      <c r="D108" s="202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</row>
    <row r="109" spans="2:17" x14ac:dyDescent="0.3">
      <c r="B109" s="134"/>
      <c r="C109" s="134"/>
      <c r="D109" s="202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</row>
    <row r="110" spans="2:17" x14ac:dyDescent="0.3">
      <c r="B110" s="134"/>
      <c r="C110" s="134"/>
      <c r="D110" s="202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</row>
    <row r="111" spans="2:17" x14ac:dyDescent="0.3">
      <c r="B111" s="134"/>
      <c r="C111" s="134"/>
      <c r="D111" s="202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</row>
    <row r="112" spans="2:17" x14ac:dyDescent="0.3">
      <c r="B112" s="134"/>
      <c r="C112" s="134"/>
      <c r="D112" s="202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</row>
    <row r="113" spans="2:17" x14ac:dyDescent="0.3">
      <c r="B113" s="134"/>
      <c r="C113" s="134"/>
      <c r="D113" s="202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</row>
    <row r="114" spans="2:17" x14ac:dyDescent="0.3">
      <c r="B114" s="134"/>
      <c r="C114" s="134"/>
      <c r="D114" s="202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</row>
    <row r="115" spans="2:17" x14ac:dyDescent="0.3">
      <c r="B115" s="134"/>
      <c r="C115" s="134"/>
      <c r="D115" s="202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</row>
    <row r="116" spans="2:17" x14ac:dyDescent="0.3">
      <c r="B116" s="134"/>
      <c r="C116" s="134"/>
      <c r="D116" s="20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</row>
    <row r="117" spans="2:17" x14ac:dyDescent="0.3">
      <c r="B117" s="134"/>
      <c r="C117" s="134"/>
      <c r="D117" s="202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</row>
    <row r="118" spans="2:17" x14ac:dyDescent="0.3">
      <c r="B118" s="134"/>
      <c r="C118" s="134"/>
      <c r="D118" s="202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</row>
    <row r="119" spans="2:17" x14ac:dyDescent="0.3">
      <c r="B119" s="134"/>
      <c r="C119" s="134"/>
      <c r="D119" s="202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</row>
    <row r="120" spans="2:17" x14ac:dyDescent="0.3">
      <c r="B120" s="134"/>
      <c r="C120" s="134"/>
      <c r="D120" s="202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</row>
    <row r="121" spans="2:17" x14ac:dyDescent="0.3">
      <c r="B121" s="134"/>
      <c r="C121" s="134"/>
      <c r="D121" s="202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</row>
    <row r="122" spans="2:17" x14ac:dyDescent="0.3">
      <c r="B122" s="134"/>
      <c r="C122" s="134"/>
      <c r="D122" s="202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</row>
    <row r="123" spans="2:17" x14ac:dyDescent="0.3">
      <c r="B123" s="134"/>
      <c r="C123" s="134"/>
      <c r="D123" s="202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</row>
    <row r="124" spans="2:17" x14ac:dyDescent="0.3">
      <c r="B124" s="134"/>
      <c r="C124" s="134"/>
      <c r="D124" s="202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</row>
    <row r="125" spans="2:17" x14ac:dyDescent="0.3">
      <c r="B125" s="134"/>
      <c r="C125" s="134"/>
      <c r="D125" s="202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</row>
    <row r="126" spans="2:17" x14ac:dyDescent="0.3">
      <c r="B126" s="134"/>
      <c r="C126" s="134"/>
      <c r="D126" s="202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</row>
    <row r="127" spans="2:17" x14ac:dyDescent="0.3">
      <c r="B127" s="134"/>
      <c r="C127" s="134"/>
      <c r="D127" s="202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</row>
    <row r="128" spans="2:17" x14ac:dyDescent="0.3">
      <c r="B128" s="134"/>
      <c r="C128" s="134"/>
      <c r="D128" s="202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</row>
    <row r="129" spans="2:17" x14ac:dyDescent="0.3">
      <c r="B129" s="134"/>
      <c r="C129" s="134"/>
      <c r="D129" s="202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</row>
    <row r="130" spans="2:17" x14ac:dyDescent="0.3">
      <c r="B130" s="134"/>
      <c r="C130" s="134"/>
      <c r="D130" s="202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</row>
    <row r="131" spans="2:17" x14ac:dyDescent="0.3">
      <c r="B131" s="134"/>
      <c r="C131" s="134"/>
      <c r="D131" s="202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</row>
    <row r="132" spans="2:17" x14ac:dyDescent="0.3">
      <c r="B132" s="134"/>
      <c r="C132" s="134"/>
      <c r="D132" s="202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</row>
    <row r="133" spans="2:17" x14ac:dyDescent="0.3">
      <c r="B133" s="134"/>
      <c r="C133" s="134"/>
      <c r="D133" s="202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</row>
    <row r="134" spans="2:17" x14ac:dyDescent="0.3">
      <c r="B134" s="134"/>
      <c r="C134" s="134"/>
      <c r="D134" s="202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</row>
    <row r="135" spans="2:17" x14ac:dyDescent="0.3">
      <c r="B135" s="134"/>
      <c r="C135" s="134"/>
      <c r="D135" s="202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</row>
    <row r="136" spans="2:17" x14ac:dyDescent="0.3">
      <c r="B136" s="134"/>
      <c r="C136" s="134"/>
      <c r="D136" s="202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</row>
    <row r="137" spans="2:17" x14ac:dyDescent="0.3">
      <c r="B137" s="134"/>
      <c r="C137" s="134"/>
      <c r="D137" s="202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</row>
    <row r="138" spans="2:17" x14ac:dyDescent="0.3">
      <c r="B138" s="134"/>
      <c r="C138" s="134"/>
      <c r="D138" s="202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</row>
    <row r="139" spans="2:17" x14ac:dyDescent="0.3">
      <c r="B139" s="134"/>
      <c r="C139" s="134"/>
      <c r="D139" s="202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</row>
    <row r="140" spans="2:17" x14ac:dyDescent="0.3">
      <c r="B140" s="134"/>
      <c r="C140" s="134"/>
      <c r="D140" s="202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</row>
    <row r="141" spans="2:17" x14ac:dyDescent="0.3">
      <c r="B141" s="134"/>
      <c r="C141" s="134"/>
      <c r="D141" s="202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</row>
    <row r="142" spans="2:17" x14ac:dyDescent="0.3">
      <c r="B142" s="134"/>
      <c r="C142" s="134"/>
      <c r="D142" s="202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</row>
    <row r="143" spans="2:17" x14ac:dyDescent="0.3">
      <c r="B143" s="134"/>
      <c r="C143" s="134"/>
      <c r="D143" s="202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</row>
    <row r="144" spans="2:17" x14ac:dyDescent="0.3">
      <c r="B144" s="134"/>
      <c r="C144" s="134"/>
      <c r="D144" s="202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</row>
    <row r="145" spans="2:17" x14ac:dyDescent="0.3">
      <c r="B145" s="134"/>
      <c r="C145" s="134"/>
      <c r="D145" s="202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</row>
    <row r="146" spans="2:17" x14ac:dyDescent="0.3">
      <c r="B146" s="134"/>
      <c r="C146" s="134"/>
      <c r="D146" s="202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</row>
    <row r="147" spans="2:17" x14ac:dyDescent="0.3">
      <c r="B147" s="134"/>
      <c r="C147" s="134"/>
      <c r="D147" s="202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</row>
    <row r="148" spans="2:17" x14ac:dyDescent="0.3">
      <c r="B148" s="134"/>
      <c r="C148" s="134"/>
      <c r="D148" s="202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</row>
    <row r="149" spans="2:17" x14ac:dyDescent="0.3">
      <c r="B149" s="134"/>
      <c r="C149" s="134"/>
      <c r="D149" s="202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</row>
    <row r="150" spans="2:17" x14ac:dyDescent="0.3">
      <c r="B150" s="134"/>
      <c r="C150" s="134"/>
      <c r="D150" s="202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</row>
    <row r="151" spans="2:17" x14ac:dyDescent="0.3">
      <c r="B151" s="134"/>
      <c r="C151" s="134"/>
      <c r="D151" s="202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</row>
    <row r="152" spans="2:17" x14ac:dyDescent="0.3">
      <c r="B152" s="134"/>
      <c r="C152" s="134"/>
      <c r="D152" s="202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</row>
    <row r="153" spans="2:17" x14ac:dyDescent="0.3">
      <c r="B153" s="134"/>
      <c r="C153" s="134"/>
      <c r="D153" s="202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</row>
    <row r="154" spans="2:17" x14ac:dyDescent="0.3">
      <c r="B154" s="134"/>
      <c r="C154" s="134"/>
      <c r="D154" s="202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</row>
    <row r="155" spans="2:17" x14ac:dyDescent="0.3">
      <c r="B155" s="134"/>
      <c r="C155" s="134"/>
      <c r="D155" s="202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</row>
    <row r="156" spans="2:17" x14ac:dyDescent="0.3">
      <c r="B156" s="134"/>
      <c r="C156" s="134"/>
      <c r="D156" s="202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</row>
    <row r="157" spans="2:17" x14ac:dyDescent="0.3">
      <c r="B157" s="134"/>
      <c r="C157" s="134"/>
      <c r="D157" s="202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</row>
    <row r="158" spans="2:17" x14ac:dyDescent="0.3">
      <c r="B158" s="134"/>
      <c r="C158" s="134"/>
      <c r="D158" s="202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</row>
    <row r="159" spans="2:17" x14ac:dyDescent="0.3">
      <c r="B159" s="134"/>
      <c r="C159" s="134"/>
      <c r="D159" s="202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</row>
    <row r="160" spans="2:17" x14ac:dyDescent="0.3">
      <c r="B160" s="134"/>
      <c r="C160" s="134"/>
      <c r="D160" s="202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</row>
    <row r="161" spans="2:17" x14ac:dyDescent="0.3">
      <c r="B161" s="134"/>
      <c r="C161" s="134"/>
      <c r="D161" s="202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</row>
    <row r="162" spans="2:17" x14ac:dyDescent="0.3">
      <c r="B162" s="134"/>
      <c r="C162" s="134"/>
      <c r="D162" s="202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</row>
    <row r="163" spans="2:17" x14ac:dyDescent="0.3">
      <c r="B163" s="134"/>
      <c r="C163" s="134"/>
      <c r="D163" s="202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</row>
    <row r="164" spans="2:17" x14ac:dyDescent="0.3">
      <c r="B164" s="134"/>
      <c r="C164" s="134"/>
      <c r="D164" s="202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</row>
    <row r="165" spans="2:17" x14ac:dyDescent="0.3">
      <c r="B165" s="134"/>
      <c r="C165" s="134"/>
      <c r="D165" s="202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</row>
    <row r="166" spans="2:17" x14ac:dyDescent="0.3">
      <c r="B166" s="134"/>
      <c r="C166" s="134"/>
      <c r="D166" s="202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</row>
    <row r="167" spans="2:17" x14ac:dyDescent="0.3">
      <c r="B167" s="134"/>
      <c r="C167" s="134"/>
      <c r="D167" s="202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</row>
    <row r="168" spans="2:17" x14ac:dyDescent="0.3">
      <c r="B168" s="134"/>
      <c r="C168" s="134"/>
      <c r="D168" s="202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</row>
    <row r="169" spans="2:17" x14ac:dyDescent="0.3">
      <c r="B169" s="134"/>
      <c r="C169" s="134"/>
      <c r="D169" s="202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</row>
    <row r="170" spans="2:17" x14ac:dyDescent="0.3">
      <c r="B170" s="134"/>
      <c r="C170" s="134"/>
      <c r="D170" s="202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</row>
    <row r="171" spans="2:17" x14ac:dyDescent="0.3">
      <c r="B171" s="134"/>
      <c r="C171" s="134"/>
      <c r="D171" s="202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</row>
    <row r="172" spans="2:17" x14ac:dyDescent="0.3">
      <c r="B172" s="134"/>
      <c r="C172" s="134"/>
      <c r="D172" s="202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</row>
    <row r="173" spans="2:17" x14ac:dyDescent="0.3">
      <c r="B173" s="134"/>
      <c r="C173" s="134"/>
      <c r="D173" s="202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</row>
    <row r="174" spans="2:17" x14ac:dyDescent="0.3">
      <c r="B174" s="134"/>
      <c r="C174" s="134"/>
      <c r="D174" s="202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</row>
    <row r="175" spans="2:17" x14ac:dyDescent="0.3">
      <c r="B175" s="134"/>
      <c r="C175" s="134"/>
      <c r="D175" s="202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</row>
    <row r="176" spans="2:17" x14ac:dyDescent="0.3">
      <c r="B176" s="134"/>
      <c r="C176" s="134"/>
      <c r="D176" s="202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</row>
    <row r="177" spans="2:17" x14ac:dyDescent="0.3">
      <c r="B177" s="134"/>
      <c r="C177" s="134"/>
      <c r="D177" s="202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</row>
    <row r="178" spans="2:17" x14ac:dyDescent="0.3">
      <c r="B178" s="134"/>
      <c r="C178" s="134"/>
      <c r="D178" s="202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</row>
    <row r="179" spans="2:17" x14ac:dyDescent="0.3">
      <c r="B179" s="134"/>
      <c r="C179" s="134"/>
      <c r="D179" s="202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</row>
    <row r="180" spans="2:17" x14ac:dyDescent="0.3">
      <c r="B180" s="134"/>
      <c r="C180" s="134"/>
      <c r="D180" s="202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</row>
    <row r="181" spans="2:17" x14ac:dyDescent="0.3">
      <c r="B181" s="134"/>
      <c r="C181" s="134"/>
      <c r="D181" s="202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</row>
    <row r="182" spans="2:17" x14ac:dyDescent="0.3">
      <c r="B182" s="134"/>
      <c r="C182" s="134"/>
      <c r="D182" s="202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</row>
    <row r="183" spans="2:17" x14ac:dyDescent="0.3">
      <c r="B183" s="134"/>
      <c r="C183" s="134"/>
      <c r="D183" s="202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</row>
    <row r="184" spans="2:17" x14ac:dyDescent="0.3">
      <c r="B184" s="134"/>
      <c r="C184" s="134"/>
      <c r="D184" s="202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</row>
    <row r="185" spans="2:17" x14ac:dyDescent="0.3">
      <c r="B185" s="134"/>
      <c r="C185" s="134"/>
      <c r="D185" s="202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</row>
    <row r="186" spans="2:17" x14ac:dyDescent="0.3">
      <c r="B186" s="134"/>
      <c r="C186" s="134"/>
      <c r="D186" s="202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</row>
    <row r="187" spans="2:17" x14ac:dyDescent="0.3">
      <c r="B187" s="134"/>
      <c r="C187" s="134"/>
      <c r="D187" s="202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</row>
    <row r="188" spans="2:17" x14ac:dyDescent="0.3">
      <c r="B188" s="134"/>
      <c r="C188" s="134"/>
      <c r="D188" s="202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</row>
    <row r="189" spans="2:17" x14ac:dyDescent="0.3">
      <c r="B189" s="134"/>
      <c r="C189" s="134"/>
      <c r="D189" s="202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</row>
    <row r="190" spans="2:17" x14ac:dyDescent="0.3">
      <c r="B190" s="134"/>
      <c r="C190" s="134"/>
      <c r="D190" s="202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</row>
    <row r="191" spans="2:17" x14ac:dyDescent="0.3">
      <c r="B191" s="134"/>
      <c r="C191" s="134"/>
      <c r="D191" s="202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</row>
    <row r="192" spans="2:17" x14ac:dyDescent="0.3">
      <c r="B192" s="134"/>
      <c r="C192" s="134"/>
      <c r="D192" s="202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</row>
    <row r="193" spans="2:17" x14ac:dyDescent="0.3">
      <c r="B193" s="134"/>
      <c r="C193" s="134"/>
      <c r="D193" s="202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</row>
    <row r="194" spans="2:17" x14ac:dyDescent="0.3">
      <c r="B194" s="134"/>
      <c r="C194" s="134"/>
      <c r="D194" s="202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</row>
    <row r="195" spans="2:17" x14ac:dyDescent="0.3">
      <c r="B195" s="134"/>
      <c r="C195" s="134"/>
      <c r="D195" s="202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</row>
    <row r="196" spans="2:17" x14ac:dyDescent="0.3">
      <c r="B196" s="134"/>
      <c r="C196" s="134"/>
      <c r="D196" s="202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</row>
    <row r="197" spans="2:17" x14ac:dyDescent="0.3">
      <c r="B197" s="134"/>
      <c r="C197" s="134"/>
      <c r="D197" s="202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</row>
    <row r="198" spans="2:17" x14ac:dyDescent="0.3">
      <c r="B198" s="134"/>
      <c r="C198" s="134"/>
      <c r="D198" s="202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</row>
    <row r="199" spans="2:17" x14ac:dyDescent="0.3">
      <c r="B199" s="134"/>
      <c r="C199" s="134"/>
      <c r="D199" s="202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</row>
    <row r="200" spans="2:17" x14ac:dyDescent="0.3">
      <c r="B200" s="134"/>
      <c r="C200" s="134"/>
      <c r="D200" s="202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</row>
    <row r="201" spans="2:17" x14ac:dyDescent="0.3">
      <c r="B201" s="134"/>
      <c r="C201" s="134"/>
      <c r="D201" s="202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</row>
    <row r="202" spans="2:17" x14ac:dyDescent="0.3">
      <c r="B202" s="134"/>
      <c r="C202" s="134"/>
      <c r="D202" s="202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</row>
    <row r="203" spans="2:17" x14ac:dyDescent="0.3">
      <c r="B203" s="134"/>
      <c r="C203" s="134"/>
      <c r="D203" s="202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</row>
    <row r="204" spans="2:17" x14ac:dyDescent="0.3">
      <c r="B204" s="134"/>
      <c r="C204" s="134"/>
      <c r="D204" s="202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</row>
    <row r="205" spans="2:17" x14ac:dyDescent="0.3">
      <c r="B205" s="134"/>
      <c r="C205" s="134"/>
      <c r="D205" s="202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</row>
    <row r="206" spans="2:17" x14ac:dyDescent="0.3">
      <c r="B206" s="134"/>
      <c r="C206" s="134"/>
      <c r="D206" s="202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</row>
    <row r="207" spans="2:17" x14ac:dyDescent="0.3">
      <c r="B207" s="134"/>
      <c r="C207" s="134"/>
      <c r="D207" s="202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</row>
    <row r="208" spans="2:17" x14ac:dyDescent="0.3">
      <c r="B208" s="134"/>
      <c r="C208" s="134"/>
      <c r="D208" s="202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</row>
    <row r="209" spans="2:17" x14ac:dyDescent="0.3">
      <c r="B209" s="134"/>
      <c r="C209" s="134"/>
      <c r="D209" s="202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</row>
    <row r="210" spans="2:17" x14ac:dyDescent="0.3">
      <c r="B210" s="134"/>
      <c r="C210" s="134"/>
      <c r="D210" s="202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</row>
    <row r="211" spans="2:17" x14ac:dyDescent="0.3">
      <c r="B211" s="134"/>
      <c r="C211" s="134"/>
      <c r="D211" s="202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</row>
    <row r="212" spans="2:17" x14ac:dyDescent="0.3">
      <c r="B212" s="134"/>
      <c r="C212" s="134"/>
      <c r="D212" s="202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</row>
    <row r="213" spans="2:17" x14ac:dyDescent="0.3">
      <c r="B213" s="134"/>
      <c r="C213" s="134"/>
      <c r="D213" s="202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</row>
    <row r="214" spans="2:17" x14ac:dyDescent="0.3">
      <c r="B214" s="134"/>
      <c r="C214" s="134"/>
      <c r="D214" s="202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</row>
    <row r="215" spans="2:17" x14ac:dyDescent="0.3">
      <c r="B215" s="134"/>
      <c r="C215" s="134"/>
      <c r="D215" s="202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</row>
    <row r="216" spans="2:17" x14ac:dyDescent="0.3">
      <c r="B216" s="134"/>
      <c r="C216" s="134"/>
      <c r="D216" s="202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</row>
    <row r="217" spans="2:17" x14ac:dyDescent="0.3">
      <c r="B217" s="134"/>
      <c r="C217" s="134"/>
      <c r="D217" s="202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</row>
    <row r="218" spans="2:17" x14ac:dyDescent="0.3">
      <c r="B218" s="134"/>
      <c r="C218" s="134"/>
      <c r="D218" s="202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</row>
    <row r="219" spans="2:17" x14ac:dyDescent="0.3">
      <c r="B219" s="134"/>
      <c r="C219" s="134"/>
      <c r="D219" s="202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</row>
    <row r="220" spans="2:17" x14ac:dyDescent="0.3">
      <c r="B220" s="134"/>
      <c r="C220" s="134"/>
      <c r="D220" s="202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</row>
    <row r="221" spans="2:17" x14ac:dyDescent="0.3">
      <c r="B221" s="134"/>
      <c r="C221" s="134"/>
      <c r="D221" s="202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</row>
    <row r="222" spans="2:17" x14ac:dyDescent="0.3">
      <c r="B222" s="134"/>
      <c r="C222" s="134"/>
      <c r="D222" s="202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</row>
    <row r="223" spans="2:17" x14ac:dyDescent="0.3">
      <c r="B223" s="134"/>
      <c r="C223" s="134"/>
      <c r="D223" s="202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</row>
    <row r="224" spans="2:17" x14ac:dyDescent="0.3">
      <c r="B224" s="134"/>
      <c r="C224" s="134"/>
      <c r="D224" s="202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</row>
    <row r="225" spans="2:17" x14ac:dyDescent="0.3">
      <c r="B225" s="134"/>
      <c r="C225" s="134"/>
      <c r="D225" s="202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</row>
    <row r="226" spans="2:17" x14ac:dyDescent="0.3">
      <c r="B226" s="134"/>
      <c r="C226" s="134"/>
      <c r="D226" s="202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</row>
    <row r="227" spans="2:17" x14ac:dyDescent="0.3">
      <c r="B227" s="134"/>
      <c r="C227" s="134"/>
      <c r="D227" s="202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</row>
    <row r="228" spans="2:17" x14ac:dyDescent="0.3">
      <c r="B228" s="134"/>
      <c r="C228" s="134"/>
      <c r="D228" s="202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</row>
    <row r="229" spans="2:17" x14ac:dyDescent="0.3">
      <c r="B229" s="134"/>
      <c r="C229" s="134"/>
      <c r="D229" s="202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</row>
    <row r="230" spans="2:17" x14ac:dyDescent="0.3">
      <c r="B230" s="134"/>
      <c r="C230" s="134"/>
      <c r="D230" s="202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</row>
    <row r="231" spans="2:17" x14ac:dyDescent="0.3">
      <c r="B231" s="134"/>
      <c r="C231" s="134"/>
      <c r="D231" s="202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</row>
    <row r="232" spans="2:17" x14ac:dyDescent="0.3">
      <c r="B232" s="134"/>
      <c r="C232" s="134"/>
      <c r="D232" s="202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</row>
    <row r="233" spans="2:17" x14ac:dyDescent="0.3">
      <c r="B233" s="134"/>
      <c r="C233" s="134"/>
      <c r="D233" s="202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</row>
    <row r="234" spans="2:17" x14ac:dyDescent="0.3">
      <c r="B234" s="134"/>
      <c r="C234" s="134"/>
      <c r="D234" s="202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</row>
    <row r="235" spans="2:17" x14ac:dyDescent="0.3">
      <c r="B235" s="134"/>
      <c r="C235" s="134"/>
      <c r="D235" s="202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</row>
    <row r="236" spans="2:17" x14ac:dyDescent="0.3">
      <c r="B236" s="134"/>
      <c r="C236" s="134"/>
      <c r="D236" s="202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</row>
    <row r="237" spans="2:17" x14ac:dyDescent="0.3">
      <c r="B237" s="134"/>
      <c r="C237" s="134"/>
      <c r="D237" s="202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</row>
    <row r="238" spans="2:17" x14ac:dyDescent="0.3">
      <c r="B238" s="134"/>
      <c r="C238" s="134"/>
      <c r="D238" s="202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</row>
    <row r="239" spans="2:17" x14ac:dyDescent="0.3">
      <c r="B239" s="134"/>
      <c r="C239" s="134"/>
      <c r="D239" s="202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</row>
    <row r="240" spans="2:17" x14ac:dyDescent="0.3">
      <c r="B240" s="134"/>
      <c r="C240" s="134"/>
      <c r="D240" s="202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</row>
    <row r="241" spans="2:17" x14ac:dyDescent="0.3">
      <c r="B241" s="134"/>
      <c r="C241" s="134"/>
      <c r="D241" s="202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</row>
    <row r="242" spans="2:17" x14ac:dyDescent="0.3">
      <c r="B242" s="134"/>
      <c r="C242" s="134"/>
      <c r="D242" s="202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</row>
    <row r="243" spans="2:17" x14ac:dyDescent="0.3">
      <c r="B243" s="134"/>
      <c r="C243" s="134"/>
      <c r="D243" s="202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</row>
    <row r="244" spans="2:17" x14ac:dyDescent="0.3"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</row>
    <row r="245" spans="2:17" x14ac:dyDescent="0.3"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</row>
    <row r="246" spans="2:17" x14ac:dyDescent="0.3"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</row>
    <row r="247" spans="2:17" x14ac:dyDescent="0.3"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</row>
    <row r="248" spans="2:17" x14ac:dyDescent="0.3">
      <c r="E248" s="143"/>
      <c r="F248" s="143"/>
      <c r="G248" s="143"/>
      <c r="H248" s="143"/>
      <c r="I248" s="143"/>
      <c r="J248" s="143"/>
      <c r="K248" s="143"/>
      <c r="L248" s="143"/>
      <c r="M248" s="143"/>
      <c r="N248" s="143"/>
      <c r="O248" s="143"/>
      <c r="P248" s="143"/>
      <c r="Q248" s="143"/>
    </row>
    <row r="249" spans="2:17" x14ac:dyDescent="0.3">
      <c r="E249" s="143"/>
      <c r="F249" s="143"/>
      <c r="G249" s="143"/>
      <c r="H249" s="143"/>
      <c r="I249" s="143"/>
      <c r="J249" s="143"/>
      <c r="K249" s="143"/>
      <c r="L249" s="143"/>
      <c r="M249" s="143"/>
      <c r="N249" s="143"/>
      <c r="O249" s="143"/>
      <c r="P249" s="143"/>
      <c r="Q249" s="143"/>
    </row>
    <row r="250" spans="2:17" x14ac:dyDescent="0.3">
      <c r="E250" s="143"/>
      <c r="F250" s="143"/>
      <c r="G250" s="143"/>
      <c r="H250" s="143"/>
      <c r="I250" s="143"/>
      <c r="J250" s="143"/>
      <c r="K250" s="143"/>
      <c r="L250" s="143"/>
      <c r="M250" s="143"/>
      <c r="N250" s="143"/>
      <c r="O250" s="143"/>
      <c r="P250" s="143"/>
      <c r="Q250" s="143"/>
    </row>
    <row r="251" spans="2:17" x14ac:dyDescent="0.3">
      <c r="E251" s="143"/>
      <c r="F251" s="143"/>
      <c r="G251" s="143"/>
      <c r="H251" s="143"/>
      <c r="I251" s="143"/>
      <c r="J251" s="143"/>
      <c r="K251" s="143"/>
      <c r="L251" s="143"/>
      <c r="M251" s="143"/>
      <c r="N251" s="143"/>
      <c r="O251" s="143"/>
      <c r="P251" s="143"/>
      <c r="Q251" s="14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796875" defaultRowHeight="13" outlineLevelRow="1" x14ac:dyDescent="0.3"/>
  <cols>
    <col min="1" max="1" width="66" style="160" bestFit="1" customWidth="1"/>
    <col min="2" max="2" width="17.453125" style="141" customWidth="1"/>
    <col min="3" max="3" width="18.1796875" style="141" customWidth="1"/>
    <col min="4" max="4" width="11.453125" style="209" bestFit="1" customWidth="1"/>
    <col min="5" max="5" width="17.1796875" style="141" customWidth="1"/>
    <col min="6" max="6" width="17.54296875" style="141" customWidth="1"/>
    <col min="7" max="7" width="11.453125" style="209" bestFit="1" customWidth="1"/>
    <col min="8" max="8" width="16.1796875" style="141" bestFit="1" customWidth="1"/>
    <col min="9" max="16384" width="9.1796875" style="160"/>
  </cols>
  <sheetData>
    <row r="2" spans="1:19" ht="18.5" x14ac:dyDescent="0.45">
      <c r="A2" s="256" t="s">
        <v>211</v>
      </c>
      <c r="B2" s="258"/>
      <c r="C2" s="258"/>
      <c r="D2" s="258"/>
      <c r="E2" s="258"/>
      <c r="F2" s="258"/>
      <c r="G2" s="258"/>
      <c r="H2" s="258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 x14ac:dyDescent="0.3">
      <c r="A3" s="25"/>
    </row>
    <row r="4" spans="1:19" s="8" customFormat="1" x14ac:dyDescent="0.3">
      <c r="B4" s="250"/>
      <c r="C4" s="250"/>
      <c r="D4" s="63"/>
      <c r="E4" s="250"/>
      <c r="F4" s="250"/>
      <c r="G4" s="63"/>
      <c r="H4" s="8" t="str">
        <f>VALVAL</f>
        <v>млрд. одиниць</v>
      </c>
    </row>
    <row r="5" spans="1:19" s="32" customFormat="1" x14ac:dyDescent="0.25">
      <c r="A5" s="208"/>
      <c r="B5" s="261">
        <v>44926</v>
      </c>
      <c r="C5" s="262"/>
      <c r="D5" s="263"/>
      <c r="E5" s="261">
        <v>45077</v>
      </c>
      <c r="F5" s="262"/>
      <c r="G5" s="263"/>
      <c r="H5" s="114"/>
    </row>
    <row r="6" spans="1:19" s="228" customFormat="1" x14ac:dyDescent="0.25">
      <c r="A6" s="56"/>
      <c r="B6" s="120" t="s">
        <v>167</v>
      </c>
      <c r="C6" s="120" t="s">
        <v>170</v>
      </c>
      <c r="D6" s="193" t="s">
        <v>191</v>
      </c>
      <c r="E6" s="120" t="s">
        <v>167</v>
      </c>
      <c r="F6" s="120" t="s">
        <v>170</v>
      </c>
      <c r="G6" s="193" t="s">
        <v>191</v>
      </c>
      <c r="H6" s="120" t="s">
        <v>63</v>
      </c>
    </row>
    <row r="7" spans="1:19" s="29" customFormat="1" ht="15.5" x14ac:dyDescent="0.25">
      <c r="A7" s="149" t="s">
        <v>151</v>
      </c>
      <c r="B7" s="87">
        <f t="shared" ref="B7:H7" si="0">SUM(B8:B15)</f>
        <v>41.086166391509998</v>
      </c>
      <c r="C7" s="87">
        <f t="shared" si="0"/>
        <v>1502.46358429972</v>
      </c>
      <c r="D7" s="153">
        <f t="shared" si="0"/>
        <v>0.36866100000000002</v>
      </c>
      <c r="E7" s="87">
        <f t="shared" si="0"/>
        <v>43.573910414739998</v>
      </c>
      <c r="F7" s="87">
        <f t="shared" si="0"/>
        <v>1593.43690038716</v>
      </c>
      <c r="G7" s="153">
        <f t="shared" si="0"/>
        <v>0.346891</v>
      </c>
      <c r="H7" s="87">
        <f t="shared" si="0"/>
        <v>-2.1771000000000002E-2</v>
      </c>
    </row>
    <row r="8" spans="1:19" s="180" customFormat="1" x14ac:dyDescent="0.25">
      <c r="A8" s="132" t="s">
        <v>215</v>
      </c>
      <c r="B8" s="101">
        <v>4.4053685282100004</v>
      </c>
      <c r="C8" s="101">
        <v>161.09815956038</v>
      </c>
      <c r="D8" s="170">
        <v>3.9529000000000002E-2</v>
      </c>
      <c r="E8" s="101">
        <v>4.7795939649400001</v>
      </c>
      <c r="F8" s="101">
        <v>174.78305986578999</v>
      </c>
      <c r="G8" s="170">
        <v>3.805E-2</v>
      </c>
      <c r="H8" s="101">
        <v>-1.4790000000000001E-3</v>
      </c>
    </row>
    <row r="9" spans="1:19" s="180" customFormat="1" x14ac:dyDescent="0.25">
      <c r="A9" s="132" t="s">
        <v>161</v>
      </c>
      <c r="B9" s="101">
        <v>5.6202575839999998E-2</v>
      </c>
      <c r="C9" s="101">
        <v>2.0552495149999999</v>
      </c>
      <c r="D9" s="170">
        <v>5.04E-4</v>
      </c>
      <c r="E9" s="101">
        <v>5.5737697859999998E-2</v>
      </c>
      <c r="F9" s="101">
        <v>2.0382495779999998</v>
      </c>
      <c r="G9" s="170">
        <v>4.44E-4</v>
      </c>
      <c r="H9" s="101">
        <v>-6.0999999999999999E-5</v>
      </c>
    </row>
    <row r="10" spans="1:19" s="180" customFormat="1" x14ac:dyDescent="0.25">
      <c r="A10" s="132" t="s">
        <v>189</v>
      </c>
      <c r="B10" s="101">
        <v>8.4893443441100001</v>
      </c>
      <c r="C10" s="101">
        <v>310.44343758177001</v>
      </c>
      <c r="D10" s="170">
        <v>7.6174000000000006E-2</v>
      </c>
      <c r="E10" s="101">
        <v>8.9314754468699995</v>
      </c>
      <c r="F10" s="101">
        <v>326.61155302645</v>
      </c>
      <c r="G10" s="170">
        <v>7.1103E-2</v>
      </c>
      <c r="H10" s="101">
        <v>-5.071E-3</v>
      </c>
    </row>
    <row r="11" spans="1:19" s="180" customFormat="1" x14ac:dyDescent="0.25">
      <c r="A11" s="132" t="s">
        <v>185</v>
      </c>
      <c r="B11" s="101">
        <v>0.99791775268000005</v>
      </c>
      <c r="C11" s="101">
        <v>36.492455130940002</v>
      </c>
      <c r="D11" s="170">
        <v>8.9540000000000002E-3</v>
      </c>
      <c r="E11" s="101">
        <v>0.95477283872999996</v>
      </c>
      <c r="F11" s="101">
        <v>34.914706030189997</v>
      </c>
      <c r="G11" s="170">
        <v>7.6010000000000001E-3</v>
      </c>
      <c r="H11" s="101">
        <v>-1.353E-3</v>
      </c>
    </row>
    <row r="12" spans="1:19" s="180" customFormat="1" x14ac:dyDescent="0.25">
      <c r="A12" s="132" t="s">
        <v>223</v>
      </c>
      <c r="B12" s="101">
        <v>3.2349999999999997E-2</v>
      </c>
      <c r="C12" s="101">
        <v>1.1829942099999999</v>
      </c>
      <c r="D12" s="170">
        <v>2.9E-4</v>
      </c>
      <c r="E12" s="101">
        <v>3.2349999999999997E-2</v>
      </c>
      <c r="F12" s="101">
        <v>1.1829942099999999</v>
      </c>
      <c r="G12" s="170">
        <v>2.5799999999999998E-4</v>
      </c>
      <c r="H12" s="101">
        <v>-3.3000000000000003E-5</v>
      </c>
    </row>
    <row r="13" spans="1:19" s="180" customFormat="1" x14ac:dyDescent="0.25">
      <c r="A13" s="132" t="s">
        <v>180</v>
      </c>
      <c r="B13" s="101">
        <v>3.96987948686</v>
      </c>
      <c r="C13" s="101">
        <v>145.172935</v>
      </c>
      <c r="D13" s="170">
        <v>3.5621E-2</v>
      </c>
      <c r="E13" s="101">
        <v>3.96987948686</v>
      </c>
      <c r="F13" s="101">
        <v>145.172935</v>
      </c>
      <c r="G13" s="170">
        <v>3.1604E-2</v>
      </c>
      <c r="H13" s="101">
        <v>-4.0169999999999997E-3</v>
      </c>
    </row>
    <row r="14" spans="1:19" x14ac:dyDescent="0.3">
      <c r="A14" s="200" t="s">
        <v>221</v>
      </c>
      <c r="B14" s="42">
        <v>8.7008290156200001</v>
      </c>
      <c r="C14" s="42">
        <v>318.17713593912998</v>
      </c>
      <c r="D14" s="118">
        <v>7.8072000000000003E-2</v>
      </c>
      <c r="E14" s="42">
        <v>8.6312335708599992</v>
      </c>
      <c r="F14" s="42">
        <v>315.63212795829003</v>
      </c>
      <c r="G14" s="118">
        <v>6.8712999999999996E-2</v>
      </c>
      <c r="H14" s="101">
        <v>-9.358E-3</v>
      </c>
      <c r="I14" s="143"/>
      <c r="J14" s="143"/>
      <c r="K14" s="143"/>
      <c r="L14" s="143"/>
      <c r="M14" s="143"/>
      <c r="N14" s="143"/>
      <c r="O14" s="143"/>
      <c r="P14" s="143"/>
      <c r="Q14" s="143"/>
    </row>
    <row r="15" spans="1:19" x14ac:dyDescent="0.3">
      <c r="A15" s="200" t="s">
        <v>115</v>
      </c>
      <c r="B15" s="42">
        <v>14.434274688189999</v>
      </c>
      <c r="C15" s="42">
        <v>527.84121736249995</v>
      </c>
      <c r="D15" s="118">
        <v>0.12951699999999999</v>
      </c>
      <c r="E15" s="42">
        <v>16.21886740862</v>
      </c>
      <c r="F15" s="42">
        <v>593.10127471843998</v>
      </c>
      <c r="G15" s="118">
        <v>0.12911800000000001</v>
      </c>
      <c r="H15" s="101">
        <v>-3.9899999999999999E-4</v>
      </c>
      <c r="I15" s="143"/>
      <c r="J15" s="143"/>
      <c r="K15" s="143"/>
      <c r="L15" s="143"/>
      <c r="M15" s="143"/>
      <c r="N15" s="143"/>
      <c r="O15" s="143"/>
      <c r="P15" s="143"/>
      <c r="Q15" s="143"/>
    </row>
    <row r="16" spans="1:19" x14ac:dyDescent="0.3">
      <c r="A16" s="200" t="s">
        <v>95</v>
      </c>
      <c r="B16" s="42">
        <v>0.40794325872999998</v>
      </c>
      <c r="C16" s="42">
        <v>14.917913851330001</v>
      </c>
      <c r="D16" s="118">
        <v>3.6600000000000001E-3</v>
      </c>
      <c r="E16" s="42">
        <v>0.40787679083</v>
      </c>
      <c r="F16" s="42">
        <v>14.91548321308</v>
      </c>
      <c r="G16" s="118">
        <v>3.2469999999999999E-3</v>
      </c>
      <c r="H16" s="42">
        <v>-4.1300000000000001E-4</v>
      </c>
      <c r="I16" s="143"/>
      <c r="J16" s="143"/>
      <c r="K16" s="143"/>
      <c r="L16" s="143"/>
      <c r="M16" s="143"/>
      <c r="N16" s="143"/>
      <c r="O16" s="143"/>
      <c r="P16" s="143"/>
      <c r="Q16" s="143"/>
    </row>
    <row r="17" spans="1:19" x14ac:dyDescent="0.3">
      <c r="A17" s="200" t="s">
        <v>157</v>
      </c>
      <c r="B17" s="42">
        <v>69.95259756998</v>
      </c>
      <c r="C17" s="42">
        <v>2558.0685594890201</v>
      </c>
      <c r="D17" s="118">
        <v>0.62767799999999996</v>
      </c>
      <c r="E17" s="42">
        <v>81.630655748379993</v>
      </c>
      <c r="F17" s="42">
        <v>2985.1187977928998</v>
      </c>
      <c r="G17" s="118">
        <v>0.64986100000000002</v>
      </c>
      <c r="H17" s="11">
        <v>2.2183999999999999E-2</v>
      </c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9" x14ac:dyDescent="0.3">
      <c r="A18" s="208"/>
      <c r="B18" s="261">
        <v>44926</v>
      </c>
      <c r="C18" s="262"/>
      <c r="D18" s="263"/>
      <c r="E18" s="261">
        <v>45077</v>
      </c>
      <c r="F18" s="262"/>
      <c r="G18" s="263"/>
      <c r="H18" s="114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</row>
    <row r="19" spans="1:19" s="99" customFormat="1" x14ac:dyDescent="0.3">
      <c r="A19" s="189"/>
      <c r="B19" s="215" t="s">
        <v>167</v>
      </c>
      <c r="C19" s="215" t="s">
        <v>170</v>
      </c>
      <c r="D19" s="17" t="s">
        <v>191</v>
      </c>
      <c r="E19" s="215" t="s">
        <v>167</v>
      </c>
      <c r="F19" s="215" t="s">
        <v>170</v>
      </c>
      <c r="G19" s="17" t="s">
        <v>191</v>
      </c>
      <c r="H19" s="215" t="s">
        <v>63</v>
      </c>
      <c r="I19" s="88"/>
      <c r="J19" s="88"/>
      <c r="K19" s="88"/>
      <c r="L19" s="88"/>
      <c r="M19" s="88"/>
      <c r="N19" s="88"/>
      <c r="O19" s="88"/>
      <c r="P19" s="88"/>
      <c r="Q19" s="88"/>
    </row>
    <row r="20" spans="1:19" s="178" customFormat="1" ht="14.5" x14ac:dyDescent="0.35">
      <c r="A20" s="103" t="s">
        <v>151</v>
      </c>
      <c r="B20" s="50">
        <f t="shared" ref="B20:H20" si="1">B$21+B$29</f>
        <v>111.44670722021999</v>
      </c>
      <c r="C20" s="50">
        <f t="shared" si="1"/>
        <v>4075.4500576400701</v>
      </c>
      <c r="D20" s="105">
        <f t="shared" si="1"/>
        <v>0.99999900000000008</v>
      </c>
      <c r="E20" s="50">
        <f t="shared" si="1"/>
        <v>125.61244295394999</v>
      </c>
      <c r="F20" s="50">
        <f t="shared" si="1"/>
        <v>4593.4711813931399</v>
      </c>
      <c r="G20" s="105">
        <f t="shared" si="1"/>
        <v>1</v>
      </c>
      <c r="H20" s="50">
        <f t="shared" si="1"/>
        <v>0</v>
      </c>
      <c r="I20" s="166"/>
      <c r="J20" s="166"/>
      <c r="K20" s="166"/>
      <c r="L20" s="166"/>
      <c r="M20" s="166"/>
      <c r="N20" s="166"/>
      <c r="O20" s="166"/>
      <c r="P20" s="166"/>
      <c r="Q20" s="166"/>
    </row>
    <row r="21" spans="1:19" s="169" customFormat="1" ht="14.5" x14ac:dyDescent="0.35">
      <c r="A21" s="15" t="s">
        <v>65</v>
      </c>
      <c r="B21" s="6">
        <f t="shared" ref="B21:H21" si="2">SUM(B$22:B$28)</f>
        <v>101.59354286954999</v>
      </c>
      <c r="C21" s="6">
        <f t="shared" si="2"/>
        <v>3715.1336317660903</v>
      </c>
      <c r="D21" s="75">
        <f t="shared" si="2"/>
        <v>0.91158800000000006</v>
      </c>
      <c r="E21" s="6">
        <f t="shared" si="2"/>
        <v>116.41343012832</v>
      </c>
      <c r="F21" s="6">
        <f t="shared" si="2"/>
        <v>4257.0761609778801</v>
      </c>
      <c r="G21" s="75">
        <f t="shared" si="2"/>
        <v>0.92676700000000001</v>
      </c>
      <c r="H21" s="6">
        <f t="shared" si="2"/>
        <v>1.5179000000000003E-2</v>
      </c>
      <c r="I21" s="158"/>
      <c r="J21" s="158"/>
      <c r="K21" s="158"/>
      <c r="L21" s="158"/>
      <c r="M21" s="158"/>
      <c r="N21" s="158"/>
      <c r="O21" s="158"/>
      <c r="P21" s="158"/>
      <c r="Q21" s="158"/>
    </row>
    <row r="22" spans="1:19" s="24" customFormat="1" outlineLevel="1" x14ac:dyDescent="0.3">
      <c r="A22" s="235" t="s">
        <v>215</v>
      </c>
      <c r="B22" s="252">
        <v>3.74338818323</v>
      </c>
      <c r="C22" s="252">
        <v>136.89046511704001</v>
      </c>
      <c r="D22" s="68">
        <v>3.3589000000000001E-2</v>
      </c>
      <c r="E22" s="252">
        <v>4.0641907391499998</v>
      </c>
      <c r="F22" s="252">
        <v>148.62176546307001</v>
      </c>
      <c r="G22" s="68">
        <v>3.2355000000000002E-2</v>
      </c>
      <c r="H22" s="252">
        <v>-1.2340000000000001E-3</v>
      </c>
      <c r="I22" s="20"/>
      <c r="J22" s="20"/>
      <c r="K22" s="20"/>
      <c r="L22" s="20"/>
      <c r="M22" s="20"/>
      <c r="N22" s="20"/>
      <c r="O22" s="20"/>
      <c r="P22" s="20"/>
      <c r="Q22" s="20"/>
    </row>
    <row r="23" spans="1:19" outlineLevel="1" x14ac:dyDescent="0.3">
      <c r="A23" s="147" t="s">
        <v>189</v>
      </c>
      <c r="B23" s="42">
        <v>7.1946815176500003</v>
      </c>
      <c r="C23" s="42">
        <v>263.09943054607999</v>
      </c>
      <c r="D23" s="118">
        <v>6.4557000000000003E-2</v>
      </c>
      <c r="E23" s="42">
        <v>7.6322307725499998</v>
      </c>
      <c r="F23" s="42">
        <v>279.09999422911</v>
      </c>
      <c r="G23" s="118">
        <v>6.0760000000000002E-2</v>
      </c>
      <c r="H23" s="42">
        <v>-3.797E-3</v>
      </c>
      <c r="I23" s="143"/>
      <c r="J23" s="143"/>
      <c r="K23" s="143"/>
      <c r="L23" s="143"/>
      <c r="M23" s="143"/>
      <c r="N23" s="143"/>
      <c r="O23" s="143"/>
      <c r="P23" s="143"/>
      <c r="Q23" s="143"/>
    </row>
    <row r="24" spans="1:19" outlineLevel="1" x14ac:dyDescent="0.3">
      <c r="A24" s="147" t="s">
        <v>185</v>
      </c>
      <c r="B24" s="42">
        <v>0.99791775268000005</v>
      </c>
      <c r="C24" s="42">
        <v>36.492455130940002</v>
      </c>
      <c r="D24" s="118">
        <v>8.9540000000000002E-3</v>
      </c>
      <c r="E24" s="42">
        <v>0.95477283872999996</v>
      </c>
      <c r="F24" s="42">
        <v>34.914706030189997</v>
      </c>
      <c r="G24" s="118">
        <v>7.6010000000000001E-3</v>
      </c>
      <c r="H24" s="42">
        <v>-1.353E-3</v>
      </c>
      <c r="I24" s="143"/>
      <c r="J24" s="143"/>
      <c r="K24" s="143"/>
      <c r="L24" s="143"/>
      <c r="M24" s="143"/>
      <c r="N24" s="143"/>
      <c r="O24" s="143"/>
      <c r="P24" s="143"/>
      <c r="Q24" s="143"/>
    </row>
    <row r="25" spans="1:19" outlineLevel="1" x14ac:dyDescent="0.3">
      <c r="A25" s="147" t="s">
        <v>180</v>
      </c>
      <c r="B25" s="42">
        <v>3.96987948686</v>
      </c>
      <c r="C25" s="42">
        <v>145.172935</v>
      </c>
      <c r="D25" s="118">
        <v>3.5621E-2</v>
      </c>
      <c r="E25" s="42">
        <v>3.96987948686</v>
      </c>
      <c r="F25" s="42">
        <v>145.172935</v>
      </c>
      <c r="G25" s="118">
        <v>3.1604E-2</v>
      </c>
      <c r="H25" s="42">
        <v>-4.0169999999999997E-3</v>
      </c>
      <c r="I25" s="143"/>
      <c r="J25" s="143"/>
      <c r="K25" s="143"/>
      <c r="L25" s="143"/>
      <c r="M25" s="143"/>
      <c r="N25" s="143"/>
      <c r="O25" s="143"/>
      <c r="P25" s="143"/>
      <c r="Q25" s="143"/>
    </row>
    <row r="26" spans="1:19" outlineLevel="1" x14ac:dyDescent="0.3">
      <c r="A26" s="147" t="s">
        <v>221</v>
      </c>
      <c r="B26" s="42">
        <v>7.6568422089199997</v>
      </c>
      <c r="C26" s="42">
        <v>280</v>
      </c>
      <c r="D26" s="118">
        <v>6.8704000000000001E-2</v>
      </c>
      <c r="E26" s="42">
        <v>7.6568422089199997</v>
      </c>
      <c r="F26" s="42">
        <v>280</v>
      </c>
      <c r="G26" s="118">
        <v>6.0956000000000003E-2</v>
      </c>
      <c r="H26" s="42">
        <v>-7.7479999999999997E-3</v>
      </c>
      <c r="I26" s="143"/>
      <c r="J26" s="143"/>
      <c r="K26" s="143"/>
      <c r="L26" s="143"/>
      <c r="M26" s="143"/>
      <c r="N26" s="143"/>
      <c r="O26" s="143"/>
      <c r="P26" s="143"/>
      <c r="Q26" s="143"/>
    </row>
    <row r="27" spans="1:19" outlineLevel="1" x14ac:dyDescent="0.3">
      <c r="A27" s="147" t="s">
        <v>115</v>
      </c>
      <c r="B27" s="42">
        <v>10.601355839169999</v>
      </c>
      <c r="C27" s="42">
        <v>387.67674114004001</v>
      </c>
      <c r="D27" s="118">
        <v>9.5125000000000001E-2</v>
      </c>
      <c r="E27" s="42">
        <v>13.033237607</v>
      </c>
      <c r="F27" s="42">
        <v>476.60725275493002</v>
      </c>
      <c r="G27" s="118">
        <v>0.103758</v>
      </c>
      <c r="H27" s="42">
        <v>8.633E-3</v>
      </c>
      <c r="I27" s="143"/>
      <c r="J27" s="143"/>
      <c r="K27" s="143"/>
      <c r="L27" s="143"/>
      <c r="M27" s="143"/>
      <c r="N27" s="143"/>
      <c r="O27" s="143"/>
      <c r="P27" s="143"/>
      <c r="Q27" s="143"/>
    </row>
    <row r="28" spans="1:19" outlineLevel="1" x14ac:dyDescent="0.3">
      <c r="A28" s="147" t="s">
        <v>157</v>
      </c>
      <c r="B28" s="42">
        <v>67.42947788104</v>
      </c>
      <c r="C28" s="42">
        <v>2465.8016048319901</v>
      </c>
      <c r="D28" s="118">
        <v>0.60503799999999996</v>
      </c>
      <c r="E28" s="42">
        <v>79.102276475110003</v>
      </c>
      <c r="F28" s="42">
        <v>2892.6595075005798</v>
      </c>
      <c r="G28" s="118">
        <v>0.62973299999999999</v>
      </c>
      <c r="H28" s="42">
        <v>2.4695000000000002E-2</v>
      </c>
      <c r="I28" s="143"/>
      <c r="J28" s="143"/>
      <c r="K28" s="143"/>
      <c r="L28" s="143"/>
      <c r="M28" s="143"/>
      <c r="N28" s="143"/>
      <c r="O28" s="143"/>
      <c r="P28" s="143"/>
      <c r="Q28" s="143"/>
    </row>
    <row r="29" spans="1:19" ht="14.5" x14ac:dyDescent="0.35">
      <c r="A29" s="152" t="s">
        <v>14</v>
      </c>
      <c r="B29" s="19">
        <f t="shared" ref="B29:H29" si="3">SUM(B$30:B$37)</f>
        <v>9.8531643506699993</v>
      </c>
      <c r="C29" s="19">
        <f t="shared" si="3"/>
        <v>360.31642587397999</v>
      </c>
      <c r="D29" s="93">
        <f t="shared" si="3"/>
        <v>8.841099999999999E-2</v>
      </c>
      <c r="E29" s="19">
        <f t="shared" si="3"/>
        <v>9.1990128256299997</v>
      </c>
      <c r="F29" s="19">
        <f t="shared" si="3"/>
        <v>336.39502041525998</v>
      </c>
      <c r="G29" s="93">
        <f t="shared" si="3"/>
        <v>7.3232999999999993E-2</v>
      </c>
      <c r="H29" s="19">
        <f t="shared" si="3"/>
        <v>-1.5179000000000002E-2</v>
      </c>
      <c r="I29" s="143"/>
      <c r="J29" s="143"/>
      <c r="K29" s="143"/>
      <c r="L29" s="143"/>
      <c r="M29" s="143"/>
      <c r="N29" s="143"/>
      <c r="O29" s="143"/>
      <c r="P29" s="143"/>
      <c r="Q29" s="143"/>
    </row>
    <row r="30" spans="1:19" outlineLevel="1" x14ac:dyDescent="0.3">
      <c r="A30" s="147" t="s">
        <v>215</v>
      </c>
      <c r="B30" s="42">
        <v>0.66198034498000002</v>
      </c>
      <c r="C30" s="42">
        <v>24.207694443339999</v>
      </c>
      <c r="D30" s="118">
        <v>5.94E-3</v>
      </c>
      <c r="E30" s="42">
        <v>0.71540322579000004</v>
      </c>
      <c r="F30" s="42">
        <v>26.161294402719999</v>
      </c>
      <c r="G30" s="118">
        <v>5.6950000000000004E-3</v>
      </c>
      <c r="H30" s="42">
        <v>-2.4499999999999999E-4</v>
      </c>
      <c r="I30" s="143"/>
      <c r="J30" s="143"/>
      <c r="K30" s="143"/>
      <c r="L30" s="143"/>
      <c r="M30" s="143"/>
      <c r="N30" s="143"/>
      <c r="O30" s="143"/>
      <c r="P30" s="143"/>
      <c r="Q30" s="143"/>
    </row>
    <row r="31" spans="1:19" outlineLevel="1" x14ac:dyDescent="0.3">
      <c r="A31" s="147" t="s">
        <v>161</v>
      </c>
      <c r="B31" s="42">
        <v>5.6202575839999998E-2</v>
      </c>
      <c r="C31" s="42">
        <v>2.0552495149999999</v>
      </c>
      <c r="D31" s="118">
        <v>5.04E-4</v>
      </c>
      <c r="E31" s="42">
        <v>5.5737697859999998E-2</v>
      </c>
      <c r="F31" s="42">
        <v>2.0382495779999998</v>
      </c>
      <c r="G31" s="118">
        <v>4.44E-4</v>
      </c>
      <c r="H31" s="42">
        <v>-6.0999999999999999E-5</v>
      </c>
      <c r="I31" s="143"/>
      <c r="J31" s="143"/>
      <c r="K31" s="143"/>
      <c r="L31" s="143"/>
      <c r="M31" s="143"/>
      <c r="N31" s="143"/>
      <c r="O31" s="143"/>
      <c r="P31" s="143"/>
      <c r="Q31" s="143"/>
    </row>
    <row r="32" spans="1:19" outlineLevel="1" x14ac:dyDescent="0.3">
      <c r="A32" s="147" t="s">
        <v>189</v>
      </c>
      <c r="B32" s="42">
        <v>1.29466282646</v>
      </c>
      <c r="C32" s="42">
        <v>47.344007035689998</v>
      </c>
      <c r="D32" s="118">
        <v>1.1617000000000001E-2</v>
      </c>
      <c r="E32" s="42">
        <v>1.2992446743199999</v>
      </c>
      <c r="F32" s="42">
        <v>47.511558797340001</v>
      </c>
      <c r="G32" s="118">
        <v>1.0343E-2</v>
      </c>
      <c r="H32" s="42">
        <v>-1.274E-3</v>
      </c>
      <c r="I32" s="143"/>
      <c r="J32" s="143"/>
      <c r="K32" s="143"/>
      <c r="L32" s="143"/>
      <c r="M32" s="143"/>
      <c r="N32" s="143"/>
      <c r="O32" s="143"/>
      <c r="P32" s="143"/>
      <c r="Q32" s="143"/>
    </row>
    <row r="33" spans="1:17" outlineLevel="1" x14ac:dyDescent="0.3">
      <c r="A33" s="147" t="s">
        <v>223</v>
      </c>
      <c r="B33" s="42">
        <v>3.2349999999999997E-2</v>
      </c>
      <c r="C33" s="42">
        <v>1.1829942099999999</v>
      </c>
      <c r="D33" s="118">
        <v>2.9E-4</v>
      </c>
      <c r="E33" s="42">
        <v>3.2349999999999997E-2</v>
      </c>
      <c r="F33" s="42">
        <v>1.1829942099999999</v>
      </c>
      <c r="G33" s="118">
        <v>2.5799999999999998E-4</v>
      </c>
      <c r="H33" s="42">
        <v>-3.3000000000000003E-5</v>
      </c>
      <c r="I33" s="143"/>
      <c r="J33" s="143"/>
      <c r="K33" s="143"/>
      <c r="L33" s="143"/>
      <c r="M33" s="143"/>
      <c r="N33" s="143"/>
      <c r="O33" s="143"/>
      <c r="P33" s="143"/>
      <c r="Q33" s="143"/>
    </row>
    <row r="34" spans="1:17" outlineLevel="1" x14ac:dyDescent="0.3">
      <c r="A34" s="147" t="s">
        <v>221</v>
      </c>
      <c r="B34" s="42">
        <v>1.0439868067</v>
      </c>
      <c r="C34" s="42">
        <v>38.177135939129997</v>
      </c>
      <c r="D34" s="118">
        <v>9.3679999999999996E-3</v>
      </c>
      <c r="E34" s="42">
        <v>0.97439136193999998</v>
      </c>
      <c r="F34" s="42">
        <v>35.632127958289999</v>
      </c>
      <c r="G34" s="118">
        <v>7.757E-3</v>
      </c>
      <c r="H34" s="42">
        <v>-1.6100000000000001E-3</v>
      </c>
      <c r="I34" s="143"/>
      <c r="J34" s="143"/>
      <c r="K34" s="143"/>
      <c r="L34" s="143"/>
      <c r="M34" s="143"/>
      <c r="N34" s="143"/>
      <c r="O34" s="143"/>
      <c r="P34" s="143"/>
      <c r="Q34" s="143"/>
    </row>
    <row r="35" spans="1:17" outlineLevel="1" x14ac:dyDescent="0.3">
      <c r="A35" s="147" t="s">
        <v>115</v>
      </c>
      <c r="B35" s="42">
        <v>3.8329188490199999</v>
      </c>
      <c r="C35" s="42">
        <v>140.16447622246</v>
      </c>
      <c r="D35" s="118">
        <v>3.4391999999999999E-2</v>
      </c>
      <c r="E35" s="42">
        <v>3.1856298016200002</v>
      </c>
      <c r="F35" s="42">
        <v>116.49402196350999</v>
      </c>
      <c r="G35" s="118">
        <v>2.5361000000000002E-2</v>
      </c>
      <c r="H35" s="42">
        <v>-9.0320000000000001E-3</v>
      </c>
      <c r="I35" s="143"/>
      <c r="J35" s="143"/>
      <c r="K35" s="143"/>
      <c r="L35" s="143"/>
      <c r="M35" s="143"/>
      <c r="N35" s="143"/>
      <c r="O35" s="143"/>
      <c r="P35" s="143"/>
      <c r="Q35" s="143"/>
    </row>
    <row r="36" spans="1:17" outlineLevel="1" x14ac:dyDescent="0.3">
      <c r="A36" s="147" t="s">
        <v>95</v>
      </c>
      <c r="B36" s="42">
        <v>0.40794325872999998</v>
      </c>
      <c r="C36" s="42">
        <v>14.917913851330001</v>
      </c>
      <c r="D36" s="118">
        <v>3.6600000000000001E-3</v>
      </c>
      <c r="E36" s="42">
        <v>0.40787679083</v>
      </c>
      <c r="F36" s="42">
        <v>14.91548321308</v>
      </c>
      <c r="G36" s="118">
        <v>3.2469999999999999E-3</v>
      </c>
      <c r="H36" s="42">
        <v>-4.1300000000000001E-4</v>
      </c>
      <c r="I36" s="143"/>
      <c r="J36" s="143"/>
      <c r="K36" s="143"/>
      <c r="L36" s="143"/>
      <c r="M36" s="143"/>
      <c r="N36" s="143"/>
      <c r="O36" s="143"/>
      <c r="P36" s="143"/>
      <c r="Q36" s="143"/>
    </row>
    <row r="37" spans="1:17" outlineLevel="1" x14ac:dyDescent="0.3">
      <c r="A37" s="147" t="s">
        <v>157</v>
      </c>
      <c r="B37" s="42">
        <v>2.52311968894</v>
      </c>
      <c r="C37" s="42">
        <v>92.266954657029999</v>
      </c>
      <c r="D37" s="118">
        <v>2.264E-2</v>
      </c>
      <c r="E37" s="42">
        <v>2.5283792732700001</v>
      </c>
      <c r="F37" s="42">
        <v>92.459290292320006</v>
      </c>
      <c r="G37" s="118">
        <v>2.0128E-2</v>
      </c>
      <c r="H37" s="42">
        <v>-2.5110000000000002E-3</v>
      </c>
      <c r="I37" s="143"/>
      <c r="J37" s="143"/>
      <c r="K37" s="143"/>
      <c r="L37" s="143"/>
      <c r="M37" s="143"/>
      <c r="N37" s="143"/>
      <c r="O37" s="143"/>
      <c r="P37" s="143"/>
      <c r="Q37" s="143"/>
    </row>
    <row r="38" spans="1:17" x14ac:dyDescent="0.3">
      <c r="B38" s="134"/>
      <c r="C38" s="134"/>
      <c r="D38" s="202"/>
      <c r="E38" s="134"/>
      <c r="F38" s="134"/>
      <c r="G38" s="202"/>
      <c r="H38" s="134"/>
      <c r="I38" s="143"/>
      <c r="J38" s="143"/>
      <c r="K38" s="143"/>
      <c r="L38" s="143"/>
      <c r="M38" s="143"/>
      <c r="N38" s="143"/>
      <c r="O38" s="143"/>
      <c r="P38" s="143"/>
      <c r="Q38" s="143"/>
    </row>
    <row r="39" spans="1:17" x14ac:dyDescent="0.3">
      <c r="B39" s="134"/>
      <c r="C39" s="134"/>
      <c r="D39" s="202"/>
      <c r="E39" s="134"/>
      <c r="F39" s="134"/>
      <c r="G39" s="202"/>
      <c r="H39" s="134"/>
      <c r="I39" s="143"/>
      <c r="J39" s="143"/>
      <c r="K39" s="143"/>
      <c r="L39" s="143"/>
      <c r="M39" s="143"/>
      <c r="N39" s="143"/>
      <c r="O39" s="143"/>
      <c r="P39" s="143"/>
      <c r="Q39" s="143"/>
    </row>
    <row r="40" spans="1:17" x14ac:dyDescent="0.3">
      <c r="B40" s="134"/>
      <c r="C40" s="134"/>
      <c r="D40" s="202"/>
      <c r="E40" s="134"/>
      <c r="F40" s="134"/>
      <c r="G40" s="202"/>
      <c r="H40" s="134"/>
      <c r="I40" s="143"/>
      <c r="J40" s="143"/>
      <c r="K40" s="143"/>
      <c r="L40" s="143"/>
      <c r="M40" s="143"/>
      <c r="N40" s="143"/>
      <c r="O40" s="143"/>
      <c r="P40" s="143"/>
      <c r="Q40" s="143"/>
    </row>
    <row r="41" spans="1:17" x14ac:dyDescent="0.3">
      <c r="B41" s="134"/>
      <c r="C41" s="134"/>
      <c r="D41" s="202"/>
      <c r="E41" s="134"/>
      <c r="F41" s="134"/>
      <c r="G41" s="202"/>
      <c r="H41" s="134"/>
      <c r="I41" s="143"/>
      <c r="J41" s="143"/>
      <c r="K41" s="143"/>
      <c r="L41" s="143"/>
      <c r="M41" s="143"/>
      <c r="N41" s="143"/>
      <c r="O41" s="143"/>
      <c r="P41" s="143"/>
      <c r="Q41" s="143"/>
    </row>
    <row r="42" spans="1:17" x14ac:dyDescent="0.3">
      <c r="B42" s="134"/>
      <c r="C42" s="134"/>
      <c r="D42" s="202"/>
      <c r="E42" s="134"/>
      <c r="F42" s="134"/>
      <c r="G42" s="202"/>
      <c r="H42" s="134"/>
      <c r="I42" s="143"/>
      <c r="J42" s="143"/>
      <c r="K42" s="143"/>
      <c r="L42" s="143"/>
      <c r="M42" s="143"/>
      <c r="N42" s="143"/>
      <c r="O42" s="143"/>
      <c r="P42" s="143"/>
      <c r="Q42" s="143"/>
    </row>
    <row r="43" spans="1:17" x14ac:dyDescent="0.3">
      <c r="B43" s="134"/>
      <c r="C43" s="134"/>
      <c r="D43" s="202"/>
      <c r="E43" s="134"/>
      <c r="F43" s="134"/>
      <c r="G43" s="202"/>
      <c r="H43" s="134"/>
      <c r="I43" s="143"/>
      <c r="J43" s="143"/>
      <c r="K43" s="143"/>
      <c r="L43" s="143"/>
      <c r="M43" s="143"/>
      <c r="N43" s="143"/>
      <c r="O43" s="143"/>
      <c r="P43" s="143"/>
      <c r="Q43" s="143"/>
    </row>
    <row r="44" spans="1:17" x14ac:dyDescent="0.3">
      <c r="B44" s="134"/>
      <c r="C44" s="134"/>
      <c r="D44" s="202"/>
      <c r="E44" s="134"/>
      <c r="F44" s="134"/>
      <c r="G44" s="202"/>
      <c r="H44" s="134"/>
      <c r="I44" s="143"/>
      <c r="J44" s="143"/>
      <c r="K44" s="143"/>
      <c r="L44" s="143"/>
      <c r="M44" s="143"/>
      <c r="N44" s="143"/>
      <c r="O44" s="143"/>
      <c r="P44" s="143"/>
      <c r="Q44" s="143"/>
    </row>
    <row r="45" spans="1:17" x14ac:dyDescent="0.3">
      <c r="B45" s="134"/>
      <c r="C45" s="134"/>
      <c r="D45" s="202"/>
      <c r="E45" s="134"/>
      <c r="F45" s="134"/>
      <c r="G45" s="202"/>
      <c r="H45" s="134"/>
      <c r="I45" s="143"/>
      <c r="J45" s="143"/>
      <c r="K45" s="143"/>
      <c r="L45" s="143"/>
      <c r="M45" s="143"/>
      <c r="N45" s="143"/>
      <c r="O45" s="143"/>
      <c r="P45" s="143"/>
      <c r="Q45" s="143"/>
    </row>
    <row r="46" spans="1:17" x14ac:dyDescent="0.3">
      <c r="B46" s="134"/>
      <c r="C46" s="134"/>
      <c r="D46" s="202"/>
      <c r="E46" s="134"/>
      <c r="F46" s="134"/>
      <c r="G46" s="202"/>
      <c r="H46" s="134"/>
      <c r="I46" s="143"/>
      <c r="J46" s="143"/>
      <c r="K46" s="143"/>
      <c r="L46" s="143"/>
      <c r="M46" s="143"/>
      <c r="N46" s="143"/>
      <c r="O46" s="143"/>
      <c r="P46" s="143"/>
      <c r="Q46" s="143"/>
    </row>
    <row r="47" spans="1:17" x14ac:dyDescent="0.3">
      <c r="B47" s="134"/>
      <c r="C47" s="134"/>
      <c r="D47" s="202"/>
      <c r="E47" s="134"/>
      <c r="F47" s="134"/>
      <c r="G47" s="202"/>
      <c r="H47" s="134"/>
      <c r="I47" s="143"/>
      <c r="J47" s="143"/>
      <c r="K47" s="143"/>
      <c r="L47" s="143"/>
      <c r="M47" s="143"/>
      <c r="N47" s="143"/>
      <c r="O47" s="143"/>
      <c r="P47" s="143"/>
      <c r="Q47" s="143"/>
    </row>
    <row r="48" spans="1:17" x14ac:dyDescent="0.3">
      <c r="B48" s="134"/>
      <c r="C48" s="134"/>
      <c r="D48" s="202"/>
      <c r="E48" s="134"/>
      <c r="F48" s="134"/>
      <c r="G48" s="202"/>
      <c r="H48" s="134"/>
      <c r="I48" s="143"/>
      <c r="J48" s="143"/>
      <c r="K48" s="143"/>
      <c r="L48" s="143"/>
      <c r="M48" s="143"/>
      <c r="N48" s="143"/>
      <c r="O48" s="143"/>
      <c r="P48" s="143"/>
      <c r="Q48" s="143"/>
    </row>
    <row r="49" spans="2:17" x14ac:dyDescent="0.3">
      <c r="B49" s="134"/>
      <c r="C49" s="134"/>
      <c r="D49" s="202"/>
      <c r="E49" s="134"/>
      <c r="F49" s="134"/>
      <c r="G49" s="202"/>
      <c r="H49" s="134"/>
      <c r="I49" s="143"/>
      <c r="J49" s="143"/>
      <c r="K49" s="143"/>
      <c r="L49" s="143"/>
      <c r="M49" s="143"/>
      <c r="N49" s="143"/>
      <c r="O49" s="143"/>
      <c r="P49" s="143"/>
      <c r="Q49" s="143"/>
    </row>
    <row r="50" spans="2:17" x14ac:dyDescent="0.3">
      <c r="B50" s="134"/>
      <c r="C50" s="134"/>
      <c r="D50" s="202"/>
      <c r="E50" s="134"/>
      <c r="F50" s="134"/>
      <c r="G50" s="202"/>
      <c r="H50" s="134"/>
      <c r="I50" s="143"/>
      <c r="J50" s="143"/>
      <c r="K50" s="143"/>
      <c r="L50" s="143"/>
      <c r="M50" s="143"/>
      <c r="N50" s="143"/>
      <c r="O50" s="143"/>
      <c r="P50" s="143"/>
      <c r="Q50" s="143"/>
    </row>
    <row r="51" spans="2:17" x14ac:dyDescent="0.3">
      <c r="B51" s="134"/>
      <c r="C51" s="134"/>
      <c r="D51" s="202"/>
      <c r="E51" s="134"/>
      <c r="F51" s="134"/>
      <c r="G51" s="202"/>
      <c r="H51" s="134"/>
      <c r="I51" s="143"/>
      <c r="J51" s="143"/>
      <c r="K51" s="143"/>
      <c r="L51" s="143"/>
      <c r="M51" s="143"/>
      <c r="N51" s="143"/>
      <c r="O51" s="143"/>
      <c r="P51" s="143"/>
      <c r="Q51" s="143"/>
    </row>
    <row r="52" spans="2:17" x14ac:dyDescent="0.3">
      <c r="B52" s="134"/>
      <c r="C52" s="134"/>
      <c r="D52" s="202"/>
      <c r="E52" s="134"/>
      <c r="F52" s="134"/>
      <c r="G52" s="202"/>
      <c r="H52" s="134"/>
      <c r="I52" s="143"/>
      <c r="J52" s="143"/>
      <c r="K52" s="143"/>
      <c r="L52" s="143"/>
      <c r="M52" s="143"/>
      <c r="N52" s="143"/>
      <c r="O52" s="143"/>
      <c r="P52" s="143"/>
      <c r="Q52" s="143"/>
    </row>
    <row r="53" spans="2:17" x14ac:dyDescent="0.3">
      <c r="B53" s="134"/>
      <c r="C53" s="134"/>
      <c r="D53" s="202"/>
      <c r="E53" s="134"/>
      <c r="F53" s="134"/>
      <c r="G53" s="202"/>
      <c r="H53" s="134"/>
      <c r="I53" s="143"/>
      <c r="J53" s="143"/>
      <c r="K53" s="143"/>
      <c r="L53" s="143"/>
      <c r="M53" s="143"/>
      <c r="N53" s="143"/>
      <c r="O53" s="143"/>
      <c r="P53" s="143"/>
      <c r="Q53" s="143"/>
    </row>
    <row r="54" spans="2:17" x14ac:dyDescent="0.3">
      <c r="B54" s="134"/>
      <c r="C54" s="134"/>
      <c r="D54" s="202"/>
      <c r="E54" s="134"/>
      <c r="F54" s="134"/>
      <c r="G54" s="202"/>
      <c r="H54" s="134"/>
      <c r="I54" s="143"/>
      <c r="J54" s="143"/>
      <c r="K54" s="143"/>
      <c r="L54" s="143"/>
      <c r="M54" s="143"/>
      <c r="N54" s="143"/>
      <c r="O54" s="143"/>
      <c r="P54" s="143"/>
      <c r="Q54" s="143"/>
    </row>
    <row r="55" spans="2:17" x14ac:dyDescent="0.3">
      <c r="B55" s="134"/>
      <c r="C55" s="134"/>
      <c r="D55" s="202"/>
      <c r="E55" s="134"/>
      <c r="F55" s="134"/>
      <c r="G55" s="202"/>
      <c r="H55" s="134"/>
      <c r="I55" s="143"/>
      <c r="J55" s="143"/>
      <c r="K55" s="143"/>
      <c r="L55" s="143"/>
      <c r="M55" s="143"/>
      <c r="N55" s="143"/>
      <c r="O55" s="143"/>
      <c r="P55" s="143"/>
      <c r="Q55" s="143"/>
    </row>
    <row r="56" spans="2:17" x14ac:dyDescent="0.3">
      <c r="B56" s="134"/>
      <c r="C56" s="134"/>
      <c r="D56" s="202"/>
      <c r="E56" s="134"/>
      <c r="F56" s="134"/>
      <c r="G56" s="202"/>
      <c r="H56" s="134"/>
      <c r="I56" s="143"/>
      <c r="J56" s="143"/>
      <c r="K56" s="143"/>
      <c r="L56" s="143"/>
      <c r="M56" s="143"/>
      <c r="N56" s="143"/>
      <c r="O56" s="143"/>
      <c r="P56" s="143"/>
      <c r="Q56" s="143"/>
    </row>
    <row r="57" spans="2:17" x14ac:dyDescent="0.3">
      <c r="B57" s="134"/>
      <c r="C57" s="134"/>
      <c r="D57" s="202"/>
      <c r="E57" s="134"/>
      <c r="F57" s="134"/>
      <c r="G57" s="202"/>
      <c r="H57" s="134"/>
      <c r="I57" s="143"/>
      <c r="J57" s="143"/>
      <c r="K57" s="143"/>
      <c r="L57" s="143"/>
      <c r="M57" s="143"/>
      <c r="N57" s="143"/>
      <c r="O57" s="143"/>
      <c r="P57" s="143"/>
      <c r="Q57" s="143"/>
    </row>
    <row r="58" spans="2:17" x14ac:dyDescent="0.3">
      <c r="B58" s="134"/>
      <c r="C58" s="134"/>
      <c r="D58" s="202"/>
      <c r="E58" s="134"/>
      <c r="F58" s="134"/>
      <c r="G58" s="202"/>
      <c r="H58" s="134"/>
      <c r="I58" s="143"/>
      <c r="J58" s="143"/>
      <c r="K58" s="143"/>
      <c r="L58" s="143"/>
      <c r="M58" s="143"/>
      <c r="N58" s="143"/>
      <c r="O58" s="143"/>
      <c r="P58" s="143"/>
      <c r="Q58" s="143"/>
    </row>
    <row r="59" spans="2:17" x14ac:dyDescent="0.3">
      <c r="B59" s="134"/>
      <c r="C59" s="134"/>
      <c r="D59" s="202"/>
      <c r="E59" s="134"/>
      <c r="F59" s="134"/>
      <c r="G59" s="202"/>
      <c r="H59" s="134"/>
      <c r="I59" s="143"/>
      <c r="J59" s="143"/>
      <c r="K59" s="143"/>
      <c r="L59" s="143"/>
      <c r="M59" s="143"/>
      <c r="N59" s="143"/>
      <c r="O59" s="143"/>
      <c r="P59" s="143"/>
      <c r="Q59" s="143"/>
    </row>
    <row r="60" spans="2:17" x14ac:dyDescent="0.3">
      <c r="B60" s="134"/>
      <c r="C60" s="134"/>
      <c r="D60" s="202"/>
      <c r="E60" s="134"/>
      <c r="F60" s="134"/>
      <c r="G60" s="202"/>
      <c r="H60" s="134"/>
      <c r="I60" s="143"/>
      <c r="J60" s="143"/>
      <c r="K60" s="143"/>
      <c r="L60" s="143"/>
      <c r="M60" s="143"/>
      <c r="N60" s="143"/>
      <c r="O60" s="143"/>
      <c r="P60" s="143"/>
      <c r="Q60" s="143"/>
    </row>
    <row r="61" spans="2:17" x14ac:dyDescent="0.3">
      <c r="B61" s="134"/>
      <c r="C61" s="134"/>
      <c r="D61" s="202"/>
      <c r="E61" s="134"/>
      <c r="F61" s="134"/>
      <c r="G61" s="202"/>
      <c r="H61" s="134"/>
      <c r="I61" s="143"/>
      <c r="J61" s="143"/>
      <c r="K61" s="143"/>
      <c r="L61" s="143"/>
      <c r="M61" s="143"/>
      <c r="N61" s="143"/>
      <c r="O61" s="143"/>
      <c r="P61" s="143"/>
      <c r="Q61" s="143"/>
    </row>
    <row r="62" spans="2:17" x14ac:dyDescent="0.3">
      <c r="B62" s="134"/>
      <c r="C62" s="134"/>
      <c r="D62" s="202"/>
      <c r="E62" s="134"/>
      <c r="F62" s="134"/>
      <c r="G62" s="202"/>
      <c r="H62" s="134"/>
      <c r="I62" s="143"/>
      <c r="J62" s="143"/>
      <c r="K62" s="143"/>
      <c r="L62" s="143"/>
      <c r="M62" s="143"/>
      <c r="N62" s="143"/>
      <c r="O62" s="143"/>
      <c r="P62" s="143"/>
      <c r="Q62" s="143"/>
    </row>
    <row r="63" spans="2:17" x14ac:dyDescent="0.3">
      <c r="B63" s="134"/>
      <c r="C63" s="134"/>
      <c r="D63" s="202"/>
      <c r="E63" s="134"/>
      <c r="F63" s="134"/>
      <c r="G63" s="202"/>
      <c r="H63" s="134"/>
      <c r="I63" s="143"/>
      <c r="J63" s="143"/>
      <c r="K63" s="143"/>
      <c r="L63" s="143"/>
      <c r="M63" s="143"/>
      <c r="N63" s="143"/>
      <c r="O63" s="143"/>
      <c r="P63" s="143"/>
      <c r="Q63" s="143"/>
    </row>
    <row r="64" spans="2:17" x14ac:dyDescent="0.3">
      <c r="B64" s="134"/>
      <c r="C64" s="134"/>
      <c r="D64" s="202"/>
      <c r="E64" s="134"/>
      <c r="F64" s="134"/>
      <c r="G64" s="202"/>
      <c r="H64" s="134"/>
      <c r="I64" s="143"/>
      <c r="J64" s="143"/>
      <c r="K64" s="143"/>
      <c r="L64" s="143"/>
      <c r="M64" s="143"/>
      <c r="N64" s="143"/>
      <c r="O64" s="143"/>
      <c r="P64" s="143"/>
      <c r="Q64" s="143"/>
    </row>
    <row r="65" spans="2:17" x14ac:dyDescent="0.3">
      <c r="B65" s="134"/>
      <c r="C65" s="134"/>
      <c r="D65" s="202"/>
      <c r="E65" s="134"/>
      <c r="F65" s="134"/>
      <c r="G65" s="202"/>
      <c r="H65" s="134"/>
      <c r="I65" s="143"/>
      <c r="J65" s="143"/>
      <c r="K65" s="143"/>
      <c r="L65" s="143"/>
      <c r="M65" s="143"/>
      <c r="N65" s="143"/>
      <c r="O65" s="143"/>
      <c r="P65" s="143"/>
      <c r="Q65" s="143"/>
    </row>
    <row r="66" spans="2:17" x14ac:dyDescent="0.3">
      <c r="B66" s="134"/>
      <c r="C66" s="134"/>
      <c r="D66" s="202"/>
      <c r="E66" s="134"/>
      <c r="F66" s="134"/>
      <c r="G66" s="202"/>
      <c r="H66" s="134"/>
      <c r="I66" s="143"/>
      <c r="J66" s="143"/>
      <c r="K66" s="143"/>
      <c r="L66" s="143"/>
      <c r="M66" s="143"/>
      <c r="N66" s="143"/>
      <c r="O66" s="143"/>
      <c r="P66" s="143"/>
      <c r="Q66" s="143"/>
    </row>
    <row r="67" spans="2:17" x14ac:dyDescent="0.3">
      <c r="B67" s="134"/>
      <c r="C67" s="134"/>
      <c r="D67" s="202"/>
      <c r="E67" s="134"/>
      <c r="F67" s="134"/>
      <c r="G67" s="202"/>
      <c r="H67" s="134"/>
      <c r="I67" s="143"/>
      <c r="J67" s="143"/>
      <c r="K67" s="143"/>
      <c r="L67" s="143"/>
      <c r="M67" s="143"/>
      <c r="N67" s="143"/>
      <c r="O67" s="143"/>
      <c r="P67" s="143"/>
      <c r="Q67" s="143"/>
    </row>
    <row r="68" spans="2:17" x14ac:dyDescent="0.3">
      <c r="B68" s="134"/>
      <c r="C68" s="134"/>
      <c r="D68" s="202"/>
      <c r="E68" s="134"/>
      <c r="F68" s="134"/>
      <c r="G68" s="202"/>
      <c r="H68" s="134"/>
      <c r="I68" s="143"/>
      <c r="J68" s="143"/>
      <c r="K68" s="143"/>
      <c r="L68" s="143"/>
      <c r="M68" s="143"/>
      <c r="N68" s="143"/>
      <c r="O68" s="143"/>
      <c r="P68" s="143"/>
      <c r="Q68" s="143"/>
    </row>
    <row r="69" spans="2:17" x14ac:dyDescent="0.3">
      <c r="B69" s="134"/>
      <c r="C69" s="134"/>
      <c r="D69" s="202"/>
      <c r="E69" s="134"/>
      <c r="F69" s="134"/>
      <c r="G69" s="202"/>
      <c r="H69" s="134"/>
      <c r="I69" s="143"/>
      <c r="J69" s="143"/>
      <c r="K69" s="143"/>
      <c r="L69" s="143"/>
      <c r="M69" s="143"/>
      <c r="N69" s="143"/>
      <c r="O69" s="143"/>
      <c r="P69" s="143"/>
      <c r="Q69" s="143"/>
    </row>
    <row r="70" spans="2:17" x14ac:dyDescent="0.3">
      <c r="B70" s="134"/>
      <c r="C70" s="134"/>
      <c r="D70" s="202"/>
      <c r="E70" s="134"/>
      <c r="F70" s="134"/>
      <c r="G70" s="202"/>
      <c r="H70" s="134"/>
      <c r="I70" s="143"/>
      <c r="J70" s="143"/>
      <c r="K70" s="143"/>
      <c r="L70" s="143"/>
      <c r="M70" s="143"/>
      <c r="N70" s="143"/>
      <c r="O70" s="143"/>
      <c r="P70" s="143"/>
      <c r="Q70" s="143"/>
    </row>
    <row r="71" spans="2:17" x14ac:dyDescent="0.3">
      <c r="B71" s="134"/>
      <c r="C71" s="134"/>
      <c r="D71" s="202"/>
      <c r="E71" s="134"/>
      <c r="F71" s="134"/>
      <c r="G71" s="202"/>
      <c r="H71" s="134"/>
      <c r="I71" s="143"/>
      <c r="J71" s="143"/>
      <c r="K71" s="143"/>
      <c r="L71" s="143"/>
      <c r="M71" s="143"/>
      <c r="N71" s="143"/>
      <c r="O71" s="143"/>
      <c r="P71" s="143"/>
      <c r="Q71" s="143"/>
    </row>
    <row r="72" spans="2:17" x14ac:dyDescent="0.3">
      <c r="B72" s="134"/>
      <c r="C72" s="134"/>
      <c r="D72" s="202"/>
      <c r="E72" s="134"/>
      <c r="F72" s="134"/>
      <c r="G72" s="202"/>
      <c r="H72" s="134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2:17" x14ac:dyDescent="0.3">
      <c r="B73" s="134"/>
      <c r="C73" s="134"/>
      <c r="D73" s="202"/>
      <c r="E73" s="134"/>
      <c r="F73" s="134"/>
      <c r="G73" s="202"/>
      <c r="H73" s="134"/>
      <c r="I73" s="143"/>
      <c r="J73" s="143"/>
      <c r="K73" s="143"/>
      <c r="L73" s="143"/>
      <c r="M73" s="143"/>
      <c r="N73" s="143"/>
      <c r="O73" s="143"/>
      <c r="P73" s="143"/>
      <c r="Q73" s="143"/>
    </row>
    <row r="74" spans="2:17" x14ac:dyDescent="0.3">
      <c r="B74" s="134"/>
      <c r="C74" s="134"/>
      <c r="D74" s="202"/>
      <c r="E74" s="134"/>
      <c r="F74" s="134"/>
      <c r="G74" s="202"/>
      <c r="H74" s="134"/>
      <c r="I74" s="143"/>
      <c r="J74" s="143"/>
      <c r="K74" s="143"/>
      <c r="L74" s="143"/>
      <c r="M74" s="143"/>
      <c r="N74" s="143"/>
      <c r="O74" s="143"/>
      <c r="P74" s="143"/>
      <c r="Q74" s="143"/>
    </row>
    <row r="75" spans="2:17" x14ac:dyDescent="0.3">
      <c r="B75" s="134"/>
      <c r="C75" s="134"/>
      <c r="D75" s="202"/>
      <c r="E75" s="134"/>
      <c r="F75" s="134"/>
      <c r="G75" s="202"/>
      <c r="H75" s="134"/>
      <c r="I75" s="143"/>
      <c r="J75" s="143"/>
      <c r="K75" s="143"/>
      <c r="L75" s="143"/>
      <c r="M75" s="143"/>
      <c r="N75" s="143"/>
      <c r="O75" s="143"/>
      <c r="P75" s="143"/>
      <c r="Q75" s="143"/>
    </row>
    <row r="76" spans="2:17" x14ac:dyDescent="0.3">
      <c r="B76" s="134"/>
      <c r="C76" s="134"/>
      <c r="D76" s="202"/>
      <c r="E76" s="134"/>
      <c r="F76" s="134"/>
      <c r="G76" s="202"/>
      <c r="H76" s="134"/>
      <c r="I76" s="143"/>
      <c r="J76" s="143"/>
      <c r="K76" s="143"/>
      <c r="L76" s="143"/>
      <c r="M76" s="143"/>
      <c r="N76" s="143"/>
      <c r="O76" s="143"/>
      <c r="P76" s="143"/>
      <c r="Q76" s="143"/>
    </row>
    <row r="77" spans="2:17" x14ac:dyDescent="0.3">
      <c r="B77" s="134"/>
      <c r="C77" s="134"/>
      <c r="D77" s="202"/>
      <c r="E77" s="134"/>
      <c r="F77" s="134"/>
      <c r="G77" s="202"/>
      <c r="H77" s="134"/>
      <c r="I77" s="143"/>
      <c r="J77" s="143"/>
      <c r="K77" s="143"/>
      <c r="L77" s="143"/>
      <c r="M77" s="143"/>
      <c r="N77" s="143"/>
      <c r="O77" s="143"/>
      <c r="P77" s="143"/>
      <c r="Q77" s="143"/>
    </row>
    <row r="78" spans="2:17" x14ac:dyDescent="0.3">
      <c r="B78" s="134"/>
      <c r="C78" s="134"/>
      <c r="D78" s="202"/>
      <c r="E78" s="134"/>
      <c r="F78" s="134"/>
      <c r="G78" s="202"/>
      <c r="H78" s="134"/>
      <c r="I78" s="143"/>
      <c r="J78" s="143"/>
      <c r="K78" s="143"/>
      <c r="L78" s="143"/>
      <c r="M78" s="143"/>
      <c r="N78" s="143"/>
      <c r="O78" s="143"/>
      <c r="P78" s="143"/>
      <c r="Q78" s="143"/>
    </row>
    <row r="79" spans="2:17" x14ac:dyDescent="0.3">
      <c r="B79" s="134"/>
      <c r="C79" s="134"/>
      <c r="D79" s="202"/>
      <c r="E79" s="134"/>
      <c r="F79" s="134"/>
      <c r="G79" s="202"/>
      <c r="H79" s="134"/>
      <c r="I79" s="143"/>
      <c r="J79" s="143"/>
      <c r="K79" s="143"/>
      <c r="L79" s="143"/>
      <c r="M79" s="143"/>
      <c r="N79" s="143"/>
      <c r="O79" s="143"/>
      <c r="P79" s="143"/>
      <c r="Q79" s="143"/>
    </row>
    <row r="80" spans="2:17" x14ac:dyDescent="0.3">
      <c r="B80" s="134"/>
      <c r="C80" s="134"/>
      <c r="D80" s="202"/>
      <c r="E80" s="134"/>
      <c r="F80" s="134"/>
      <c r="G80" s="202"/>
      <c r="H80" s="134"/>
      <c r="I80" s="143"/>
      <c r="J80" s="143"/>
      <c r="K80" s="143"/>
      <c r="L80" s="143"/>
      <c r="M80" s="143"/>
      <c r="N80" s="143"/>
      <c r="O80" s="143"/>
      <c r="P80" s="143"/>
      <c r="Q80" s="143"/>
    </row>
    <row r="81" spans="2:17" x14ac:dyDescent="0.3">
      <c r="B81" s="134"/>
      <c r="C81" s="134"/>
      <c r="D81" s="202"/>
      <c r="E81" s="134"/>
      <c r="F81" s="134"/>
      <c r="G81" s="202"/>
      <c r="H81" s="134"/>
      <c r="I81" s="143"/>
      <c r="J81" s="143"/>
      <c r="K81" s="143"/>
      <c r="L81" s="143"/>
      <c r="M81" s="143"/>
      <c r="N81" s="143"/>
      <c r="O81" s="143"/>
      <c r="P81" s="143"/>
      <c r="Q81" s="143"/>
    </row>
    <row r="82" spans="2:17" x14ac:dyDescent="0.3">
      <c r="B82" s="134"/>
      <c r="C82" s="134"/>
      <c r="D82" s="202"/>
      <c r="E82" s="134"/>
      <c r="F82" s="134"/>
      <c r="G82" s="202"/>
      <c r="H82" s="134"/>
      <c r="I82" s="143"/>
      <c r="J82" s="143"/>
      <c r="K82" s="143"/>
      <c r="L82" s="143"/>
      <c r="M82" s="143"/>
      <c r="N82" s="143"/>
      <c r="O82" s="143"/>
      <c r="P82" s="143"/>
      <c r="Q82" s="143"/>
    </row>
    <row r="83" spans="2:17" x14ac:dyDescent="0.3">
      <c r="B83" s="134"/>
      <c r="C83" s="134"/>
      <c r="D83" s="202"/>
      <c r="E83" s="134"/>
      <c r="F83" s="134"/>
      <c r="G83" s="202"/>
      <c r="H83" s="134"/>
      <c r="I83" s="143"/>
      <c r="J83" s="143"/>
      <c r="K83" s="143"/>
      <c r="L83" s="143"/>
      <c r="M83" s="143"/>
      <c r="N83" s="143"/>
      <c r="O83" s="143"/>
      <c r="P83" s="143"/>
      <c r="Q83" s="143"/>
    </row>
    <row r="84" spans="2:17" x14ac:dyDescent="0.3">
      <c r="B84" s="134"/>
      <c r="C84" s="134"/>
      <c r="D84" s="202"/>
      <c r="E84" s="134"/>
      <c r="F84" s="134"/>
      <c r="G84" s="202"/>
      <c r="H84" s="134"/>
      <c r="I84" s="143"/>
      <c r="J84" s="143"/>
      <c r="K84" s="143"/>
      <c r="L84" s="143"/>
      <c r="M84" s="143"/>
      <c r="N84" s="143"/>
      <c r="O84" s="143"/>
      <c r="P84" s="143"/>
      <c r="Q84" s="143"/>
    </row>
    <row r="85" spans="2:17" x14ac:dyDescent="0.3">
      <c r="B85" s="134"/>
      <c r="C85" s="134"/>
      <c r="D85" s="202"/>
      <c r="E85" s="134"/>
      <c r="F85" s="134"/>
      <c r="G85" s="202"/>
      <c r="H85" s="134"/>
      <c r="I85" s="143"/>
      <c r="J85" s="143"/>
      <c r="K85" s="143"/>
      <c r="L85" s="143"/>
      <c r="M85" s="143"/>
      <c r="N85" s="143"/>
      <c r="O85" s="143"/>
      <c r="P85" s="143"/>
      <c r="Q85" s="143"/>
    </row>
    <row r="86" spans="2:17" x14ac:dyDescent="0.3">
      <c r="B86" s="134"/>
      <c r="C86" s="134"/>
      <c r="D86" s="202"/>
      <c r="E86" s="134"/>
      <c r="F86" s="134"/>
      <c r="G86" s="202"/>
      <c r="H86" s="134"/>
      <c r="I86" s="143"/>
      <c r="J86" s="143"/>
      <c r="K86" s="143"/>
      <c r="L86" s="143"/>
      <c r="M86" s="143"/>
      <c r="N86" s="143"/>
      <c r="O86" s="143"/>
      <c r="P86" s="143"/>
      <c r="Q86" s="143"/>
    </row>
    <row r="87" spans="2:17" x14ac:dyDescent="0.3">
      <c r="B87" s="134"/>
      <c r="C87" s="134"/>
      <c r="D87" s="202"/>
      <c r="E87" s="134"/>
      <c r="F87" s="134"/>
      <c r="G87" s="202"/>
      <c r="H87" s="134"/>
      <c r="I87" s="143"/>
      <c r="J87" s="143"/>
      <c r="K87" s="143"/>
      <c r="L87" s="143"/>
      <c r="M87" s="143"/>
      <c r="N87" s="143"/>
      <c r="O87" s="143"/>
      <c r="P87" s="143"/>
      <c r="Q87" s="143"/>
    </row>
    <row r="88" spans="2:17" x14ac:dyDescent="0.3">
      <c r="B88" s="134"/>
      <c r="C88" s="134"/>
      <c r="D88" s="202"/>
      <c r="E88" s="134"/>
      <c r="F88" s="134"/>
      <c r="G88" s="202"/>
      <c r="H88" s="134"/>
      <c r="I88" s="143"/>
      <c r="J88" s="143"/>
      <c r="K88" s="143"/>
      <c r="L88" s="143"/>
      <c r="M88" s="143"/>
      <c r="N88" s="143"/>
      <c r="O88" s="143"/>
      <c r="P88" s="143"/>
      <c r="Q88" s="143"/>
    </row>
    <row r="89" spans="2:17" x14ac:dyDescent="0.3">
      <c r="B89" s="134"/>
      <c r="C89" s="134"/>
      <c r="D89" s="202"/>
      <c r="E89" s="134"/>
      <c r="F89" s="134"/>
      <c r="G89" s="202"/>
      <c r="H89" s="134"/>
      <c r="I89" s="143"/>
      <c r="J89" s="143"/>
      <c r="K89" s="143"/>
      <c r="L89" s="143"/>
      <c r="M89" s="143"/>
      <c r="N89" s="143"/>
      <c r="O89" s="143"/>
      <c r="P89" s="143"/>
      <c r="Q89" s="143"/>
    </row>
    <row r="90" spans="2:17" x14ac:dyDescent="0.3">
      <c r="B90" s="134"/>
      <c r="C90" s="134"/>
      <c r="D90" s="202"/>
      <c r="E90" s="134"/>
      <c r="F90" s="134"/>
      <c r="G90" s="202"/>
      <c r="H90" s="134"/>
      <c r="I90" s="143"/>
      <c r="J90" s="143"/>
      <c r="K90" s="143"/>
      <c r="L90" s="143"/>
      <c r="M90" s="143"/>
      <c r="N90" s="143"/>
      <c r="O90" s="143"/>
      <c r="P90" s="143"/>
      <c r="Q90" s="143"/>
    </row>
    <row r="91" spans="2:17" x14ac:dyDescent="0.3">
      <c r="B91" s="134"/>
      <c r="C91" s="134"/>
      <c r="D91" s="202"/>
      <c r="E91" s="134"/>
      <c r="F91" s="134"/>
      <c r="G91" s="202"/>
      <c r="H91" s="134"/>
      <c r="I91" s="143"/>
      <c r="J91" s="143"/>
      <c r="K91" s="143"/>
      <c r="L91" s="143"/>
      <c r="M91" s="143"/>
      <c r="N91" s="143"/>
      <c r="O91" s="143"/>
      <c r="P91" s="143"/>
      <c r="Q91" s="143"/>
    </row>
    <row r="92" spans="2:17" x14ac:dyDescent="0.3">
      <c r="B92" s="134"/>
      <c r="C92" s="134"/>
      <c r="D92" s="202"/>
      <c r="E92" s="134"/>
      <c r="F92" s="134"/>
      <c r="G92" s="202"/>
      <c r="H92" s="134"/>
      <c r="I92" s="143"/>
      <c r="J92" s="143"/>
      <c r="K92" s="143"/>
      <c r="L92" s="143"/>
      <c r="M92" s="143"/>
      <c r="N92" s="143"/>
      <c r="O92" s="143"/>
      <c r="P92" s="143"/>
      <c r="Q92" s="143"/>
    </row>
    <row r="93" spans="2:17" x14ac:dyDescent="0.3">
      <c r="B93" s="134"/>
      <c r="C93" s="134"/>
      <c r="D93" s="202"/>
      <c r="E93" s="134"/>
      <c r="F93" s="134"/>
      <c r="G93" s="202"/>
      <c r="H93" s="134"/>
      <c r="I93" s="143"/>
      <c r="J93" s="143"/>
      <c r="K93" s="143"/>
      <c r="L93" s="143"/>
      <c r="M93" s="143"/>
      <c r="N93" s="143"/>
      <c r="O93" s="143"/>
      <c r="P93" s="143"/>
      <c r="Q93" s="143"/>
    </row>
    <row r="94" spans="2:17" x14ac:dyDescent="0.3">
      <c r="B94" s="134"/>
      <c r="C94" s="134"/>
      <c r="D94" s="202"/>
      <c r="E94" s="134"/>
      <c r="F94" s="134"/>
      <c r="G94" s="202"/>
      <c r="H94" s="134"/>
      <c r="I94" s="143"/>
      <c r="J94" s="143"/>
      <c r="K94" s="143"/>
      <c r="L94" s="143"/>
      <c r="M94" s="143"/>
      <c r="N94" s="143"/>
      <c r="O94" s="143"/>
      <c r="P94" s="143"/>
      <c r="Q94" s="143"/>
    </row>
    <row r="95" spans="2:17" x14ac:dyDescent="0.3">
      <c r="B95" s="134"/>
      <c r="C95" s="134"/>
      <c r="D95" s="202"/>
      <c r="E95" s="134"/>
      <c r="F95" s="134"/>
      <c r="G95" s="202"/>
      <c r="H95" s="134"/>
      <c r="I95" s="143"/>
      <c r="J95" s="143"/>
      <c r="K95" s="143"/>
      <c r="L95" s="143"/>
      <c r="M95" s="143"/>
      <c r="N95" s="143"/>
      <c r="O95" s="143"/>
      <c r="P95" s="143"/>
      <c r="Q95" s="143"/>
    </row>
    <row r="96" spans="2:17" x14ac:dyDescent="0.3">
      <c r="B96" s="134"/>
      <c r="C96" s="134"/>
      <c r="D96" s="202"/>
      <c r="E96" s="134"/>
      <c r="F96" s="134"/>
      <c r="G96" s="202"/>
      <c r="H96" s="134"/>
      <c r="I96" s="143"/>
      <c r="J96" s="143"/>
      <c r="K96" s="143"/>
      <c r="L96" s="143"/>
      <c r="M96" s="143"/>
      <c r="N96" s="143"/>
      <c r="O96" s="143"/>
      <c r="P96" s="143"/>
      <c r="Q96" s="143"/>
    </row>
    <row r="97" spans="2:17" x14ac:dyDescent="0.3">
      <c r="B97" s="134"/>
      <c r="C97" s="134"/>
      <c r="D97" s="202"/>
      <c r="E97" s="134"/>
      <c r="F97" s="134"/>
      <c r="G97" s="202"/>
      <c r="H97" s="134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2:17" x14ac:dyDescent="0.3">
      <c r="B98" s="134"/>
      <c r="C98" s="134"/>
      <c r="D98" s="202"/>
      <c r="E98" s="134"/>
      <c r="F98" s="134"/>
      <c r="G98" s="202"/>
      <c r="H98" s="134"/>
      <c r="I98" s="143"/>
      <c r="J98" s="143"/>
      <c r="K98" s="143"/>
      <c r="L98" s="143"/>
      <c r="M98" s="143"/>
      <c r="N98" s="143"/>
      <c r="O98" s="143"/>
      <c r="P98" s="143"/>
      <c r="Q98" s="143"/>
    </row>
    <row r="99" spans="2:17" x14ac:dyDescent="0.3">
      <c r="B99" s="134"/>
      <c r="C99" s="134"/>
      <c r="D99" s="202"/>
      <c r="E99" s="134"/>
      <c r="F99" s="134"/>
      <c r="G99" s="202"/>
      <c r="H99" s="134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2:17" x14ac:dyDescent="0.3">
      <c r="B100" s="134"/>
      <c r="C100" s="134"/>
      <c r="D100" s="202"/>
      <c r="E100" s="134"/>
      <c r="F100" s="134"/>
      <c r="G100" s="202"/>
      <c r="H100" s="134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2:17" x14ac:dyDescent="0.3">
      <c r="B101" s="134"/>
      <c r="C101" s="134"/>
      <c r="D101" s="202"/>
      <c r="E101" s="134"/>
      <c r="F101" s="134"/>
      <c r="G101" s="202"/>
      <c r="H101" s="134"/>
      <c r="I101" s="143"/>
      <c r="J101" s="143"/>
      <c r="K101" s="143"/>
      <c r="L101" s="143"/>
      <c r="M101" s="143"/>
      <c r="N101" s="143"/>
      <c r="O101" s="143"/>
      <c r="P101" s="143"/>
      <c r="Q101" s="143"/>
    </row>
    <row r="102" spans="2:17" x14ac:dyDescent="0.3">
      <c r="B102" s="134"/>
      <c r="C102" s="134"/>
      <c r="D102" s="202"/>
      <c r="E102" s="134"/>
      <c r="F102" s="134"/>
      <c r="G102" s="202"/>
      <c r="H102" s="134"/>
      <c r="I102" s="143"/>
      <c r="J102" s="143"/>
      <c r="K102" s="143"/>
      <c r="L102" s="143"/>
      <c r="M102" s="143"/>
      <c r="N102" s="143"/>
      <c r="O102" s="143"/>
      <c r="P102" s="143"/>
      <c r="Q102" s="143"/>
    </row>
    <row r="103" spans="2:17" x14ac:dyDescent="0.3">
      <c r="B103" s="134"/>
      <c r="C103" s="134"/>
      <c r="D103" s="202"/>
      <c r="E103" s="134"/>
      <c r="F103" s="134"/>
      <c r="G103" s="202"/>
      <c r="H103" s="134"/>
      <c r="I103" s="143"/>
      <c r="J103" s="143"/>
      <c r="K103" s="143"/>
      <c r="L103" s="143"/>
      <c r="M103" s="143"/>
      <c r="N103" s="143"/>
      <c r="O103" s="143"/>
      <c r="P103" s="143"/>
      <c r="Q103" s="143"/>
    </row>
    <row r="104" spans="2:17" x14ac:dyDescent="0.3">
      <c r="B104" s="134"/>
      <c r="C104" s="134"/>
      <c r="D104" s="202"/>
      <c r="E104" s="134"/>
      <c r="F104" s="134"/>
      <c r="G104" s="202"/>
      <c r="H104" s="134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2:17" x14ac:dyDescent="0.3">
      <c r="B105" s="134"/>
      <c r="C105" s="134"/>
      <c r="D105" s="202"/>
      <c r="E105" s="134"/>
      <c r="F105" s="134"/>
      <c r="G105" s="202"/>
      <c r="H105" s="134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2:17" x14ac:dyDescent="0.3">
      <c r="B106" s="134"/>
      <c r="C106" s="134"/>
      <c r="D106" s="202"/>
      <c r="E106" s="134"/>
      <c r="F106" s="134"/>
      <c r="G106" s="202"/>
      <c r="H106" s="134"/>
      <c r="I106" s="143"/>
      <c r="J106" s="143"/>
      <c r="K106" s="143"/>
      <c r="L106" s="143"/>
      <c r="M106" s="143"/>
      <c r="N106" s="143"/>
      <c r="O106" s="143"/>
      <c r="P106" s="143"/>
      <c r="Q106" s="143"/>
    </row>
    <row r="107" spans="2:17" x14ac:dyDescent="0.3">
      <c r="B107" s="134"/>
      <c r="C107" s="134"/>
      <c r="D107" s="202"/>
      <c r="E107" s="134"/>
      <c r="F107" s="134"/>
      <c r="G107" s="202"/>
      <c r="H107" s="134"/>
      <c r="I107" s="143"/>
      <c r="J107" s="143"/>
      <c r="K107" s="143"/>
      <c r="L107" s="143"/>
      <c r="M107" s="143"/>
      <c r="N107" s="143"/>
      <c r="O107" s="143"/>
      <c r="P107" s="143"/>
      <c r="Q107" s="143"/>
    </row>
    <row r="108" spans="2:17" x14ac:dyDescent="0.3">
      <c r="B108" s="134"/>
      <c r="C108" s="134"/>
      <c r="D108" s="202"/>
      <c r="E108" s="134"/>
      <c r="F108" s="134"/>
      <c r="G108" s="202"/>
      <c r="H108" s="134"/>
      <c r="I108" s="143"/>
      <c r="J108" s="143"/>
      <c r="K108" s="143"/>
      <c r="L108" s="143"/>
      <c r="M108" s="143"/>
      <c r="N108" s="143"/>
      <c r="O108" s="143"/>
      <c r="P108" s="143"/>
      <c r="Q108" s="143"/>
    </row>
    <row r="109" spans="2:17" x14ac:dyDescent="0.3">
      <c r="B109" s="134"/>
      <c r="C109" s="134"/>
      <c r="D109" s="202"/>
      <c r="E109" s="134"/>
      <c r="F109" s="134"/>
      <c r="G109" s="202"/>
      <c r="H109" s="134"/>
      <c r="I109" s="143"/>
      <c r="J109" s="143"/>
      <c r="K109" s="143"/>
      <c r="L109" s="143"/>
      <c r="M109" s="143"/>
      <c r="N109" s="143"/>
      <c r="O109" s="143"/>
      <c r="P109" s="143"/>
      <c r="Q109" s="143"/>
    </row>
    <row r="110" spans="2:17" x14ac:dyDescent="0.3">
      <c r="B110" s="134"/>
      <c r="C110" s="134"/>
      <c r="D110" s="202"/>
      <c r="E110" s="134"/>
      <c r="F110" s="134"/>
      <c r="G110" s="202"/>
      <c r="H110" s="134"/>
      <c r="I110" s="143"/>
      <c r="J110" s="143"/>
      <c r="K110" s="143"/>
      <c r="L110" s="143"/>
      <c r="M110" s="143"/>
      <c r="N110" s="143"/>
      <c r="O110" s="143"/>
      <c r="P110" s="143"/>
      <c r="Q110" s="143"/>
    </row>
    <row r="111" spans="2:17" x14ac:dyDescent="0.3">
      <c r="B111" s="134"/>
      <c r="C111" s="134"/>
      <c r="D111" s="202"/>
      <c r="E111" s="134"/>
      <c r="F111" s="134"/>
      <c r="G111" s="202"/>
      <c r="H111" s="134"/>
      <c r="I111" s="143"/>
      <c r="J111" s="143"/>
      <c r="K111" s="143"/>
      <c r="L111" s="143"/>
      <c r="M111" s="143"/>
      <c r="N111" s="143"/>
      <c r="O111" s="143"/>
      <c r="P111" s="143"/>
      <c r="Q111" s="143"/>
    </row>
    <row r="112" spans="2:17" x14ac:dyDescent="0.3">
      <c r="B112" s="134"/>
      <c r="C112" s="134"/>
      <c r="D112" s="202"/>
      <c r="E112" s="134"/>
      <c r="F112" s="134"/>
      <c r="G112" s="202"/>
      <c r="H112" s="134"/>
      <c r="I112" s="143"/>
      <c r="J112" s="143"/>
      <c r="K112" s="143"/>
      <c r="L112" s="143"/>
      <c r="M112" s="143"/>
      <c r="N112" s="143"/>
      <c r="O112" s="143"/>
      <c r="P112" s="143"/>
      <c r="Q112" s="143"/>
    </row>
    <row r="113" spans="2:17" x14ac:dyDescent="0.3">
      <c r="B113" s="134"/>
      <c r="C113" s="134"/>
      <c r="D113" s="202"/>
      <c r="E113" s="134"/>
      <c r="F113" s="134"/>
      <c r="G113" s="202"/>
      <c r="H113" s="134"/>
      <c r="I113" s="143"/>
      <c r="J113" s="143"/>
      <c r="K113" s="143"/>
      <c r="L113" s="143"/>
      <c r="M113" s="143"/>
      <c r="N113" s="143"/>
      <c r="O113" s="143"/>
      <c r="P113" s="143"/>
      <c r="Q113" s="143"/>
    </row>
    <row r="114" spans="2:17" x14ac:dyDescent="0.3">
      <c r="B114" s="134"/>
      <c r="C114" s="134"/>
      <c r="D114" s="202"/>
      <c r="E114" s="134"/>
      <c r="F114" s="134"/>
      <c r="G114" s="202"/>
      <c r="H114" s="134"/>
      <c r="I114" s="143"/>
      <c r="J114" s="143"/>
      <c r="K114" s="143"/>
      <c r="L114" s="143"/>
      <c r="M114" s="143"/>
      <c r="N114" s="143"/>
      <c r="O114" s="143"/>
      <c r="P114" s="143"/>
      <c r="Q114" s="143"/>
    </row>
    <row r="115" spans="2:17" x14ac:dyDescent="0.3">
      <c r="B115" s="134"/>
      <c r="C115" s="134"/>
      <c r="D115" s="202"/>
      <c r="E115" s="134"/>
      <c r="F115" s="134"/>
      <c r="G115" s="202"/>
      <c r="H115" s="134"/>
      <c r="I115" s="143"/>
      <c r="J115" s="143"/>
      <c r="K115" s="143"/>
      <c r="L115" s="143"/>
      <c r="M115" s="143"/>
      <c r="N115" s="143"/>
      <c r="O115" s="143"/>
      <c r="P115" s="143"/>
      <c r="Q115" s="143"/>
    </row>
    <row r="116" spans="2:17" x14ac:dyDescent="0.3">
      <c r="B116" s="134"/>
      <c r="C116" s="134"/>
      <c r="D116" s="202"/>
      <c r="E116" s="134"/>
      <c r="F116" s="134"/>
      <c r="G116" s="202"/>
      <c r="H116" s="134"/>
      <c r="I116" s="143"/>
      <c r="J116" s="143"/>
      <c r="K116" s="143"/>
      <c r="L116" s="143"/>
      <c r="M116" s="143"/>
      <c r="N116" s="143"/>
      <c r="O116" s="143"/>
      <c r="P116" s="143"/>
      <c r="Q116" s="143"/>
    </row>
    <row r="117" spans="2:17" x14ac:dyDescent="0.3">
      <c r="B117" s="134"/>
      <c r="C117" s="134"/>
      <c r="D117" s="202"/>
      <c r="E117" s="134"/>
      <c r="F117" s="134"/>
      <c r="G117" s="202"/>
      <c r="H117" s="134"/>
      <c r="I117" s="143"/>
      <c r="J117" s="143"/>
      <c r="K117" s="143"/>
      <c r="L117" s="143"/>
      <c r="M117" s="143"/>
      <c r="N117" s="143"/>
      <c r="O117" s="143"/>
      <c r="P117" s="143"/>
      <c r="Q117" s="143"/>
    </row>
    <row r="118" spans="2:17" x14ac:dyDescent="0.3">
      <c r="B118" s="134"/>
      <c r="C118" s="134"/>
      <c r="D118" s="202"/>
      <c r="E118" s="134"/>
      <c r="F118" s="134"/>
      <c r="G118" s="202"/>
      <c r="H118" s="134"/>
      <c r="I118" s="143"/>
      <c r="J118" s="143"/>
      <c r="K118" s="143"/>
      <c r="L118" s="143"/>
      <c r="M118" s="143"/>
      <c r="N118" s="143"/>
      <c r="O118" s="143"/>
      <c r="P118" s="143"/>
      <c r="Q118" s="143"/>
    </row>
    <row r="119" spans="2:17" x14ac:dyDescent="0.3">
      <c r="B119" s="134"/>
      <c r="C119" s="134"/>
      <c r="D119" s="202"/>
      <c r="E119" s="134"/>
      <c r="F119" s="134"/>
      <c r="G119" s="202"/>
      <c r="H119" s="134"/>
      <c r="I119" s="143"/>
      <c r="J119" s="143"/>
      <c r="K119" s="143"/>
      <c r="L119" s="143"/>
      <c r="M119" s="143"/>
      <c r="N119" s="143"/>
      <c r="O119" s="143"/>
      <c r="P119" s="143"/>
      <c r="Q119" s="143"/>
    </row>
    <row r="120" spans="2:17" x14ac:dyDescent="0.3">
      <c r="B120" s="134"/>
      <c r="C120" s="134"/>
      <c r="D120" s="202"/>
      <c r="E120" s="134"/>
      <c r="F120" s="134"/>
      <c r="G120" s="202"/>
      <c r="H120" s="134"/>
      <c r="I120" s="143"/>
      <c r="J120" s="143"/>
      <c r="K120" s="143"/>
      <c r="L120" s="143"/>
      <c r="M120" s="143"/>
      <c r="N120" s="143"/>
      <c r="O120" s="143"/>
      <c r="P120" s="143"/>
      <c r="Q120" s="143"/>
    </row>
    <row r="121" spans="2:17" x14ac:dyDescent="0.3">
      <c r="B121" s="134"/>
      <c r="C121" s="134"/>
      <c r="D121" s="202"/>
      <c r="E121" s="134"/>
      <c r="F121" s="134"/>
      <c r="G121" s="202"/>
      <c r="H121" s="134"/>
      <c r="I121" s="143"/>
      <c r="J121" s="143"/>
      <c r="K121" s="143"/>
      <c r="L121" s="143"/>
      <c r="M121" s="143"/>
      <c r="N121" s="143"/>
      <c r="O121" s="143"/>
      <c r="P121" s="143"/>
      <c r="Q121" s="143"/>
    </row>
    <row r="122" spans="2:17" x14ac:dyDescent="0.3">
      <c r="B122" s="134"/>
      <c r="C122" s="134"/>
      <c r="D122" s="202"/>
      <c r="E122" s="134"/>
      <c r="F122" s="134"/>
      <c r="G122" s="202"/>
      <c r="H122" s="134"/>
      <c r="I122" s="143"/>
      <c r="J122" s="143"/>
      <c r="K122" s="143"/>
      <c r="L122" s="143"/>
      <c r="M122" s="143"/>
      <c r="N122" s="143"/>
      <c r="O122" s="143"/>
      <c r="P122" s="143"/>
      <c r="Q122" s="143"/>
    </row>
    <row r="123" spans="2:17" x14ac:dyDescent="0.3">
      <c r="B123" s="134"/>
      <c r="C123" s="134"/>
      <c r="D123" s="202"/>
      <c r="E123" s="134"/>
      <c r="F123" s="134"/>
      <c r="G123" s="202"/>
      <c r="H123" s="134"/>
      <c r="I123" s="143"/>
      <c r="J123" s="143"/>
      <c r="K123" s="143"/>
      <c r="L123" s="143"/>
      <c r="M123" s="143"/>
      <c r="N123" s="143"/>
      <c r="O123" s="143"/>
      <c r="P123" s="143"/>
      <c r="Q123" s="143"/>
    </row>
    <row r="124" spans="2:17" x14ac:dyDescent="0.3">
      <c r="B124" s="134"/>
      <c r="C124" s="134"/>
      <c r="D124" s="202"/>
      <c r="E124" s="134"/>
      <c r="F124" s="134"/>
      <c r="G124" s="202"/>
      <c r="H124" s="134"/>
      <c r="I124" s="143"/>
      <c r="J124" s="143"/>
      <c r="K124" s="143"/>
      <c r="L124" s="143"/>
      <c r="M124" s="143"/>
      <c r="N124" s="143"/>
      <c r="O124" s="143"/>
      <c r="P124" s="143"/>
      <c r="Q124" s="143"/>
    </row>
    <row r="125" spans="2:17" x14ac:dyDescent="0.3">
      <c r="B125" s="134"/>
      <c r="C125" s="134"/>
      <c r="D125" s="202"/>
      <c r="E125" s="134"/>
      <c r="F125" s="134"/>
      <c r="G125" s="202"/>
      <c r="H125" s="134"/>
      <c r="I125" s="143"/>
      <c r="J125" s="143"/>
      <c r="K125" s="143"/>
      <c r="L125" s="143"/>
      <c r="M125" s="143"/>
      <c r="N125" s="143"/>
      <c r="O125" s="143"/>
      <c r="P125" s="143"/>
      <c r="Q125" s="143"/>
    </row>
    <row r="126" spans="2:17" x14ac:dyDescent="0.3">
      <c r="B126" s="134"/>
      <c r="C126" s="134"/>
      <c r="D126" s="202"/>
      <c r="E126" s="134"/>
      <c r="F126" s="134"/>
      <c r="G126" s="202"/>
      <c r="H126" s="134"/>
      <c r="I126" s="143"/>
      <c r="J126" s="143"/>
      <c r="K126" s="143"/>
      <c r="L126" s="143"/>
      <c r="M126" s="143"/>
      <c r="N126" s="143"/>
      <c r="O126" s="143"/>
      <c r="P126" s="143"/>
      <c r="Q126" s="143"/>
    </row>
    <row r="127" spans="2:17" x14ac:dyDescent="0.3">
      <c r="B127" s="134"/>
      <c r="C127" s="134"/>
      <c r="D127" s="202"/>
      <c r="E127" s="134"/>
      <c r="F127" s="134"/>
      <c r="G127" s="202"/>
      <c r="H127" s="134"/>
      <c r="I127" s="143"/>
      <c r="J127" s="143"/>
      <c r="K127" s="143"/>
      <c r="L127" s="143"/>
      <c r="M127" s="143"/>
      <c r="N127" s="143"/>
      <c r="O127" s="143"/>
      <c r="P127" s="143"/>
      <c r="Q127" s="143"/>
    </row>
    <row r="128" spans="2:17" x14ac:dyDescent="0.3">
      <c r="B128" s="134"/>
      <c r="C128" s="134"/>
      <c r="D128" s="202"/>
      <c r="E128" s="134"/>
      <c r="F128" s="134"/>
      <c r="G128" s="202"/>
      <c r="H128" s="134"/>
      <c r="I128" s="143"/>
      <c r="J128" s="143"/>
      <c r="K128" s="143"/>
      <c r="L128" s="143"/>
      <c r="M128" s="143"/>
      <c r="N128" s="143"/>
      <c r="O128" s="143"/>
      <c r="P128" s="143"/>
      <c r="Q128" s="143"/>
    </row>
    <row r="129" spans="2:17" x14ac:dyDescent="0.3">
      <c r="B129" s="134"/>
      <c r="C129" s="134"/>
      <c r="D129" s="202"/>
      <c r="E129" s="134"/>
      <c r="F129" s="134"/>
      <c r="G129" s="202"/>
      <c r="H129" s="134"/>
      <c r="I129" s="143"/>
      <c r="J129" s="143"/>
      <c r="K129" s="143"/>
      <c r="L129" s="143"/>
      <c r="M129" s="143"/>
      <c r="N129" s="143"/>
      <c r="O129" s="143"/>
      <c r="P129" s="143"/>
      <c r="Q129" s="143"/>
    </row>
    <row r="130" spans="2:17" x14ac:dyDescent="0.3">
      <c r="B130" s="134"/>
      <c r="C130" s="134"/>
      <c r="D130" s="202"/>
      <c r="E130" s="134"/>
      <c r="F130" s="134"/>
      <c r="G130" s="202"/>
      <c r="H130" s="134"/>
      <c r="I130" s="143"/>
      <c r="J130" s="143"/>
      <c r="K130" s="143"/>
      <c r="L130" s="143"/>
      <c r="M130" s="143"/>
      <c r="N130" s="143"/>
      <c r="O130" s="143"/>
      <c r="P130" s="143"/>
      <c r="Q130" s="143"/>
    </row>
    <row r="131" spans="2:17" x14ac:dyDescent="0.3">
      <c r="B131" s="134"/>
      <c r="C131" s="134"/>
      <c r="D131" s="202"/>
      <c r="E131" s="134"/>
      <c r="F131" s="134"/>
      <c r="G131" s="202"/>
      <c r="H131" s="134"/>
      <c r="I131" s="143"/>
      <c r="J131" s="143"/>
      <c r="K131" s="143"/>
      <c r="L131" s="143"/>
      <c r="M131" s="143"/>
      <c r="N131" s="143"/>
      <c r="O131" s="143"/>
      <c r="P131" s="143"/>
      <c r="Q131" s="143"/>
    </row>
    <row r="132" spans="2:17" x14ac:dyDescent="0.3">
      <c r="B132" s="134"/>
      <c r="C132" s="134"/>
      <c r="D132" s="202"/>
      <c r="E132" s="134"/>
      <c r="F132" s="134"/>
      <c r="G132" s="202"/>
      <c r="H132" s="134"/>
      <c r="I132" s="143"/>
      <c r="J132" s="143"/>
      <c r="K132" s="143"/>
      <c r="L132" s="143"/>
      <c r="M132" s="143"/>
      <c r="N132" s="143"/>
      <c r="O132" s="143"/>
      <c r="P132" s="143"/>
      <c r="Q132" s="143"/>
    </row>
    <row r="133" spans="2:17" x14ac:dyDescent="0.3">
      <c r="B133" s="134"/>
      <c r="C133" s="134"/>
      <c r="D133" s="202"/>
      <c r="E133" s="134"/>
      <c r="F133" s="134"/>
      <c r="G133" s="202"/>
      <c r="H133" s="134"/>
      <c r="I133" s="143"/>
      <c r="J133" s="143"/>
      <c r="K133" s="143"/>
      <c r="L133" s="143"/>
      <c r="M133" s="143"/>
      <c r="N133" s="143"/>
      <c r="O133" s="143"/>
      <c r="P133" s="143"/>
      <c r="Q133" s="143"/>
    </row>
    <row r="134" spans="2:17" x14ac:dyDescent="0.3">
      <c r="B134" s="134"/>
      <c r="C134" s="134"/>
      <c r="D134" s="202"/>
      <c r="E134" s="134"/>
      <c r="F134" s="134"/>
      <c r="G134" s="202"/>
      <c r="H134" s="134"/>
      <c r="I134" s="143"/>
      <c r="J134" s="143"/>
      <c r="K134" s="143"/>
      <c r="L134" s="143"/>
      <c r="M134" s="143"/>
      <c r="N134" s="143"/>
      <c r="O134" s="143"/>
      <c r="P134" s="143"/>
      <c r="Q134" s="143"/>
    </row>
    <row r="135" spans="2:17" x14ac:dyDescent="0.3">
      <c r="B135" s="134"/>
      <c r="C135" s="134"/>
      <c r="D135" s="202"/>
      <c r="E135" s="134"/>
      <c r="F135" s="134"/>
      <c r="G135" s="202"/>
      <c r="H135" s="134"/>
      <c r="I135" s="143"/>
      <c r="J135" s="143"/>
      <c r="K135" s="143"/>
      <c r="L135" s="143"/>
      <c r="M135" s="143"/>
      <c r="N135" s="143"/>
      <c r="O135" s="143"/>
      <c r="P135" s="143"/>
      <c r="Q135" s="143"/>
    </row>
    <row r="136" spans="2:17" x14ac:dyDescent="0.3">
      <c r="B136" s="134"/>
      <c r="C136" s="134"/>
      <c r="D136" s="202"/>
      <c r="E136" s="134"/>
      <c r="F136" s="134"/>
      <c r="G136" s="202"/>
      <c r="H136" s="134"/>
      <c r="I136" s="143"/>
      <c r="J136" s="143"/>
      <c r="K136" s="143"/>
      <c r="L136" s="143"/>
      <c r="M136" s="143"/>
      <c r="N136" s="143"/>
      <c r="O136" s="143"/>
      <c r="P136" s="143"/>
      <c r="Q136" s="143"/>
    </row>
    <row r="137" spans="2:17" x14ac:dyDescent="0.3">
      <c r="B137" s="134"/>
      <c r="C137" s="134"/>
      <c r="D137" s="202"/>
      <c r="E137" s="134"/>
      <c r="F137" s="134"/>
      <c r="G137" s="202"/>
      <c r="H137" s="134"/>
      <c r="I137" s="143"/>
      <c r="J137" s="143"/>
      <c r="K137" s="143"/>
      <c r="L137" s="143"/>
      <c r="M137" s="143"/>
      <c r="N137" s="143"/>
      <c r="O137" s="143"/>
      <c r="P137" s="143"/>
      <c r="Q137" s="143"/>
    </row>
    <row r="138" spans="2:17" x14ac:dyDescent="0.3">
      <c r="B138" s="134"/>
      <c r="C138" s="134"/>
      <c r="D138" s="202"/>
      <c r="E138" s="134"/>
      <c r="F138" s="134"/>
      <c r="G138" s="202"/>
      <c r="H138" s="134"/>
      <c r="I138" s="143"/>
      <c r="J138" s="143"/>
      <c r="K138" s="143"/>
      <c r="L138" s="143"/>
      <c r="M138" s="143"/>
      <c r="N138" s="143"/>
      <c r="O138" s="143"/>
      <c r="P138" s="143"/>
      <c r="Q138" s="143"/>
    </row>
    <row r="139" spans="2:17" x14ac:dyDescent="0.3">
      <c r="B139" s="134"/>
      <c r="C139" s="134"/>
      <c r="D139" s="202"/>
      <c r="E139" s="134"/>
      <c r="F139" s="134"/>
      <c r="G139" s="202"/>
      <c r="H139" s="134"/>
      <c r="I139" s="143"/>
      <c r="J139" s="143"/>
      <c r="K139" s="143"/>
      <c r="L139" s="143"/>
      <c r="M139" s="143"/>
      <c r="N139" s="143"/>
      <c r="O139" s="143"/>
      <c r="P139" s="143"/>
      <c r="Q139" s="143"/>
    </row>
    <row r="140" spans="2:17" x14ac:dyDescent="0.3">
      <c r="B140" s="134"/>
      <c r="C140" s="134"/>
      <c r="D140" s="202"/>
      <c r="E140" s="134"/>
      <c r="F140" s="134"/>
      <c r="G140" s="202"/>
      <c r="H140" s="134"/>
      <c r="I140" s="143"/>
      <c r="J140" s="143"/>
      <c r="K140" s="143"/>
      <c r="L140" s="143"/>
      <c r="M140" s="143"/>
      <c r="N140" s="143"/>
      <c r="O140" s="143"/>
      <c r="P140" s="143"/>
      <c r="Q140" s="143"/>
    </row>
    <row r="141" spans="2:17" x14ac:dyDescent="0.3">
      <c r="B141" s="134"/>
      <c r="C141" s="134"/>
      <c r="D141" s="202"/>
      <c r="E141" s="134"/>
      <c r="F141" s="134"/>
      <c r="G141" s="202"/>
      <c r="H141" s="134"/>
      <c r="I141" s="143"/>
      <c r="J141" s="143"/>
      <c r="K141" s="143"/>
      <c r="L141" s="143"/>
      <c r="M141" s="143"/>
      <c r="N141" s="143"/>
      <c r="O141" s="143"/>
      <c r="P141" s="143"/>
      <c r="Q141" s="143"/>
    </row>
    <row r="142" spans="2:17" x14ac:dyDescent="0.3">
      <c r="B142" s="134"/>
      <c r="C142" s="134"/>
      <c r="D142" s="202"/>
      <c r="E142" s="134"/>
      <c r="F142" s="134"/>
      <c r="G142" s="202"/>
      <c r="H142" s="134"/>
      <c r="I142" s="143"/>
      <c r="J142" s="143"/>
      <c r="K142" s="143"/>
      <c r="L142" s="143"/>
      <c r="M142" s="143"/>
      <c r="N142" s="143"/>
      <c r="O142" s="143"/>
      <c r="P142" s="143"/>
      <c r="Q142" s="143"/>
    </row>
    <row r="143" spans="2:17" x14ac:dyDescent="0.3">
      <c r="B143" s="134"/>
      <c r="C143" s="134"/>
      <c r="D143" s="202"/>
      <c r="E143" s="134"/>
      <c r="F143" s="134"/>
      <c r="G143" s="202"/>
      <c r="H143" s="134"/>
      <c r="I143" s="143"/>
      <c r="J143" s="143"/>
      <c r="K143" s="143"/>
      <c r="L143" s="143"/>
      <c r="M143" s="143"/>
      <c r="N143" s="143"/>
      <c r="O143" s="143"/>
      <c r="P143" s="143"/>
      <c r="Q143" s="143"/>
    </row>
    <row r="144" spans="2:17" x14ac:dyDescent="0.3">
      <c r="B144" s="134"/>
      <c r="C144" s="134"/>
      <c r="D144" s="202"/>
      <c r="E144" s="134"/>
      <c r="F144" s="134"/>
      <c r="G144" s="202"/>
      <c r="H144" s="134"/>
      <c r="I144" s="143"/>
      <c r="J144" s="143"/>
      <c r="K144" s="143"/>
      <c r="L144" s="143"/>
      <c r="M144" s="143"/>
      <c r="N144" s="143"/>
      <c r="O144" s="143"/>
      <c r="P144" s="143"/>
      <c r="Q144" s="143"/>
    </row>
    <row r="145" spans="2:17" x14ac:dyDescent="0.3">
      <c r="B145" s="134"/>
      <c r="C145" s="134"/>
      <c r="D145" s="202"/>
      <c r="E145" s="134"/>
      <c r="F145" s="134"/>
      <c r="G145" s="202"/>
      <c r="H145" s="134"/>
      <c r="I145" s="143"/>
      <c r="J145" s="143"/>
      <c r="K145" s="143"/>
      <c r="L145" s="143"/>
      <c r="M145" s="143"/>
      <c r="N145" s="143"/>
      <c r="O145" s="143"/>
      <c r="P145" s="143"/>
      <c r="Q145" s="143"/>
    </row>
    <row r="146" spans="2:17" x14ac:dyDescent="0.3">
      <c r="B146" s="134"/>
      <c r="C146" s="134"/>
      <c r="D146" s="202"/>
      <c r="E146" s="134"/>
      <c r="F146" s="134"/>
      <c r="G146" s="202"/>
      <c r="H146" s="134"/>
      <c r="I146" s="143"/>
      <c r="J146" s="143"/>
      <c r="K146" s="143"/>
      <c r="L146" s="143"/>
      <c r="M146" s="143"/>
      <c r="N146" s="143"/>
      <c r="O146" s="143"/>
      <c r="P146" s="143"/>
      <c r="Q146" s="143"/>
    </row>
    <row r="147" spans="2:17" x14ac:dyDescent="0.3">
      <c r="B147" s="134"/>
      <c r="C147" s="134"/>
      <c r="D147" s="202"/>
      <c r="E147" s="134"/>
      <c r="F147" s="134"/>
      <c r="G147" s="202"/>
      <c r="H147" s="134"/>
      <c r="I147" s="143"/>
      <c r="J147" s="143"/>
      <c r="K147" s="143"/>
      <c r="L147" s="143"/>
      <c r="M147" s="143"/>
      <c r="N147" s="143"/>
      <c r="O147" s="143"/>
      <c r="P147" s="143"/>
      <c r="Q147" s="143"/>
    </row>
    <row r="148" spans="2:17" x14ac:dyDescent="0.3">
      <c r="B148" s="134"/>
      <c r="C148" s="134"/>
      <c r="D148" s="202"/>
      <c r="E148" s="134"/>
      <c r="F148" s="134"/>
      <c r="G148" s="202"/>
      <c r="H148" s="134"/>
      <c r="I148" s="143"/>
      <c r="J148" s="143"/>
      <c r="K148" s="143"/>
      <c r="L148" s="143"/>
      <c r="M148" s="143"/>
      <c r="N148" s="143"/>
      <c r="O148" s="143"/>
      <c r="P148" s="143"/>
      <c r="Q148" s="143"/>
    </row>
    <row r="149" spans="2:17" x14ac:dyDescent="0.3">
      <c r="B149" s="134"/>
      <c r="C149" s="134"/>
      <c r="D149" s="202"/>
      <c r="E149" s="134"/>
      <c r="F149" s="134"/>
      <c r="G149" s="202"/>
      <c r="H149" s="134"/>
      <c r="I149" s="143"/>
      <c r="J149" s="143"/>
      <c r="K149" s="143"/>
      <c r="L149" s="143"/>
      <c r="M149" s="143"/>
      <c r="N149" s="143"/>
      <c r="O149" s="143"/>
      <c r="P149" s="143"/>
      <c r="Q149" s="143"/>
    </row>
    <row r="150" spans="2:17" x14ac:dyDescent="0.3">
      <c r="B150" s="134"/>
      <c r="C150" s="134"/>
      <c r="D150" s="202"/>
      <c r="E150" s="134"/>
      <c r="F150" s="134"/>
      <c r="G150" s="202"/>
      <c r="H150" s="134"/>
      <c r="I150" s="143"/>
      <c r="J150" s="143"/>
      <c r="K150" s="143"/>
      <c r="L150" s="143"/>
      <c r="M150" s="143"/>
      <c r="N150" s="143"/>
      <c r="O150" s="143"/>
      <c r="P150" s="143"/>
      <c r="Q150" s="143"/>
    </row>
    <row r="151" spans="2:17" x14ac:dyDescent="0.3">
      <c r="B151" s="134"/>
      <c r="C151" s="134"/>
      <c r="D151" s="202"/>
      <c r="E151" s="134"/>
      <c r="F151" s="134"/>
      <c r="G151" s="202"/>
      <c r="H151" s="134"/>
      <c r="I151" s="143"/>
      <c r="J151" s="143"/>
      <c r="K151" s="143"/>
      <c r="L151" s="143"/>
      <c r="M151" s="143"/>
      <c r="N151" s="143"/>
      <c r="O151" s="143"/>
      <c r="P151" s="143"/>
      <c r="Q151" s="143"/>
    </row>
    <row r="152" spans="2:17" x14ac:dyDescent="0.3">
      <c r="B152" s="134"/>
      <c r="C152" s="134"/>
      <c r="D152" s="202"/>
      <c r="E152" s="134"/>
      <c r="F152" s="134"/>
      <c r="G152" s="202"/>
      <c r="H152" s="134"/>
      <c r="I152" s="143"/>
      <c r="J152" s="143"/>
      <c r="K152" s="143"/>
      <c r="L152" s="143"/>
      <c r="M152" s="143"/>
      <c r="N152" s="143"/>
      <c r="O152" s="143"/>
      <c r="P152" s="143"/>
      <c r="Q152" s="143"/>
    </row>
    <row r="153" spans="2:17" x14ac:dyDescent="0.3">
      <c r="B153" s="134"/>
      <c r="C153" s="134"/>
      <c r="D153" s="202"/>
      <c r="E153" s="134"/>
      <c r="F153" s="134"/>
      <c r="G153" s="202"/>
      <c r="H153" s="134"/>
      <c r="I153" s="143"/>
      <c r="J153" s="143"/>
      <c r="K153" s="143"/>
      <c r="L153" s="143"/>
      <c r="M153" s="143"/>
      <c r="N153" s="143"/>
      <c r="O153" s="143"/>
      <c r="P153" s="143"/>
      <c r="Q153" s="143"/>
    </row>
    <row r="154" spans="2:17" x14ac:dyDescent="0.3">
      <c r="B154" s="134"/>
      <c r="C154" s="134"/>
      <c r="D154" s="202"/>
      <c r="E154" s="134"/>
      <c r="F154" s="134"/>
      <c r="G154" s="202"/>
      <c r="H154" s="134"/>
      <c r="I154" s="143"/>
      <c r="J154" s="143"/>
      <c r="K154" s="143"/>
      <c r="L154" s="143"/>
      <c r="M154" s="143"/>
      <c r="N154" s="143"/>
      <c r="O154" s="143"/>
      <c r="P154" s="143"/>
      <c r="Q154" s="143"/>
    </row>
    <row r="155" spans="2:17" x14ac:dyDescent="0.3">
      <c r="B155" s="134"/>
      <c r="C155" s="134"/>
      <c r="D155" s="202"/>
      <c r="E155" s="134"/>
      <c r="F155" s="134"/>
      <c r="G155" s="202"/>
      <c r="H155" s="134"/>
      <c r="I155" s="143"/>
      <c r="J155" s="143"/>
      <c r="K155" s="143"/>
      <c r="L155" s="143"/>
      <c r="M155" s="143"/>
      <c r="N155" s="143"/>
      <c r="O155" s="143"/>
      <c r="P155" s="143"/>
      <c r="Q155" s="143"/>
    </row>
    <row r="156" spans="2:17" x14ac:dyDescent="0.3">
      <c r="B156" s="134"/>
      <c r="C156" s="134"/>
      <c r="D156" s="202"/>
      <c r="E156" s="134"/>
      <c r="F156" s="134"/>
      <c r="G156" s="202"/>
      <c r="H156" s="134"/>
      <c r="I156" s="143"/>
      <c r="J156" s="143"/>
      <c r="K156" s="143"/>
      <c r="L156" s="143"/>
      <c r="M156" s="143"/>
      <c r="N156" s="143"/>
      <c r="O156" s="143"/>
      <c r="P156" s="143"/>
      <c r="Q156" s="143"/>
    </row>
    <row r="157" spans="2:17" x14ac:dyDescent="0.3">
      <c r="B157" s="134"/>
      <c r="C157" s="134"/>
      <c r="D157" s="202"/>
      <c r="E157" s="134"/>
      <c r="F157" s="134"/>
      <c r="G157" s="202"/>
      <c r="H157" s="134"/>
      <c r="I157" s="143"/>
      <c r="J157" s="143"/>
      <c r="K157" s="143"/>
      <c r="L157" s="143"/>
      <c r="M157" s="143"/>
      <c r="N157" s="143"/>
      <c r="O157" s="143"/>
      <c r="P157" s="143"/>
      <c r="Q157" s="143"/>
    </row>
    <row r="158" spans="2:17" x14ac:dyDescent="0.3">
      <c r="B158" s="134"/>
      <c r="C158" s="134"/>
      <c r="D158" s="202"/>
      <c r="E158" s="134"/>
      <c r="F158" s="134"/>
      <c r="G158" s="202"/>
      <c r="H158" s="134"/>
      <c r="I158" s="143"/>
      <c r="J158" s="143"/>
      <c r="K158" s="143"/>
      <c r="L158" s="143"/>
      <c r="M158" s="143"/>
      <c r="N158" s="143"/>
      <c r="O158" s="143"/>
      <c r="P158" s="143"/>
      <c r="Q158" s="143"/>
    </row>
    <row r="159" spans="2:17" x14ac:dyDescent="0.3">
      <c r="B159" s="134"/>
      <c r="C159" s="134"/>
      <c r="D159" s="202"/>
      <c r="E159" s="134"/>
      <c r="F159" s="134"/>
      <c r="G159" s="202"/>
      <c r="H159" s="134"/>
      <c r="I159" s="143"/>
      <c r="J159" s="143"/>
      <c r="K159" s="143"/>
      <c r="L159" s="143"/>
      <c r="M159" s="143"/>
      <c r="N159" s="143"/>
      <c r="O159" s="143"/>
      <c r="P159" s="143"/>
      <c r="Q159" s="143"/>
    </row>
    <row r="160" spans="2:17" x14ac:dyDescent="0.3">
      <c r="B160" s="134"/>
      <c r="C160" s="134"/>
      <c r="D160" s="202"/>
      <c r="E160" s="134"/>
      <c r="F160" s="134"/>
      <c r="G160" s="202"/>
      <c r="H160" s="134"/>
      <c r="I160" s="143"/>
      <c r="J160" s="143"/>
      <c r="K160" s="143"/>
      <c r="L160" s="143"/>
      <c r="M160" s="143"/>
      <c r="N160" s="143"/>
      <c r="O160" s="143"/>
      <c r="P160" s="143"/>
      <c r="Q160" s="143"/>
    </row>
    <row r="161" spans="2:17" x14ac:dyDescent="0.3">
      <c r="B161" s="134"/>
      <c r="C161" s="134"/>
      <c r="D161" s="202"/>
      <c r="E161" s="134"/>
      <c r="F161" s="134"/>
      <c r="G161" s="202"/>
      <c r="H161" s="134"/>
      <c r="I161" s="143"/>
      <c r="J161" s="143"/>
      <c r="K161" s="143"/>
      <c r="L161" s="143"/>
      <c r="M161" s="143"/>
      <c r="N161" s="143"/>
      <c r="O161" s="143"/>
      <c r="P161" s="143"/>
      <c r="Q161" s="143"/>
    </row>
    <row r="162" spans="2:17" x14ac:dyDescent="0.3">
      <c r="B162" s="134"/>
      <c r="C162" s="134"/>
      <c r="D162" s="202"/>
      <c r="E162" s="134"/>
      <c r="F162" s="134"/>
      <c r="G162" s="202"/>
      <c r="H162" s="134"/>
      <c r="I162" s="143"/>
      <c r="J162" s="143"/>
      <c r="K162" s="143"/>
      <c r="L162" s="143"/>
      <c r="M162" s="143"/>
      <c r="N162" s="143"/>
      <c r="O162" s="143"/>
      <c r="P162" s="143"/>
      <c r="Q162" s="143"/>
    </row>
    <row r="163" spans="2:17" x14ac:dyDescent="0.3">
      <c r="B163" s="134"/>
      <c r="C163" s="134"/>
      <c r="D163" s="202"/>
      <c r="E163" s="134"/>
      <c r="F163" s="134"/>
      <c r="G163" s="202"/>
      <c r="H163" s="134"/>
      <c r="I163" s="143"/>
      <c r="J163" s="143"/>
      <c r="K163" s="143"/>
      <c r="L163" s="143"/>
      <c r="M163" s="143"/>
      <c r="N163" s="143"/>
      <c r="O163" s="143"/>
      <c r="P163" s="143"/>
      <c r="Q163" s="143"/>
    </row>
    <row r="164" spans="2:17" x14ac:dyDescent="0.3">
      <c r="B164" s="134"/>
      <c r="C164" s="134"/>
      <c r="D164" s="202"/>
      <c r="E164" s="134"/>
      <c r="F164" s="134"/>
      <c r="G164" s="202"/>
      <c r="H164" s="134"/>
      <c r="I164" s="143"/>
      <c r="J164" s="143"/>
      <c r="K164" s="143"/>
      <c r="L164" s="143"/>
      <c r="M164" s="143"/>
      <c r="N164" s="143"/>
      <c r="O164" s="143"/>
      <c r="P164" s="143"/>
      <c r="Q164" s="143"/>
    </row>
    <row r="165" spans="2:17" x14ac:dyDescent="0.3">
      <c r="B165" s="134"/>
      <c r="C165" s="134"/>
      <c r="D165" s="202"/>
      <c r="E165" s="134"/>
      <c r="F165" s="134"/>
      <c r="G165" s="202"/>
      <c r="H165" s="134"/>
      <c r="I165" s="143"/>
      <c r="J165" s="143"/>
      <c r="K165" s="143"/>
      <c r="L165" s="143"/>
      <c r="M165" s="143"/>
      <c r="N165" s="143"/>
      <c r="O165" s="143"/>
      <c r="P165" s="143"/>
      <c r="Q165" s="143"/>
    </row>
    <row r="166" spans="2:17" x14ac:dyDescent="0.3">
      <c r="B166" s="134"/>
      <c r="C166" s="134"/>
      <c r="D166" s="202"/>
      <c r="E166" s="134"/>
      <c r="F166" s="134"/>
      <c r="G166" s="202"/>
      <c r="H166" s="134"/>
      <c r="I166" s="143"/>
      <c r="J166" s="143"/>
      <c r="K166" s="143"/>
      <c r="L166" s="143"/>
      <c r="M166" s="143"/>
      <c r="N166" s="143"/>
      <c r="O166" s="143"/>
      <c r="P166" s="143"/>
      <c r="Q166" s="143"/>
    </row>
    <row r="167" spans="2:17" x14ac:dyDescent="0.3">
      <c r="B167" s="134"/>
      <c r="C167" s="134"/>
      <c r="D167" s="202"/>
      <c r="E167" s="134"/>
      <c r="F167" s="134"/>
      <c r="G167" s="202"/>
      <c r="H167" s="134"/>
      <c r="I167" s="143"/>
      <c r="J167" s="143"/>
      <c r="K167" s="143"/>
      <c r="L167" s="143"/>
      <c r="M167" s="143"/>
      <c r="N167" s="143"/>
      <c r="O167" s="143"/>
      <c r="P167" s="143"/>
      <c r="Q167" s="143"/>
    </row>
    <row r="168" spans="2:17" x14ac:dyDescent="0.3">
      <c r="B168" s="134"/>
      <c r="C168" s="134"/>
      <c r="D168" s="202"/>
      <c r="E168" s="134"/>
      <c r="F168" s="134"/>
      <c r="G168" s="202"/>
      <c r="H168" s="134"/>
      <c r="I168" s="143"/>
      <c r="J168" s="143"/>
      <c r="K168" s="143"/>
      <c r="L168" s="143"/>
      <c r="M168" s="143"/>
      <c r="N168" s="143"/>
      <c r="O168" s="143"/>
      <c r="P168" s="143"/>
      <c r="Q168" s="143"/>
    </row>
    <row r="169" spans="2:17" x14ac:dyDescent="0.3">
      <c r="B169" s="134"/>
      <c r="C169" s="134"/>
      <c r="D169" s="202"/>
      <c r="E169" s="134"/>
      <c r="F169" s="134"/>
      <c r="G169" s="202"/>
      <c r="H169" s="134"/>
      <c r="I169" s="143"/>
      <c r="J169" s="143"/>
      <c r="K169" s="143"/>
      <c r="L169" s="143"/>
      <c r="M169" s="143"/>
      <c r="N169" s="143"/>
      <c r="O169" s="143"/>
      <c r="P169" s="143"/>
      <c r="Q169" s="143"/>
    </row>
    <row r="170" spans="2:17" x14ac:dyDescent="0.3">
      <c r="B170" s="134"/>
      <c r="C170" s="134"/>
      <c r="D170" s="202"/>
      <c r="E170" s="134"/>
      <c r="F170" s="134"/>
      <c r="G170" s="202"/>
      <c r="H170" s="134"/>
      <c r="I170" s="143"/>
      <c r="J170" s="143"/>
      <c r="K170" s="143"/>
      <c r="L170" s="143"/>
      <c r="M170" s="143"/>
      <c r="N170" s="143"/>
      <c r="O170" s="143"/>
      <c r="P170" s="143"/>
      <c r="Q170" s="143"/>
    </row>
    <row r="171" spans="2:17" x14ac:dyDescent="0.3">
      <c r="B171" s="134"/>
      <c r="C171" s="134"/>
      <c r="D171" s="202"/>
      <c r="E171" s="134"/>
      <c r="F171" s="134"/>
      <c r="G171" s="202"/>
      <c r="H171" s="134"/>
      <c r="I171" s="143"/>
      <c r="J171" s="143"/>
      <c r="K171" s="143"/>
      <c r="L171" s="143"/>
      <c r="M171" s="143"/>
      <c r="N171" s="143"/>
      <c r="O171" s="143"/>
      <c r="P171" s="143"/>
      <c r="Q171" s="143"/>
    </row>
    <row r="172" spans="2:17" x14ac:dyDescent="0.3">
      <c r="B172" s="134"/>
      <c r="C172" s="134"/>
      <c r="D172" s="202"/>
      <c r="E172" s="134"/>
      <c r="F172" s="134"/>
      <c r="G172" s="202"/>
      <c r="H172" s="134"/>
      <c r="I172" s="143"/>
      <c r="J172" s="143"/>
      <c r="K172" s="143"/>
      <c r="L172" s="143"/>
      <c r="M172" s="143"/>
      <c r="N172" s="143"/>
      <c r="O172" s="143"/>
      <c r="P172" s="143"/>
      <c r="Q172" s="143"/>
    </row>
    <row r="173" spans="2:17" x14ac:dyDescent="0.3">
      <c r="B173" s="134"/>
      <c r="C173" s="134"/>
      <c r="D173" s="202"/>
      <c r="E173" s="134"/>
      <c r="F173" s="134"/>
      <c r="G173" s="202"/>
      <c r="H173" s="134"/>
      <c r="I173" s="143"/>
      <c r="J173" s="143"/>
      <c r="K173" s="143"/>
      <c r="L173" s="143"/>
      <c r="M173" s="143"/>
      <c r="N173" s="143"/>
      <c r="O173" s="143"/>
      <c r="P173" s="143"/>
      <c r="Q173" s="143"/>
    </row>
    <row r="174" spans="2:17" x14ac:dyDescent="0.3">
      <c r="B174" s="134"/>
      <c r="C174" s="134"/>
      <c r="D174" s="202"/>
      <c r="E174" s="134"/>
      <c r="F174" s="134"/>
      <c r="G174" s="202"/>
      <c r="H174" s="134"/>
      <c r="I174" s="143"/>
      <c r="J174" s="143"/>
      <c r="K174" s="143"/>
      <c r="L174" s="143"/>
      <c r="M174" s="143"/>
      <c r="N174" s="143"/>
      <c r="O174" s="143"/>
      <c r="P174" s="143"/>
      <c r="Q174" s="143"/>
    </row>
    <row r="175" spans="2:17" x14ac:dyDescent="0.3">
      <c r="B175" s="134"/>
      <c r="C175" s="134"/>
      <c r="D175" s="202"/>
      <c r="E175" s="134"/>
      <c r="F175" s="134"/>
      <c r="G175" s="202"/>
      <c r="H175" s="134"/>
      <c r="I175" s="143"/>
      <c r="J175" s="143"/>
      <c r="K175" s="143"/>
      <c r="L175" s="143"/>
      <c r="M175" s="143"/>
      <c r="N175" s="143"/>
      <c r="O175" s="143"/>
      <c r="P175" s="143"/>
      <c r="Q175" s="143"/>
    </row>
    <row r="176" spans="2:17" x14ac:dyDescent="0.3">
      <c r="B176" s="134"/>
      <c r="C176" s="134"/>
      <c r="D176" s="202"/>
      <c r="E176" s="134"/>
      <c r="F176" s="134"/>
      <c r="G176" s="202"/>
      <c r="H176" s="134"/>
      <c r="I176" s="143"/>
      <c r="J176" s="143"/>
      <c r="K176" s="143"/>
      <c r="L176" s="143"/>
      <c r="M176" s="143"/>
      <c r="N176" s="143"/>
      <c r="O176" s="143"/>
      <c r="P176" s="143"/>
      <c r="Q176" s="143"/>
    </row>
    <row r="177" spans="2:17" x14ac:dyDescent="0.3">
      <c r="B177" s="134"/>
      <c r="C177" s="134"/>
      <c r="D177" s="202"/>
      <c r="E177" s="134"/>
      <c r="F177" s="134"/>
      <c r="G177" s="202"/>
      <c r="H177" s="134"/>
      <c r="I177" s="143"/>
      <c r="J177" s="143"/>
      <c r="K177" s="143"/>
      <c r="L177" s="143"/>
      <c r="M177" s="143"/>
      <c r="N177" s="143"/>
      <c r="O177" s="143"/>
      <c r="P177" s="143"/>
      <c r="Q177" s="143"/>
    </row>
    <row r="178" spans="2:17" x14ac:dyDescent="0.3">
      <c r="B178" s="134"/>
      <c r="C178" s="134"/>
      <c r="D178" s="202"/>
      <c r="E178" s="134"/>
      <c r="F178" s="134"/>
      <c r="G178" s="202"/>
      <c r="H178" s="134"/>
      <c r="I178" s="143"/>
      <c r="J178" s="143"/>
      <c r="K178" s="143"/>
      <c r="L178" s="143"/>
      <c r="M178" s="143"/>
      <c r="N178" s="143"/>
      <c r="O178" s="143"/>
      <c r="P178" s="143"/>
      <c r="Q178" s="143"/>
    </row>
    <row r="179" spans="2:17" x14ac:dyDescent="0.3">
      <c r="B179" s="134"/>
      <c r="C179" s="134"/>
      <c r="D179" s="202"/>
      <c r="E179" s="134"/>
      <c r="F179" s="134"/>
      <c r="G179" s="202"/>
      <c r="H179" s="134"/>
      <c r="I179" s="143"/>
      <c r="J179" s="143"/>
      <c r="K179" s="143"/>
      <c r="L179" s="143"/>
      <c r="M179" s="143"/>
      <c r="N179" s="143"/>
      <c r="O179" s="143"/>
      <c r="P179" s="143"/>
      <c r="Q179" s="143"/>
    </row>
    <row r="180" spans="2:17" x14ac:dyDescent="0.3">
      <c r="B180" s="134"/>
      <c r="C180" s="134"/>
      <c r="D180" s="202"/>
      <c r="E180" s="134"/>
      <c r="F180" s="134"/>
      <c r="G180" s="202"/>
      <c r="H180" s="134"/>
      <c r="I180" s="143"/>
      <c r="J180" s="143"/>
      <c r="K180" s="143"/>
      <c r="L180" s="143"/>
      <c r="M180" s="143"/>
      <c r="N180" s="143"/>
      <c r="O180" s="143"/>
      <c r="P180" s="143"/>
      <c r="Q180" s="143"/>
    </row>
    <row r="181" spans="2:17" x14ac:dyDescent="0.3">
      <c r="B181" s="134"/>
      <c r="C181" s="134"/>
      <c r="D181" s="202"/>
      <c r="E181" s="134"/>
      <c r="F181" s="134"/>
      <c r="G181" s="202"/>
      <c r="H181" s="134"/>
      <c r="I181" s="143"/>
      <c r="J181" s="143"/>
      <c r="K181" s="143"/>
      <c r="L181" s="143"/>
      <c r="M181" s="143"/>
      <c r="N181" s="143"/>
      <c r="O181" s="143"/>
      <c r="P181" s="143"/>
      <c r="Q181" s="143"/>
    </row>
    <row r="182" spans="2:17" x14ac:dyDescent="0.3">
      <c r="B182" s="134"/>
      <c r="C182" s="134"/>
      <c r="D182" s="202"/>
      <c r="E182" s="134"/>
      <c r="F182" s="134"/>
      <c r="G182" s="202"/>
      <c r="H182" s="134"/>
      <c r="I182" s="143"/>
      <c r="J182" s="143"/>
      <c r="K182" s="143"/>
      <c r="L182" s="143"/>
      <c r="M182" s="143"/>
      <c r="N182" s="143"/>
      <c r="O182" s="143"/>
      <c r="P182" s="143"/>
      <c r="Q182" s="143"/>
    </row>
    <row r="183" spans="2:17" x14ac:dyDescent="0.3">
      <c r="B183" s="134"/>
      <c r="C183" s="134"/>
      <c r="D183" s="202"/>
      <c r="E183" s="134"/>
      <c r="F183" s="134"/>
      <c r="G183" s="202"/>
      <c r="H183" s="134"/>
      <c r="I183" s="143"/>
      <c r="J183" s="143"/>
      <c r="K183" s="143"/>
      <c r="L183" s="143"/>
      <c r="M183" s="143"/>
      <c r="N183" s="143"/>
      <c r="O183" s="143"/>
      <c r="P183" s="143"/>
      <c r="Q183" s="143"/>
    </row>
    <row r="184" spans="2:17" x14ac:dyDescent="0.3">
      <c r="B184" s="134"/>
      <c r="C184" s="134"/>
      <c r="D184" s="202"/>
      <c r="E184" s="134"/>
      <c r="F184" s="134"/>
      <c r="G184" s="202"/>
      <c r="H184" s="134"/>
      <c r="I184" s="143"/>
      <c r="J184" s="143"/>
      <c r="K184" s="143"/>
      <c r="L184" s="143"/>
      <c r="M184" s="143"/>
      <c r="N184" s="143"/>
      <c r="O184" s="143"/>
      <c r="P184" s="143"/>
      <c r="Q184" s="143"/>
    </row>
    <row r="185" spans="2:17" x14ac:dyDescent="0.3">
      <c r="B185" s="134"/>
      <c r="C185" s="134"/>
      <c r="D185" s="202"/>
      <c r="E185" s="134"/>
      <c r="F185" s="134"/>
      <c r="G185" s="202"/>
      <c r="H185" s="134"/>
      <c r="I185" s="143"/>
      <c r="J185" s="143"/>
      <c r="K185" s="143"/>
      <c r="L185" s="143"/>
      <c r="M185" s="143"/>
      <c r="N185" s="143"/>
      <c r="O185" s="143"/>
      <c r="P185" s="143"/>
      <c r="Q185" s="143"/>
    </row>
    <row r="186" spans="2:17" x14ac:dyDescent="0.3">
      <c r="B186" s="134"/>
      <c r="C186" s="134"/>
      <c r="D186" s="202"/>
      <c r="E186" s="134"/>
      <c r="F186" s="134"/>
      <c r="G186" s="202"/>
      <c r="H186" s="134"/>
      <c r="I186" s="143"/>
      <c r="J186" s="143"/>
      <c r="K186" s="143"/>
      <c r="L186" s="143"/>
      <c r="M186" s="143"/>
      <c r="N186" s="143"/>
      <c r="O186" s="143"/>
      <c r="P186" s="143"/>
      <c r="Q186" s="143"/>
    </row>
    <row r="187" spans="2:17" x14ac:dyDescent="0.3">
      <c r="B187" s="134"/>
      <c r="C187" s="134"/>
      <c r="D187" s="202"/>
      <c r="E187" s="134"/>
      <c r="F187" s="134"/>
      <c r="G187" s="202"/>
      <c r="H187" s="134"/>
      <c r="I187" s="143"/>
      <c r="J187" s="143"/>
      <c r="K187" s="143"/>
      <c r="L187" s="143"/>
      <c r="M187" s="143"/>
      <c r="N187" s="143"/>
      <c r="O187" s="143"/>
      <c r="P187" s="143"/>
      <c r="Q187" s="143"/>
    </row>
    <row r="188" spans="2:17" x14ac:dyDescent="0.3">
      <c r="B188" s="134"/>
      <c r="C188" s="134"/>
      <c r="D188" s="202"/>
      <c r="E188" s="134"/>
      <c r="F188" s="134"/>
      <c r="G188" s="202"/>
      <c r="H188" s="134"/>
      <c r="I188" s="143"/>
      <c r="J188" s="143"/>
      <c r="K188" s="143"/>
      <c r="L188" s="143"/>
      <c r="M188" s="143"/>
      <c r="N188" s="143"/>
      <c r="O188" s="143"/>
      <c r="P188" s="143"/>
      <c r="Q188" s="143"/>
    </row>
    <row r="189" spans="2:17" x14ac:dyDescent="0.3">
      <c r="B189" s="134"/>
      <c r="C189" s="134"/>
      <c r="D189" s="202"/>
      <c r="E189" s="134"/>
      <c r="F189" s="134"/>
      <c r="G189" s="202"/>
      <c r="H189" s="134"/>
      <c r="I189" s="143"/>
      <c r="J189" s="143"/>
      <c r="K189" s="143"/>
      <c r="L189" s="143"/>
      <c r="M189" s="143"/>
      <c r="N189" s="143"/>
      <c r="O189" s="143"/>
      <c r="P189" s="143"/>
      <c r="Q189" s="143"/>
    </row>
    <row r="190" spans="2:17" x14ac:dyDescent="0.3">
      <c r="B190" s="134"/>
      <c r="C190" s="134"/>
      <c r="D190" s="202"/>
      <c r="E190" s="134"/>
      <c r="F190" s="134"/>
      <c r="G190" s="202"/>
      <c r="H190" s="134"/>
      <c r="I190" s="143"/>
      <c r="J190" s="143"/>
      <c r="K190" s="143"/>
      <c r="L190" s="143"/>
      <c r="M190" s="143"/>
      <c r="N190" s="143"/>
      <c r="O190" s="143"/>
      <c r="P190" s="143"/>
      <c r="Q190" s="143"/>
    </row>
    <row r="191" spans="2:17" x14ac:dyDescent="0.3">
      <c r="B191" s="134"/>
      <c r="C191" s="134"/>
      <c r="D191" s="202"/>
      <c r="E191" s="134"/>
      <c r="F191" s="134"/>
      <c r="G191" s="202"/>
      <c r="H191" s="134"/>
      <c r="I191" s="143"/>
      <c r="J191" s="143"/>
      <c r="K191" s="143"/>
      <c r="L191" s="143"/>
      <c r="M191" s="143"/>
      <c r="N191" s="143"/>
      <c r="O191" s="143"/>
      <c r="P191" s="143"/>
      <c r="Q191" s="143"/>
    </row>
    <row r="192" spans="2:17" x14ac:dyDescent="0.3">
      <c r="B192" s="134"/>
      <c r="C192" s="134"/>
      <c r="D192" s="202"/>
      <c r="E192" s="134"/>
      <c r="F192" s="134"/>
      <c r="G192" s="202"/>
      <c r="H192" s="134"/>
      <c r="I192" s="143"/>
      <c r="J192" s="143"/>
      <c r="K192" s="143"/>
      <c r="L192" s="143"/>
      <c r="M192" s="143"/>
      <c r="N192" s="143"/>
      <c r="O192" s="143"/>
      <c r="P192" s="143"/>
      <c r="Q192" s="143"/>
    </row>
    <row r="193" spans="2:17" x14ac:dyDescent="0.3">
      <c r="B193" s="134"/>
      <c r="C193" s="134"/>
      <c r="D193" s="202"/>
      <c r="E193" s="134"/>
      <c r="F193" s="134"/>
      <c r="G193" s="202"/>
      <c r="H193" s="134"/>
      <c r="I193" s="143"/>
      <c r="J193" s="143"/>
      <c r="K193" s="143"/>
      <c r="L193" s="143"/>
      <c r="M193" s="143"/>
      <c r="N193" s="143"/>
      <c r="O193" s="143"/>
      <c r="P193" s="143"/>
      <c r="Q193" s="143"/>
    </row>
    <row r="194" spans="2:17" x14ac:dyDescent="0.3">
      <c r="B194" s="134"/>
      <c r="C194" s="134"/>
      <c r="D194" s="202"/>
      <c r="E194" s="134"/>
      <c r="F194" s="134"/>
      <c r="G194" s="202"/>
      <c r="H194" s="134"/>
      <c r="I194" s="143"/>
      <c r="J194" s="143"/>
      <c r="K194" s="143"/>
      <c r="L194" s="143"/>
      <c r="M194" s="143"/>
      <c r="N194" s="143"/>
      <c r="O194" s="143"/>
      <c r="P194" s="143"/>
      <c r="Q194" s="143"/>
    </row>
    <row r="195" spans="2:17" x14ac:dyDescent="0.3">
      <c r="B195" s="134"/>
      <c r="C195" s="134"/>
      <c r="D195" s="202"/>
      <c r="E195" s="134"/>
      <c r="F195" s="134"/>
      <c r="G195" s="202"/>
      <c r="H195" s="134"/>
      <c r="I195" s="143"/>
      <c r="J195" s="143"/>
      <c r="K195" s="143"/>
      <c r="L195" s="143"/>
      <c r="M195" s="143"/>
      <c r="N195" s="143"/>
      <c r="O195" s="143"/>
      <c r="P195" s="143"/>
      <c r="Q195" s="143"/>
    </row>
    <row r="196" spans="2:17" x14ac:dyDescent="0.3">
      <c r="B196" s="134"/>
      <c r="C196" s="134"/>
      <c r="D196" s="202"/>
      <c r="E196" s="134"/>
      <c r="F196" s="134"/>
      <c r="G196" s="202"/>
      <c r="H196" s="134"/>
      <c r="I196" s="143"/>
      <c r="J196" s="143"/>
      <c r="K196" s="143"/>
      <c r="L196" s="143"/>
      <c r="M196" s="143"/>
      <c r="N196" s="143"/>
      <c r="O196" s="143"/>
      <c r="P196" s="143"/>
      <c r="Q196" s="143"/>
    </row>
    <row r="197" spans="2:17" x14ac:dyDescent="0.3">
      <c r="B197" s="134"/>
      <c r="C197" s="134"/>
      <c r="D197" s="202"/>
      <c r="E197" s="134"/>
      <c r="F197" s="134"/>
      <c r="G197" s="202"/>
      <c r="H197" s="134"/>
      <c r="I197" s="143"/>
      <c r="J197" s="143"/>
      <c r="K197" s="143"/>
      <c r="L197" s="143"/>
      <c r="M197" s="143"/>
      <c r="N197" s="143"/>
      <c r="O197" s="143"/>
      <c r="P197" s="143"/>
      <c r="Q197" s="143"/>
    </row>
    <row r="198" spans="2:17" x14ac:dyDescent="0.3">
      <c r="B198" s="134"/>
      <c r="C198" s="134"/>
      <c r="D198" s="202"/>
      <c r="E198" s="134"/>
      <c r="F198" s="134"/>
      <c r="G198" s="202"/>
      <c r="H198" s="134"/>
      <c r="I198" s="143"/>
      <c r="J198" s="143"/>
      <c r="K198" s="143"/>
      <c r="L198" s="143"/>
      <c r="M198" s="143"/>
      <c r="N198" s="143"/>
      <c r="O198" s="143"/>
      <c r="P198" s="143"/>
      <c r="Q198" s="143"/>
    </row>
    <row r="199" spans="2:17" x14ac:dyDescent="0.3">
      <c r="B199" s="134"/>
      <c r="C199" s="134"/>
      <c r="D199" s="202"/>
      <c r="E199" s="134"/>
      <c r="F199" s="134"/>
      <c r="G199" s="202"/>
      <c r="H199" s="134"/>
      <c r="I199" s="143"/>
      <c r="J199" s="143"/>
      <c r="K199" s="143"/>
      <c r="L199" s="143"/>
      <c r="M199" s="143"/>
      <c r="N199" s="143"/>
      <c r="O199" s="143"/>
      <c r="P199" s="143"/>
      <c r="Q199" s="143"/>
    </row>
    <row r="200" spans="2:17" x14ac:dyDescent="0.3">
      <c r="B200" s="134"/>
      <c r="C200" s="134"/>
      <c r="D200" s="202"/>
      <c r="E200" s="134"/>
      <c r="F200" s="134"/>
      <c r="G200" s="202"/>
      <c r="H200" s="134"/>
      <c r="I200" s="143"/>
      <c r="J200" s="143"/>
      <c r="K200" s="143"/>
      <c r="L200" s="143"/>
      <c r="M200" s="143"/>
      <c r="N200" s="143"/>
      <c r="O200" s="143"/>
      <c r="P200" s="143"/>
      <c r="Q200" s="143"/>
    </row>
    <row r="201" spans="2:17" x14ac:dyDescent="0.3">
      <c r="B201" s="134"/>
      <c r="C201" s="134"/>
      <c r="D201" s="202"/>
      <c r="E201" s="134"/>
      <c r="F201" s="134"/>
      <c r="G201" s="202"/>
      <c r="H201" s="134"/>
      <c r="I201" s="143"/>
      <c r="J201" s="143"/>
      <c r="K201" s="143"/>
      <c r="L201" s="143"/>
      <c r="M201" s="143"/>
      <c r="N201" s="143"/>
      <c r="O201" s="143"/>
      <c r="P201" s="143"/>
      <c r="Q201" s="143"/>
    </row>
    <row r="202" spans="2:17" x14ac:dyDescent="0.3">
      <c r="B202" s="134"/>
      <c r="C202" s="134"/>
      <c r="D202" s="202"/>
      <c r="E202" s="134"/>
      <c r="F202" s="134"/>
      <c r="G202" s="202"/>
      <c r="H202" s="134"/>
      <c r="I202" s="143"/>
      <c r="J202" s="143"/>
      <c r="K202" s="143"/>
      <c r="L202" s="143"/>
      <c r="M202" s="143"/>
      <c r="N202" s="143"/>
      <c r="O202" s="143"/>
      <c r="P202" s="143"/>
      <c r="Q202" s="143"/>
    </row>
    <row r="203" spans="2:17" x14ac:dyDescent="0.3">
      <c r="B203" s="134"/>
      <c r="C203" s="134"/>
      <c r="D203" s="202"/>
      <c r="E203" s="134"/>
      <c r="F203" s="134"/>
      <c r="G203" s="202"/>
      <c r="H203" s="134"/>
      <c r="I203" s="143"/>
      <c r="J203" s="143"/>
      <c r="K203" s="143"/>
      <c r="L203" s="143"/>
      <c r="M203" s="143"/>
      <c r="N203" s="143"/>
      <c r="O203" s="143"/>
      <c r="P203" s="143"/>
      <c r="Q203" s="143"/>
    </row>
    <row r="204" spans="2:17" x14ac:dyDescent="0.3">
      <c r="B204" s="134"/>
      <c r="C204" s="134"/>
      <c r="D204" s="202"/>
      <c r="E204" s="134"/>
      <c r="F204" s="134"/>
      <c r="G204" s="202"/>
      <c r="H204" s="134"/>
      <c r="I204" s="143"/>
      <c r="J204" s="143"/>
      <c r="K204" s="143"/>
      <c r="L204" s="143"/>
      <c r="M204" s="143"/>
      <c r="N204" s="143"/>
      <c r="O204" s="143"/>
      <c r="P204" s="143"/>
      <c r="Q204" s="143"/>
    </row>
    <row r="205" spans="2:17" x14ac:dyDescent="0.3">
      <c r="B205" s="134"/>
      <c r="C205" s="134"/>
      <c r="D205" s="202"/>
      <c r="E205" s="134"/>
      <c r="F205" s="134"/>
      <c r="G205" s="202"/>
      <c r="H205" s="134"/>
      <c r="I205" s="143"/>
      <c r="J205" s="143"/>
      <c r="K205" s="143"/>
      <c r="L205" s="143"/>
      <c r="M205" s="143"/>
      <c r="N205" s="143"/>
      <c r="O205" s="143"/>
      <c r="P205" s="143"/>
      <c r="Q205" s="143"/>
    </row>
    <row r="206" spans="2:17" x14ac:dyDescent="0.3">
      <c r="B206" s="134"/>
      <c r="C206" s="134"/>
      <c r="D206" s="202"/>
      <c r="E206" s="134"/>
      <c r="F206" s="134"/>
      <c r="G206" s="202"/>
      <c r="H206" s="134"/>
      <c r="I206" s="143"/>
      <c r="J206" s="143"/>
      <c r="K206" s="143"/>
      <c r="L206" s="143"/>
      <c r="M206" s="143"/>
      <c r="N206" s="143"/>
      <c r="O206" s="143"/>
      <c r="P206" s="143"/>
      <c r="Q206" s="143"/>
    </row>
    <row r="207" spans="2:17" x14ac:dyDescent="0.3">
      <c r="B207" s="134"/>
      <c r="C207" s="134"/>
      <c r="D207" s="202"/>
      <c r="E207" s="134"/>
      <c r="F207" s="134"/>
      <c r="G207" s="202"/>
      <c r="H207" s="134"/>
      <c r="I207" s="143"/>
      <c r="J207" s="143"/>
      <c r="K207" s="143"/>
      <c r="L207" s="143"/>
      <c r="M207" s="143"/>
      <c r="N207" s="143"/>
      <c r="O207" s="143"/>
      <c r="P207" s="143"/>
      <c r="Q207" s="143"/>
    </row>
    <row r="208" spans="2:17" x14ac:dyDescent="0.3">
      <c r="B208" s="134"/>
      <c r="C208" s="134"/>
      <c r="D208" s="202"/>
      <c r="E208" s="134"/>
      <c r="F208" s="134"/>
      <c r="G208" s="202"/>
      <c r="H208" s="134"/>
      <c r="I208" s="143"/>
      <c r="J208" s="143"/>
      <c r="K208" s="143"/>
      <c r="L208" s="143"/>
      <c r="M208" s="143"/>
      <c r="N208" s="143"/>
      <c r="O208" s="143"/>
      <c r="P208" s="143"/>
      <c r="Q208" s="143"/>
    </row>
    <row r="209" spans="2:17" x14ac:dyDescent="0.3">
      <c r="B209" s="134"/>
      <c r="C209" s="134"/>
      <c r="D209" s="202"/>
      <c r="E209" s="134"/>
      <c r="F209" s="134"/>
      <c r="G209" s="202"/>
      <c r="H209" s="134"/>
      <c r="I209" s="143"/>
      <c r="J209" s="143"/>
      <c r="K209" s="143"/>
      <c r="L209" s="143"/>
      <c r="M209" s="143"/>
      <c r="N209" s="143"/>
      <c r="O209" s="143"/>
      <c r="P209" s="143"/>
      <c r="Q209" s="143"/>
    </row>
    <row r="210" spans="2:17" x14ac:dyDescent="0.3">
      <c r="B210" s="134"/>
      <c r="C210" s="134"/>
      <c r="D210" s="202"/>
      <c r="E210" s="134"/>
      <c r="F210" s="134"/>
      <c r="G210" s="202"/>
      <c r="H210" s="134"/>
      <c r="I210" s="143"/>
      <c r="J210" s="143"/>
      <c r="K210" s="143"/>
      <c r="L210" s="143"/>
      <c r="M210" s="143"/>
      <c r="N210" s="143"/>
      <c r="O210" s="143"/>
      <c r="P210" s="143"/>
      <c r="Q210" s="143"/>
    </row>
    <row r="211" spans="2:17" x14ac:dyDescent="0.3">
      <c r="B211" s="134"/>
      <c r="C211" s="134"/>
      <c r="D211" s="202"/>
      <c r="E211" s="134"/>
      <c r="F211" s="134"/>
      <c r="G211" s="202"/>
      <c r="H211" s="134"/>
      <c r="I211" s="143"/>
      <c r="J211" s="143"/>
      <c r="K211" s="143"/>
      <c r="L211" s="143"/>
      <c r="M211" s="143"/>
      <c r="N211" s="143"/>
      <c r="O211" s="143"/>
      <c r="P211" s="143"/>
      <c r="Q211" s="143"/>
    </row>
    <row r="212" spans="2:17" x14ac:dyDescent="0.3">
      <c r="B212" s="134"/>
      <c r="C212" s="134"/>
      <c r="D212" s="202"/>
      <c r="E212" s="134"/>
      <c r="F212" s="134"/>
      <c r="G212" s="202"/>
      <c r="H212" s="134"/>
      <c r="I212" s="143"/>
      <c r="J212" s="143"/>
      <c r="K212" s="143"/>
      <c r="L212" s="143"/>
      <c r="M212" s="143"/>
      <c r="N212" s="143"/>
      <c r="O212" s="143"/>
      <c r="P212" s="143"/>
      <c r="Q212" s="143"/>
    </row>
    <row r="213" spans="2:17" x14ac:dyDescent="0.3">
      <c r="B213" s="134"/>
      <c r="C213" s="134"/>
      <c r="D213" s="202"/>
      <c r="E213" s="134"/>
      <c r="F213" s="134"/>
      <c r="G213" s="202"/>
      <c r="H213" s="134"/>
      <c r="I213" s="143"/>
      <c r="J213" s="143"/>
      <c r="K213" s="143"/>
      <c r="L213" s="143"/>
      <c r="M213" s="143"/>
      <c r="N213" s="143"/>
      <c r="O213" s="143"/>
      <c r="P213" s="143"/>
      <c r="Q213" s="143"/>
    </row>
    <row r="214" spans="2:17" x14ac:dyDescent="0.3">
      <c r="B214" s="134"/>
      <c r="C214" s="134"/>
      <c r="D214" s="202"/>
      <c r="E214" s="134"/>
      <c r="F214" s="134"/>
      <c r="G214" s="202"/>
      <c r="H214" s="134"/>
      <c r="I214" s="143"/>
      <c r="J214" s="143"/>
      <c r="K214" s="143"/>
      <c r="L214" s="143"/>
      <c r="M214" s="143"/>
      <c r="N214" s="143"/>
      <c r="O214" s="143"/>
      <c r="P214" s="143"/>
      <c r="Q214" s="143"/>
    </row>
    <row r="215" spans="2:17" x14ac:dyDescent="0.3">
      <c r="B215" s="134"/>
      <c r="C215" s="134"/>
      <c r="D215" s="202"/>
      <c r="E215" s="134"/>
      <c r="F215" s="134"/>
      <c r="G215" s="202"/>
      <c r="H215" s="134"/>
      <c r="I215" s="143"/>
      <c r="J215" s="143"/>
      <c r="K215" s="143"/>
      <c r="L215" s="143"/>
      <c r="M215" s="143"/>
      <c r="N215" s="143"/>
      <c r="O215" s="143"/>
      <c r="P215" s="143"/>
      <c r="Q215" s="143"/>
    </row>
    <row r="216" spans="2:17" x14ac:dyDescent="0.3">
      <c r="B216" s="134"/>
      <c r="C216" s="134"/>
      <c r="D216" s="202"/>
      <c r="E216" s="134"/>
      <c r="F216" s="134"/>
      <c r="G216" s="202"/>
      <c r="H216" s="134"/>
      <c r="I216" s="143"/>
      <c r="J216" s="143"/>
      <c r="K216" s="143"/>
      <c r="L216" s="143"/>
      <c r="M216" s="143"/>
      <c r="N216" s="143"/>
      <c r="O216" s="143"/>
      <c r="P216" s="143"/>
      <c r="Q216" s="143"/>
    </row>
    <row r="217" spans="2:17" x14ac:dyDescent="0.3">
      <c r="B217" s="134"/>
      <c r="C217" s="134"/>
      <c r="D217" s="202"/>
      <c r="E217" s="134"/>
      <c r="F217" s="134"/>
      <c r="G217" s="202"/>
      <c r="H217" s="134"/>
      <c r="I217" s="143"/>
      <c r="J217" s="143"/>
      <c r="K217" s="143"/>
      <c r="L217" s="143"/>
      <c r="M217" s="143"/>
      <c r="N217" s="143"/>
      <c r="O217" s="143"/>
      <c r="P217" s="143"/>
      <c r="Q217" s="143"/>
    </row>
    <row r="218" spans="2:17" x14ac:dyDescent="0.3">
      <c r="B218" s="134"/>
      <c r="C218" s="134"/>
      <c r="D218" s="202"/>
      <c r="E218" s="134"/>
      <c r="F218" s="134"/>
      <c r="G218" s="202"/>
      <c r="H218" s="134"/>
      <c r="I218" s="143"/>
      <c r="J218" s="143"/>
      <c r="K218" s="143"/>
      <c r="L218" s="143"/>
      <c r="M218" s="143"/>
      <c r="N218" s="143"/>
      <c r="O218" s="143"/>
      <c r="P218" s="143"/>
      <c r="Q218" s="143"/>
    </row>
    <row r="219" spans="2:17" x14ac:dyDescent="0.3">
      <c r="B219" s="134"/>
      <c r="C219" s="134"/>
      <c r="D219" s="202"/>
      <c r="E219" s="134"/>
      <c r="F219" s="134"/>
      <c r="G219" s="202"/>
      <c r="H219" s="134"/>
      <c r="I219" s="143"/>
      <c r="J219" s="143"/>
      <c r="K219" s="143"/>
      <c r="L219" s="143"/>
      <c r="M219" s="143"/>
      <c r="N219" s="143"/>
      <c r="O219" s="143"/>
      <c r="P219" s="143"/>
      <c r="Q219" s="143"/>
    </row>
    <row r="220" spans="2:17" x14ac:dyDescent="0.3">
      <c r="B220" s="134"/>
      <c r="C220" s="134"/>
      <c r="D220" s="202"/>
      <c r="E220" s="134"/>
      <c r="F220" s="134"/>
      <c r="G220" s="202"/>
      <c r="H220" s="134"/>
      <c r="I220" s="143"/>
      <c r="J220" s="143"/>
      <c r="K220" s="143"/>
      <c r="L220" s="143"/>
      <c r="M220" s="143"/>
      <c r="N220" s="143"/>
      <c r="O220" s="143"/>
      <c r="P220" s="143"/>
      <c r="Q220" s="143"/>
    </row>
    <row r="221" spans="2:17" x14ac:dyDescent="0.3">
      <c r="B221" s="134"/>
      <c r="C221" s="134"/>
      <c r="D221" s="202"/>
      <c r="E221" s="134"/>
      <c r="F221" s="134"/>
      <c r="G221" s="202"/>
      <c r="H221" s="134"/>
      <c r="I221" s="143"/>
      <c r="J221" s="143"/>
      <c r="K221" s="143"/>
      <c r="L221" s="143"/>
      <c r="M221" s="143"/>
      <c r="N221" s="143"/>
      <c r="O221" s="143"/>
      <c r="P221" s="143"/>
      <c r="Q221" s="143"/>
    </row>
    <row r="222" spans="2:17" x14ac:dyDescent="0.3">
      <c r="B222" s="134"/>
      <c r="C222" s="134"/>
      <c r="D222" s="202"/>
      <c r="E222" s="134"/>
      <c r="F222" s="134"/>
      <c r="G222" s="202"/>
      <c r="H222" s="134"/>
      <c r="I222" s="143"/>
      <c r="J222" s="143"/>
      <c r="K222" s="143"/>
      <c r="L222" s="143"/>
      <c r="M222" s="143"/>
      <c r="N222" s="143"/>
      <c r="O222" s="143"/>
      <c r="P222" s="143"/>
      <c r="Q222" s="143"/>
    </row>
    <row r="223" spans="2:17" x14ac:dyDescent="0.3">
      <c r="B223" s="134"/>
      <c r="C223" s="134"/>
      <c r="D223" s="202"/>
      <c r="E223" s="134"/>
      <c r="F223" s="134"/>
      <c r="G223" s="202"/>
      <c r="H223" s="134"/>
      <c r="I223" s="143"/>
      <c r="J223" s="143"/>
      <c r="K223" s="143"/>
      <c r="L223" s="143"/>
      <c r="M223" s="143"/>
      <c r="N223" s="143"/>
      <c r="O223" s="143"/>
      <c r="P223" s="143"/>
      <c r="Q223" s="143"/>
    </row>
    <row r="224" spans="2:17" x14ac:dyDescent="0.3">
      <c r="B224" s="134"/>
      <c r="C224" s="134"/>
      <c r="D224" s="202"/>
      <c r="E224" s="134"/>
      <c r="F224" s="134"/>
      <c r="G224" s="202"/>
      <c r="H224" s="134"/>
      <c r="I224" s="143"/>
      <c r="J224" s="143"/>
      <c r="K224" s="143"/>
      <c r="L224" s="143"/>
      <c r="M224" s="143"/>
      <c r="N224" s="143"/>
      <c r="O224" s="143"/>
      <c r="P224" s="143"/>
      <c r="Q224" s="143"/>
    </row>
    <row r="225" spans="2:17" x14ac:dyDescent="0.3">
      <c r="B225" s="134"/>
      <c r="C225" s="134"/>
      <c r="D225" s="202"/>
      <c r="E225" s="134"/>
      <c r="F225" s="134"/>
      <c r="G225" s="202"/>
      <c r="H225" s="134"/>
      <c r="I225" s="143"/>
      <c r="J225" s="143"/>
      <c r="K225" s="143"/>
      <c r="L225" s="143"/>
      <c r="M225" s="143"/>
      <c r="N225" s="143"/>
      <c r="O225" s="143"/>
      <c r="P225" s="143"/>
      <c r="Q225" s="143"/>
    </row>
    <row r="226" spans="2:17" x14ac:dyDescent="0.3">
      <c r="B226" s="134"/>
      <c r="C226" s="134"/>
      <c r="D226" s="202"/>
      <c r="E226" s="134"/>
      <c r="F226" s="134"/>
      <c r="G226" s="202"/>
      <c r="H226" s="134"/>
      <c r="I226" s="143"/>
      <c r="J226" s="143"/>
      <c r="K226" s="143"/>
      <c r="L226" s="143"/>
      <c r="M226" s="143"/>
      <c r="N226" s="143"/>
      <c r="O226" s="143"/>
      <c r="P226" s="143"/>
      <c r="Q226" s="143"/>
    </row>
    <row r="227" spans="2:17" x14ac:dyDescent="0.3">
      <c r="B227" s="134"/>
      <c r="C227" s="134"/>
      <c r="D227" s="202"/>
      <c r="E227" s="134"/>
      <c r="F227" s="134"/>
      <c r="G227" s="202"/>
      <c r="H227" s="134"/>
      <c r="I227" s="143"/>
      <c r="J227" s="143"/>
      <c r="K227" s="143"/>
      <c r="L227" s="143"/>
      <c r="M227" s="143"/>
      <c r="N227" s="143"/>
      <c r="O227" s="143"/>
      <c r="P227" s="143"/>
      <c r="Q227" s="143"/>
    </row>
    <row r="228" spans="2:17" x14ac:dyDescent="0.3">
      <c r="B228" s="134"/>
      <c r="C228" s="134"/>
      <c r="D228" s="202"/>
      <c r="E228" s="134"/>
      <c r="F228" s="134"/>
      <c r="G228" s="202"/>
      <c r="H228" s="134"/>
      <c r="I228" s="143"/>
      <c r="J228" s="143"/>
      <c r="K228" s="143"/>
      <c r="L228" s="143"/>
      <c r="M228" s="143"/>
      <c r="N228" s="143"/>
      <c r="O228" s="143"/>
      <c r="P228" s="143"/>
      <c r="Q228" s="143"/>
    </row>
    <row r="229" spans="2:17" x14ac:dyDescent="0.3">
      <c r="B229" s="134"/>
      <c r="C229" s="134"/>
      <c r="D229" s="202"/>
      <c r="E229" s="134"/>
      <c r="F229" s="134"/>
      <c r="G229" s="202"/>
      <c r="H229" s="134"/>
      <c r="I229" s="143"/>
      <c r="J229" s="143"/>
      <c r="K229" s="143"/>
      <c r="L229" s="143"/>
      <c r="M229" s="143"/>
      <c r="N229" s="143"/>
      <c r="O229" s="143"/>
      <c r="P229" s="143"/>
      <c r="Q229" s="143"/>
    </row>
    <row r="230" spans="2:17" x14ac:dyDescent="0.3">
      <c r="B230" s="134"/>
      <c r="C230" s="134"/>
      <c r="D230" s="202"/>
      <c r="E230" s="134"/>
      <c r="F230" s="134"/>
      <c r="G230" s="202"/>
      <c r="H230" s="134"/>
      <c r="I230" s="143"/>
      <c r="J230" s="143"/>
      <c r="K230" s="143"/>
      <c r="L230" s="143"/>
      <c r="M230" s="143"/>
      <c r="N230" s="143"/>
      <c r="O230" s="143"/>
      <c r="P230" s="143"/>
      <c r="Q230" s="143"/>
    </row>
    <row r="231" spans="2:17" x14ac:dyDescent="0.3">
      <c r="B231" s="134"/>
      <c r="C231" s="134"/>
      <c r="D231" s="202"/>
      <c r="E231" s="134"/>
      <c r="F231" s="134"/>
      <c r="G231" s="202"/>
      <c r="H231" s="134"/>
      <c r="I231" s="143"/>
      <c r="J231" s="143"/>
      <c r="K231" s="143"/>
      <c r="L231" s="143"/>
      <c r="M231" s="143"/>
      <c r="N231" s="143"/>
      <c r="O231" s="143"/>
      <c r="P231" s="143"/>
      <c r="Q231" s="143"/>
    </row>
    <row r="232" spans="2:17" x14ac:dyDescent="0.3">
      <c r="B232" s="134"/>
      <c r="C232" s="134"/>
      <c r="D232" s="202"/>
      <c r="E232" s="134"/>
      <c r="F232" s="134"/>
      <c r="G232" s="202"/>
      <c r="H232" s="134"/>
      <c r="I232" s="143"/>
      <c r="J232" s="143"/>
      <c r="K232" s="143"/>
      <c r="L232" s="143"/>
      <c r="M232" s="143"/>
      <c r="N232" s="143"/>
      <c r="O232" s="143"/>
      <c r="P232" s="143"/>
      <c r="Q232" s="143"/>
    </row>
    <row r="233" spans="2:17" x14ac:dyDescent="0.3">
      <c r="B233" s="134"/>
      <c r="C233" s="134"/>
      <c r="D233" s="202"/>
      <c r="E233" s="134"/>
      <c r="F233" s="134"/>
      <c r="G233" s="202"/>
      <c r="H233" s="134"/>
      <c r="I233" s="143"/>
      <c r="J233" s="143"/>
      <c r="K233" s="143"/>
      <c r="L233" s="143"/>
      <c r="M233" s="143"/>
      <c r="N233" s="143"/>
      <c r="O233" s="143"/>
      <c r="P233" s="143"/>
      <c r="Q233" s="143"/>
    </row>
    <row r="234" spans="2:17" x14ac:dyDescent="0.3">
      <c r="B234" s="134"/>
      <c r="C234" s="134"/>
      <c r="D234" s="202"/>
      <c r="E234" s="134"/>
      <c r="F234" s="134"/>
      <c r="G234" s="202"/>
      <c r="H234" s="134"/>
      <c r="I234" s="143"/>
      <c r="J234" s="143"/>
      <c r="K234" s="143"/>
      <c r="L234" s="143"/>
      <c r="M234" s="143"/>
      <c r="N234" s="143"/>
      <c r="O234" s="143"/>
      <c r="P234" s="143"/>
      <c r="Q234" s="143"/>
    </row>
    <row r="235" spans="2:17" x14ac:dyDescent="0.3">
      <c r="B235" s="134"/>
      <c r="C235" s="134"/>
      <c r="D235" s="202"/>
      <c r="E235" s="134"/>
      <c r="F235" s="134"/>
      <c r="G235" s="202"/>
      <c r="H235" s="134"/>
      <c r="I235" s="143"/>
      <c r="J235" s="143"/>
      <c r="K235" s="143"/>
      <c r="L235" s="143"/>
      <c r="M235" s="143"/>
      <c r="N235" s="143"/>
      <c r="O235" s="143"/>
      <c r="P235" s="143"/>
      <c r="Q235" s="143"/>
    </row>
    <row r="236" spans="2:17" x14ac:dyDescent="0.3">
      <c r="B236" s="134"/>
      <c r="C236" s="134"/>
      <c r="D236" s="202"/>
      <c r="E236" s="134"/>
      <c r="F236" s="134"/>
      <c r="G236" s="202"/>
      <c r="H236" s="134"/>
      <c r="I236" s="143"/>
      <c r="J236" s="143"/>
      <c r="K236" s="143"/>
      <c r="L236" s="143"/>
      <c r="M236" s="143"/>
      <c r="N236" s="143"/>
      <c r="O236" s="143"/>
      <c r="P236" s="143"/>
      <c r="Q236" s="143"/>
    </row>
    <row r="237" spans="2:17" x14ac:dyDescent="0.3">
      <c r="B237" s="134"/>
      <c r="C237" s="134"/>
      <c r="D237" s="202"/>
      <c r="E237" s="134"/>
      <c r="F237" s="134"/>
      <c r="G237" s="202"/>
      <c r="H237" s="134"/>
      <c r="I237" s="143"/>
      <c r="J237" s="143"/>
      <c r="K237" s="143"/>
      <c r="L237" s="143"/>
      <c r="M237" s="143"/>
      <c r="N237" s="143"/>
      <c r="O237" s="143"/>
      <c r="P237" s="143"/>
      <c r="Q237" s="143"/>
    </row>
    <row r="238" spans="2:17" x14ac:dyDescent="0.3">
      <c r="B238" s="134"/>
      <c r="C238" s="134"/>
      <c r="D238" s="202"/>
      <c r="E238" s="134"/>
      <c r="F238" s="134"/>
      <c r="G238" s="202"/>
      <c r="H238" s="134"/>
      <c r="I238" s="143"/>
      <c r="J238" s="143"/>
      <c r="K238" s="143"/>
      <c r="L238" s="143"/>
      <c r="M238" s="143"/>
      <c r="N238" s="143"/>
      <c r="O238" s="143"/>
      <c r="P238" s="143"/>
      <c r="Q238" s="143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x14ac:dyDescent="0.3"/>
  <cols>
    <col min="1" max="1" width="66" style="160" bestFit="1" customWidth="1"/>
    <col min="2" max="2" width="17" style="141" customWidth="1"/>
    <col min="3" max="3" width="18.26953125" style="141" customWidth="1"/>
    <col min="4" max="4" width="11.453125" style="209" bestFit="1" customWidth="1"/>
    <col min="5" max="16384" width="9.1796875" style="160"/>
  </cols>
  <sheetData>
    <row r="2" spans="1:19" ht="18.5" x14ac:dyDescent="0.45">
      <c r="A2" s="257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31.05.2023</v>
      </c>
      <c r="B2" s="258"/>
      <c r="C2" s="258"/>
      <c r="D2" s="258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 ht="18.5" x14ac:dyDescent="0.45">
      <c r="A3" s="260" t="str">
        <f>IF(REPORT_LANG="UKR","(в розрізі валют погашеня)","by interest rate types")</f>
        <v>(в розрізі валют погашеня)</v>
      </c>
      <c r="B3" s="260"/>
      <c r="C3" s="260"/>
      <c r="D3" s="260"/>
    </row>
    <row r="4" spans="1:19" x14ac:dyDescent="0.3">
      <c r="B4" s="134"/>
      <c r="C4" s="134"/>
      <c r="D4" s="202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 s="8" customFormat="1" x14ac:dyDescent="0.3">
      <c r="B5" s="250"/>
      <c r="C5" s="250"/>
      <c r="D5" s="8" t="str">
        <f>VALVAL</f>
        <v>млрд. одиниць</v>
      </c>
    </row>
    <row r="6" spans="1:19" s="107" customFormat="1" x14ac:dyDescent="0.25">
      <c r="A6" s="56"/>
      <c r="B6" s="244" t="str">
        <f>IF(REPORT_LANG="UKR","дол.США","USD")</f>
        <v>дол.США</v>
      </c>
      <c r="C6" s="244" t="str">
        <f>IF(REPORT_LANG="UKR","грн.","UAH")</f>
        <v>грн.</v>
      </c>
      <c r="D6" s="193" t="s">
        <v>191</v>
      </c>
    </row>
    <row r="7" spans="1:19" s="203" customFormat="1" ht="15.5" x14ac:dyDescent="0.25">
      <c r="A7" s="123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34">
        <f>SUM(B8:B26)</f>
        <v>125.61244295394999</v>
      </c>
      <c r="C7" s="234">
        <f>SUM(C8:C26)</f>
        <v>4593.4711813931399</v>
      </c>
      <c r="D7" s="196">
        <f>SUM(D8:D26)</f>
        <v>0.99999899999999997</v>
      </c>
    </row>
    <row r="8" spans="1:19" s="180" customFormat="1" x14ac:dyDescent="0.25">
      <c r="A8" s="132" t="s">
        <v>26</v>
      </c>
      <c r="B8" s="101">
        <v>2.2845121119999999E-2</v>
      </c>
      <c r="C8" s="101">
        <v>0.83541409633999997</v>
      </c>
      <c r="D8" s="170">
        <v>1.8200000000000001E-4</v>
      </c>
    </row>
    <row r="9" spans="1:19" s="180" customFormat="1" x14ac:dyDescent="0.25">
      <c r="A9" s="132" t="s">
        <v>117</v>
      </c>
      <c r="B9" s="101">
        <v>34.133038019620003</v>
      </c>
      <c r="C9" s="101">
        <v>1248.1974141242899</v>
      </c>
      <c r="D9" s="170">
        <v>0.271733</v>
      </c>
    </row>
    <row r="10" spans="1:19" s="180" customFormat="1" x14ac:dyDescent="0.25">
      <c r="A10" s="132" t="s">
        <v>3</v>
      </c>
      <c r="B10" s="101">
        <v>33.382429582900002</v>
      </c>
      <c r="C10" s="101">
        <v>1220.74871444512</v>
      </c>
      <c r="D10" s="170">
        <v>0.26575700000000002</v>
      </c>
    </row>
    <row r="11" spans="1:19" s="180" customFormat="1" x14ac:dyDescent="0.25">
      <c r="A11" s="132" t="s">
        <v>160</v>
      </c>
      <c r="B11" s="101">
        <v>3.2028859458699999</v>
      </c>
      <c r="C11" s="101">
        <v>117.125055</v>
      </c>
      <c r="D11" s="170">
        <v>2.5498E-2</v>
      </c>
    </row>
    <row r="12" spans="1:19" s="180" customFormat="1" x14ac:dyDescent="0.25">
      <c r="A12" s="132" t="s">
        <v>15</v>
      </c>
      <c r="B12" s="101">
        <v>16.21886740862</v>
      </c>
      <c r="C12" s="101">
        <v>593.10127471843998</v>
      </c>
      <c r="D12" s="170">
        <v>0.12911800000000001</v>
      </c>
    </row>
    <row r="13" spans="1:19" x14ac:dyDescent="0.3">
      <c r="A13" s="200" t="s">
        <v>16</v>
      </c>
      <c r="B13" s="42">
        <v>37.697604037090002</v>
      </c>
      <c r="C13" s="42">
        <v>1378.5486029787601</v>
      </c>
      <c r="D13" s="118">
        <v>0.30010999999999999</v>
      </c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</row>
    <row r="14" spans="1:19" x14ac:dyDescent="0.3">
      <c r="A14" s="200" t="s">
        <v>101</v>
      </c>
      <c r="B14" s="42">
        <v>0.95477283872999996</v>
      </c>
      <c r="C14" s="42">
        <v>34.914706030189997</v>
      </c>
      <c r="D14" s="118">
        <v>7.6010000000000001E-3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r="15" spans="1:19" x14ac:dyDescent="0.3">
      <c r="B15" s="134"/>
      <c r="C15" s="134"/>
      <c r="D15" s="202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r="16" spans="1:19" x14ac:dyDescent="0.3">
      <c r="B16" s="134"/>
      <c r="C16" s="134"/>
      <c r="D16" s="202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</row>
    <row r="17" spans="2:17" x14ac:dyDescent="0.3">
      <c r="B17" s="134"/>
      <c r="C17" s="134"/>
      <c r="D17" s="202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2:17" x14ac:dyDescent="0.3">
      <c r="B18" s="134"/>
      <c r="C18" s="134"/>
      <c r="D18" s="202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</row>
    <row r="19" spans="2:17" x14ac:dyDescent="0.3">
      <c r="B19" s="134"/>
      <c r="C19" s="134"/>
      <c r="D19" s="20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</row>
    <row r="20" spans="2:17" x14ac:dyDescent="0.3">
      <c r="B20" s="134"/>
      <c r="C20" s="134"/>
      <c r="D20" s="202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</row>
    <row r="21" spans="2:17" x14ac:dyDescent="0.3">
      <c r="B21" s="134"/>
      <c r="C21" s="134"/>
      <c r="D21" s="202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</row>
    <row r="22" spans="2:17" x14ac:dyDescent="0.3">
      <c r="B22" s="134"/>
      <c r="C22" s="134"/>
      <c r="D22" s="202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</row>
    <row r="23" spans="2:17" x14ac:dyDescent="0.3">
      <c r="B23" s="134"/>
      <c r="C23" s="134"/>
      <c r="D23" s="202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2:17" x14ac:dyDescent="0.3">
      <c r="B24" s="134"/>
      <c r="C24" s="134"/>
      <c r="D24" s="202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</row>
    <row r="25" spans="2:17" x14ac:dyDescent="0.3">
      <c r="B25" s="134"/>
      <c r="C25" s="134"/>
      <c r="D25" s="202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</row>
    <row r="26" spans="2:17" x14ac:dyDescent="0.3">
      <c r="B26" s="134"/>
      <c r="C26" s="134"/>
      <c r="D26" s="202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</row>
    <row r="27" spans="2:17" x14ac:dyDescent="0.3">
      <c r="B27" s="134"/>
      <c r="C27" s="134"/>
      <c r="D27" s="202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</row>
    <row r="28" spans="2:17" x14ac:dyDescent="0.3">
      <c r="B28" s="134"/>
      <c r="C28" s="134"/>
      <c r="D28" s="202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</row>
    <row r="29" spans="2:17" x14ac:dyDescent="0.3">
      <c r="B29" s="134"/>
      <c r="C29" s="134"/>
      <c r="D29" s="202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</row>
    <row r="30" spans="2:17" x14ac:dyDescent="0.3">
      <c r="B30" s="134"/>
      <c r="C30" s="134"/>
      <c r="D30" s="202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</row>
    <row r="31" spans="2:17" x14ac:dyDescent="0.3">
      <c r="B31" s="134"/>
      <c r="C31" s="134"/>
      <c r="D31" s="202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</row>
    <row r="32" spans="2:17" x14ac:dyDescent="0.3">
      <c r="B32" s="134"/>
      <c r="C32" s="134"/>
      <c r="D32" s="202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</row>
    <row r="33" spans="2:17" x14ac:dyDescent="0.3">
      <c r="B33" s="134"/>
      <c r="C33" s="134"/>
      <c r="D33" s="202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  <row r="34" spans="2:17" x14ac:dyDescent="0.3">
      <c r="B34" s="134"/>
      <c r="C34" s="134"/>
      <c r="D34" s="20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</row>
    <row r="35" spans="2:17" x14ac:dyDescent="0.3">
      <c r="B35" s="134"/>
      <c r="C35" s="134"/>
      <c r="D35" s="202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</row>
    <row r="36" spans="2:17" x14ac:dyDescent="0.3">
      <c r="B36" s="134"/>
      <c r="C36" s="134"/>
      <c r="D36" s="202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</row>
    <row r="37" spans="2:17" x14ac:dyDescent="0.3">
      <c r="B37" s="134"/>
      <c r="C37" s="134"/>
      <c r="D37" s="202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</row>
    <row r="38" spans="2:17" x14ac:dyDescent="0.3">
      <c r="B38" s="134"/>
      <c r="C38" s="134"/>
      <c r="D38" s="202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</row>
    <row r="39" spans="2:17" x14ac:dyDescent="0.3">
      <c r="B39" s="134"/>
      <c r="C39" s="134"/>
      <c r="D39" s="202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</row>
    <row r="40" spans="2:17" x14ac:dyDescent="0.3">
      <c r="B40" s="134"/>
      <c r="C40" s="134"/>
      <c r="D40" s="202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</row>
    <row r="41" spans="2:17" x14ac:dyDescent="0.3">
      <c r="B41" s="134"/>
      <c r="C41" s="134"/>
      <c r="D41" s="202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</row>
    <row r="42" spans="2:17" x14ac:dyDescent="0.3">
      <c r="B42" s="134"/>
      <c r="C42" s="134"/>
      <c r="D42" s="202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</row>
    <row r="43" spans="2:17" x14ac:dyDescent="0.3">
      <c r="B43" s="134"/>
      <c r="C43" s="134"/>
      <c r="D43" s="202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</row>
    <row r="44" spans="2:17" x14ac:dyDescent="0.3">
      <c r="B44" s="134"/>
      <c r="C44" s="134"/>
      <c r="D44" s="202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</row>
    <row r="45" spans="2:17" x14ac:dyDescent="0.3">
      <c r="B45" s="134"/>
      <c r="C45" s="134"/>
      <c r="D45" s="202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</row>
    <row r="46" spans="2:17" x14ac:dyDescent="0.3">
      <c r="B46" s="134"/>
      <c r="C46" s="134"/>
      <c r="D46" s="202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</row>
    <row r="47" spans="2:17" x14ac:dyDescent="0.3">
      <c r="B47" s="134"/>
      <c r="C47" s="134"/>
      <c r="D47" s="202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</row>
    <row r="48" spans="2:17" x14ac:dyDescent="0.3">
      <c r="B48" s="134"/>
      <c r="C48" s="134"/>
      <c r="D48" s="202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</row>
    <row r="49" spans="2:17" x14ac:dyDescent="0.3">
      <c r="B49" s="134"/>
      <c r="C49" s="134"/>
      <c r="D49" s="202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</row>
    <row r="50" spans="2:17" x14ac:dyDescent="0.3">
      <c r="B50" s="134"/>
      <c r="C50" s="134"/>
      <c r="D50" s="202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</row>
    <row r="51" spans="2:17" x14ac:dyDescent="0.3">
      <c r="B51" s="134"/>
      <c r="C51" s="134"/>
      <c r="D51" s="20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</row>
    <row r="52" spans="2:17" x14ac:dyDescent="0.3">
      <c r="B52" s="134"/>
      <c r="C52" s="134"/>
      <c r="D52" s="202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</row>
    <row r="53" spans="2:17" x14ac:dyDescent="0.3">
      <c r="B53" s="134"/>
      <c r="C53" s="134"/>
      <c r="D53" s="202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</row>
    <row r="54" spans="2:17" x14ac:dyDescent="0.3">
      <c r="B54" s="134"/>
      <c r="C54" s="134"/>
      <c r="D54" s="202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</row>
    <row r="55" spans="2:17" x14ac:dyDescent="0.3">
      <c r="B55" s="134"/>
      <c r="C55" s="134"/>
      <c r="D55" s="202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</row>
    <row r="56" spans="2:17" x14ac:dyDescent="0.3">
      <c r="B56" s="134"/>
      <c r="C56" s="134"/>
      <c r="D56" s="202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</row>
    <row r="57" spans="2:17" x14ac:dyDescent="0.3">
      <c r="B57" s="134"/>
      <c r="C57" s="134"/>
      <c r="D57" s="202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</row>
    <row r="58" spans="2:17" x14ac:dyDescent="0.3">
      <c r="B58" s="134"/>
      <c r="C58" s="134"/>
      <c r="D58" s="202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</row>
    <row r="59" spans="2:17" x14ac:dyDescent="0.3">
      <c r="B59" s="134"/>
      <c r="C59" s="134"/>
      <c r="D59" s="202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</row>
    <row r="60" spans="2:17" x14ac:dyDescent="0.3">
      <c r="B60" s="134"/>
      <c r="C60" s="134"/>
      <c r="D60" s="202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</row>
    <row r="61" spans="2:17" x14ac:dyDescent="0.3">
      <c r="B61" s="134"/>
      <c r="C61" s="134"/>
      <c r="D61" s="202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</row>
    <row r="62" spans="2:17" x14ac:dyDescent="0.3">
      <c r="B62" s="134"/>
      <c r="C62" s="134"/>
      <c r="D62" s="202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</row>
    <row r="63" spans="2:17" x14ac:dyDescent="0.3">
      <c r="B63" s="134"/>
      <c r="C63" s="134"/>
      <c r="D63" s="202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</row>
    <row r="64" spans="2:17" x14ac:dyDescent="0.3">
      <c r="B64" s="134"/>
      <c r="C64" s="134"/>
      <c r="D64" s="202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</row>
    <row r="65" spans="2:17" x14ac:dyDescent="0.3">
      <c r="B65" s="134"/>
      <c r="C65" s="134"/>
      <c r="D65" s="202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</row>
    <row r="66" spans="2:17" x14ac:dyDescent="0.3">
      <c r="B66" s="134"/>
      <c r="C66" s="134"/>
      <c r="D66" s="202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</row>
    <row r="67" spans="2:17" x14ac:dyDescent="0.3">
      <c r="B67" s="134"/>
      <c r="C67" s="134"/>
      <c r="D67" s="202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</row>
    <row r="68" spans="2:17" x14ac:dyDescent="0.3">
      <c r="B68" s="134"/>
      <c r="C68" s="134"/>
      <c r="D68" s="202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</row>
    <row r="69" spans="2:17" x14ac:dyDescent="0.3">
      <c r="B69" s="134"/>
      <c r="C69" s="134"/>
      <c r="D69" s="202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</row>
    <row r="70" spans="2:17" x14ac:dyDescent="0.3">
      <c r="B70" s="134"/>
      <c r="C70" s="134"/>
      <c r="D70" s="202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</row>
    <row r="71" spans="2:17" x14ac:dyDescent="0.3">
      <c r="B71" s="134"/>
      <c r="C71" s="134"/>
      <c r="D71" s="202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</row>
    <row r="72" spans="2:17" x14ac:dyDescent="0.3">
      <c r="B72" s="134"/>
      <c r="C72" s="134"/>
      <c r="D72" s="202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2:17" x14ac:dyDescent="0.3">
      <c r="B73" s="134"/>
      <c r="C73" s="134"/>
      <c r="D73" s="202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</row>
    <row r="74" spans="2:17" x14ac:dyDescent="0.3">
      <c r="B74" s="134"/>
      <c r="C74" s="134"/>
      <c r="D74" s="202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</row>
    <row r="75" spans="2:17" x14ac:dyDescent="0.3">
      <c r="B75" s="134"/>
      <c r="C75" s="134"/>
      <c r="D75" s="202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</row>
    <row r="76" spans="2:17" x14ac:dyDescent="0.3">
      <c r="B76" s="134"/>
      <c r="C76" s="134"/>
      <c r="D76" s="202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</row>
    <row r="77" spans="2:17" x14ac:dyDescent="0.3">
      <c r="B77" s="134"/>
      <c r="C77" s="134"/>
      <c r="D77" s="202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</row>
    <row r="78" spans="2:17" x14ac:dyDescent="0.3">
      <c r="B78" s="134"/>
      <c r="C78" s="134"/>
      <c r="D78" s="202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</row>
    <row r="79" spans="2:17" x14ac:dyDescent="0.3">
      <c r="B79" s="134"/>
      <c r="C79" s="134"/>
      <c r="D79" s="202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</row>
    <row r="80" spans="2:17" x14ac:dyDescent="0.3">
      <c r="B80" s="134"/>
      <c r="C80" s="134"/>
      <c r="D80" s="202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</row>
    <row r="81" spans="2:17" x14ac:dyDescent="0.3">
      <c r="B81" s="134"/>
      <c r="C81" s="134"/>
      <c r="D81" s="202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</row>
    <row r="82" spans="2:17" x14ac:dyDescent="0.3">
      <c r="B82" s="134"/>
      <c r="C82" s="134"/>
      <c r="D82" s="202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</row>
    <row r="83" spans="2:17" x14ac:dyDescent="0.3">
      <c r="B83" s="134"/>
      <c r="C83" s="134"/>
      <c r="D83" s="202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</row>
    <row r="84" spans="2:17" x14ac:dyDescent="0.3">
      <c r="B84" s="134"/>
      <c r="C84" s="134"/>
      <c r="D84" s="202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</row>
    <row r="85" spans="2:17" x14ac:dyDescent="0.3">
      <c r="B85" s="134"/>
      <c r="C85" s="134"/>
      <c r="D85" s="202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</row>
    <row r="86" spans="2:17" x14ac:dyDescent="0.3">
      <c r="B86" s="134"/>
      <c r="C86" s="134"/>
      <c r="D86" s="202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</row>
    <row r="87" spans="2:17" x14ac:dyDescent="0.3">
      <c r="B87" s="134"/>
      <c r="C87" s="134"/>
      <c r="D87" s="202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</row>
    <row r="88" spans="2:17" x14ac:dyDescent="0.3">
      <c r="B88" s="134"/>
      <c r="C88" s="134"/>
      <c r="D88" s="202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</row>
    <row r="89" spans="2:17" x14ac:dyDescent="0.3">
      <c r="B89" s="134"/>
      <c r="C89" s="134"/>
      <c r="D89" s="202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</row>
    <row r="90" spans="2:17" x14ac:dyDescent="0.3">
      <c r="B90" s="134"/>
      <c r="C90" s="134"/>
      <c r="D90" s="202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</row>
    <row r="91" spans="2:17" x14ac:dyDescent="0.3">
      <c r="B91" s="134"/>
      <c r="C91" s="134"/>
      <c r="D91" s="202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</row>
    <row r="92" spans="2:17" x14ac:dyDescent="0.3">
      <c r="B92" s="134"/>
      <c r="C92" s="134"/>
      <c r="D92" s="202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</row>
    <row r="93" spans="2:17" x14ac:dyDescent="0.3">
      <c r="B93" s="134"/>
      <c r="C93" s="134"/>
      <c r="D93" s="202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</row>
    <row r="94" spans="2:17" x14ac:dyDescent="0.3">
      <c r="B94" s="134"/>
      <c r="C94" s="134"/>
      <c r="D94" s="202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</row>
    <row r="95" spans="2:17" x14ac:dyDescent="0.3">
      <c r="B95" s="134"/>
      <c r="C95" s="134"/>
      <c r="D95" s="202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</row>
    <row r="96" spans="2:17" x14ac:dyDescent="0.3">
      <c r="B96" s="134"/>
      <c r="C96" s="134"/>
      <c r="D96" s="202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</row>
    <row r="97" spans="2:17" x14ac:dyDescent="0.3">
      <c r="B97" s="134"/>
      <c r="C97" s="134"/>
      <c r="D97" s="202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2:17" x14ac:dyDescent="0.3">
      <c r="B98" s="134"/>
      <c r="C98" s="134"/>
      <c r="D98" s="202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</row>
    <row r="99" spans="2:17" x14ac:dyDescent="0.3">
      <c r="B99" s="134"/>
      <c r="C99" s="134"/>
      <c r="D99" s="202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2:17" x14ac:dyDescent="0.3">
      <c r="B100" s="134"/>
      <c r="C100" s="134"/>
      <c r="D100" s="202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2:17" x14ac:dyDescent="0.3">
      <c r="B101" s="134"/>
      <c r="C101" s="134"/>
      <c r="D101" s="202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</row>
    <row r="102" spans="2:17" x14ac:dyDescent="0.3">
      <c r="B102" s="134"/>
      <c r="C102" s="134"/>
      <c r="D102" s="202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</row>
    <row r="103" spans="2:17" x14ac:dyDescent="0.3">
      <c r="B103" s="134"/>
      <c r="C103" s="134"/>
      <c r="D103" s="202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</row>
    <row r="104" spans="2:17" x14ac:dyDescent="0.3">
      <c r="B104" s="134"/>
      <c r="C104" s="134"/>
      <c r="D104" s="202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2:17" x14ac:dyDescent="0.3">
      <c r="B105" s="134"/>
      <c r="C105" s="134"/>
      <c r="D105" s="202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2:17" x14ac:dyDescent="0.3">
      <c r="B106" s="134"/>
      <c r="C106" s="134"/>
      <c r="D106" s="202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</row>
    <row r="107" spans="2:17" x14ac:dyDescent="0.3">
      <c r="B107" s="134"/>
      <c r="C107" s="134"/>
      <c r="D107" s="202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</row>
    <row r="108" spans="2:17" x14ac:dyDescent="0.3">
      <c r="B108" s="134"/>
      <c r="C108" s="134"/>
      <c r="D108" s="202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</row>
    <row r="109" spans="2:17" x14ac:dyDescent="0.3">
      <c r="B109" s="134"/>
      <c r="C109" s="134"/>
      <c r="D109" s="202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</row>
    <row r="110" spans="2:17" x14ac:dyDescent="0.3">
      <c r="B110" s="134"/>
      <c r="C110" s="134"/>
      <c r="D110" s="202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</row>
    <row r="111" spans="2:17" x14ac:dyDescent="0.3">
      <c r="B111" s="134"/>
      <c r="C111" s="134"/>
      <c r="D111" s="202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</row>
    <row r="112" spans="2:17" x14ac:dyDescent="0.3">
      <c r="B112" s="134"/>
      <c r="C112" s="134"/>
      <c r="D112" s="202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</row>
    <row r="113" spans="2:17" x14ac:dyDescent="0.3">
      <c r="B113" s="134"/>
      <c r="C113" s="134"/>
      <c r="D113" s="202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</row>
    <row r="114" spans="2:17" x14ac:dyDescent="0.3">
      <c r="B114" s="134"/>
      <c r="C114" s="134"/>
      <c r="D114" s="202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</row>
    <row r="115" spans="2:17" x14ac:dyDescent="0.3">
      <c r="B115" s="134"/>
      <c r="C115" s="134"/>
      <c r="D115" s="202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</row>
    <row r="116" spans="2:17" x14ac:dyDescent="0.3">
      <c r="B116" s="134"/>
      <c r="C116" s="134"/>
      <c r="D116" s="20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</row>
    <row r="117" spans="2:17" x14ac:dyDescent="0.3">
      <c r="B117" s="134"/>
      <c r="C117" s="134"/>
      <c r="D117" s="202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</row>
    <row r="118" spans="2:17" x14ac:dyDescent="0.3">
      <c r="B118" s="134"/>
      <c r="C118" s="134"/>
      <c r="D118" s="202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</row>
    <row r="119" spans="2:17" x14ac:dyDescent="0.3">
      <c r="B119" s="134"/>
      <c r="C119" s="134"/>
      <c r="D119" s="202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</row>
    <row r="120" spans="2:17" x14ac:dyDescent="0.3">
      <c r="B120" s="134"/>
      <c r="C120" s="134"/>
      <c r="D120" s="202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</row>
    <row r="121" spans="2:17" x14ac:dyDescent="0.3">
      <c r="B121" s="134"/>
      <c r="C121" s="134"/>
      <c r="D121" s="202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</row>
    <row r="122" spans="2:17" x14ac:dyDescent="0.3">
      <c r="B122" s="134"/>
      <c r="C122" s="134"/>
      <c r="D122" s="202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</row>
    <row r="123" spans="2:17" x14ac:dyDescent="0.3">
      <c r="B123" s="134"/>
      <c r="C123" s="134"/>
      <c r="D123" s="202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</row>
    <row r="124" spans="2:17" x14ac:dyDescent="0.3">
      <c r="B124" s="134"/>
      <c r="C124" s="134"/>
      <c r="D124" s="202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</row>
    <row r="125" spans="2:17" x14ac:dyDescent="0.3">
      <c r="B125" s="134"/>
      <c r="C125" s="134"/>
      <c r="D125" s="202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</row>
    <row r="126" spans="2:17" x14ac:dyDescent="0.3">
      <c r="B126" s="134"/>
      <c r="C126" s="134"/>
      <c r="D126" s="202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</row>
    <row r="127" spans="2:17" x14ac:dyDescent="0.3">
      <c r="B127" s="134"/>
      <c r="C127" s="134"/>
      <c r="D127" s="202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</row>
    <row r="128" spans="2:17" x14ac:dyDescent="0.3">
      <c r="B128" s="134"/>
      <c r="C128" s="134"/>
      <c r="D128" s="202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</row>
    <row r="129" spans="2:17" x14ac:dyDescent="0.3">
      <c r="B129" s="134"/>
      <c r="C129" s="134"/>
      <c r="D129" s="202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</row>
    <row r="130" spans="2:17" x14ac:dyDescent="0.3">
      <c r="B130" s="134"/>
      <c r="C130" s="134"/>
      <c r="D130" s="202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</row>
    <row r="131" spans="2:17" x14ac:dyDescent="0.3">
      <c r="B131" s="134"/>
      <c r="C131" s="134"/>
      <c r="D131" s="202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</row>
    <row r="132" spans="2:17" x14ac:dyDescent="0.3">
      <c r="B132" s="134"/>
      <c r="C132" s="134"/>
      <c r="D132" s="202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</row>
    <row r="133" spans="2:17" x14ac:dyDescent="0.3">
      <c r="B133" s="134"/>
      <c r="C133" s="134"/>
      <c r="D133" s="202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</row>
    <row r="134" spans="2:17" x14ac:dyDescent="0.3">
      <c r="B134" s="134"/>
      <c r="C134" s="134"/>
      <c r="D134" s="202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</row>
    <row r="135" spans="2:17" x14ac:dyDescent="0.3">
      <c r="B135" s="134"/>
      <c r="C135" s="134"/>
      <c r="D135" s="202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</row>
    <row r="136" spans="2:17" x14ac:dyDescent="0.3">
      <c r="B136" s="134"/>
      <c r="C136" s="134"/>
      <c r="D136" s="202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</row>
    <row r="137" spans="2:17" x14ac:dyDescent="0.3">
      <c r="B137" s="134"/>
      <c r="C137" s="134"/>
      <c r="D137" s="202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</row>
    <row r="138" spans="2:17" x14ac:dyDescent="0.3">
      <c r="B138" s="134"/>
      <c r="C138" s="134"/>
      <c r="D138" s="202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</row>
    <row r="139" spans="2:17" x14ac:dyDescent="0.3">
      <c r="B139" s="134"/>
      <c r="C139" s="134"/>
      <c r="D139" s="202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</row>
    <row r="140" spans="2:17" x14ac:dyDescent="0.3">
      <c r="B140" s="134"/>
      <c r="C140" s="134"/>
      <c r="D140" s="202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</row>
    <row r="141" spans="2:17" x14ac:dyDescent="0.3">
      <c r="B141" s="134"/>
      <c r="C141" s="134"/>
      <c r="D141" s="202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</row>
    <row r="142" spans="2:17" x14ac:dyDescent="0.3">
      <c r="B142" s="134"/>
      <c r="C142" s="134"/>
      <c r="D142" s="202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</row>
    <row r="143" spans="2:17" x14ac:dyDescent="0.3">
      <c r="B143" s="134"/>
      <c r="C143" s="134"/>
      <c r="D143" s="202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</row>
    <row r="144" spans="2:17" x14ac:dyDescent="0.3">
      <c r="B144" s="134"/>
      <c r="C144" s="134"/>
      <c r="D144" s="202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</row>
    <row r="145" spans="2:17" x14ac:dyDescent="0.3">
      <c r="B145" s="134"/>
      <c r="C145" s="134"/>
      <c r="D145" s="202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</row>
    <row r="146" spans="2:17" x14ac:dyDescent="0.3">
      <c r="B146" s="134"/>
      <c r="C146" s="134"/>
      <c r="D146" s="202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</row>
    <row r="147" spans="2:17" x14ac:dyDescent="0.3">
      <c r="B147" s="134"/>
      <c r="C147" s="134"/>
      <c r="D147" s="202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</row>
    <row r="148" spans="2:17" x14ac:dyDescent="0.3">
      <c r="B148" s="134"/>
      <c r="C148" s="134"/>
      <c r="D148" s="202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</row>
    <row r="149" spans="2:17" x14ac:dyDescent="0.3">
      <c r="B149" s="134"/>
      <c r="C149" s="134"/>
      <c r="D149" s="202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</row>
    <row r="150" spans="2:17" x14ac:dyDescent="0.3">
      <c r="B150" s="134"/>
      <c r="C150" s="134"/>
      <c r="D150" s="202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</row>
    <row r="151" spans="2:17" x14ac:dyDescent="0.3">
      <c r="B151" s="134"/>
      <c r="C151" s="134"/>
      <c r="D151" s="202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</row>
    <row r="152" spans="2:17" x14ac:dyDescent="0.3">
      <c r="B152" s="134"/>
      <c r="C152" s="134"/>
      <c r="D152" s="202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</row>
    <row r="153" spans="2:17" x14ac:dyDescent="0.3">
      <c r="B153" s="134"/>
      <c r="C153" s="134"/>
      <c r="D153" s="202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</row>
    <row r="154" spans="2:17" x14ac:dyDescent="0.3">
      <c r="B154" s="134"/>
      <c r="C154" s="134"/>
      <c r="D154" s="202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</row>
    <row r="155" spans="2:17" x14ac:dyDescent="0.3">
      <c r="B155" s="134"/>
      <c r="C155" s="134"/>
      <c r="D155" s="202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</row>
    <row r="156" spans="2:17" x14ac:dyDescent="0.3">
      <c r="B156" s="134"/>
      <c r="C156" s="134"/>
      <c r="D156" s="202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</row>
    <row r="157" spans="2:17" x14ac:dyDescent="0.3">
      <c r="B157" s="134"/>
      <c r="C157" s="134"/>
      <c r="D157" s="202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</row>
    <row r="158" spans="2:17" x14ac:dyDescent="0.3">
      <c r="B158" s="134"/>
      <c r="C158" s="134"/>
      <c r="D158" s="202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</row>
    <row r="159" spans="2:17" x14ac:dyDescent="0.3">
      <c r="B159" s="134"/>
      <c r="C159" s="134"/>
      <c r="D159" s="202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</row>
    <row r="160" spans="2:17" x14ac:dyDescent="0.3">
      <c r="B160" s="134"/>
      <c r="C160" s="134"/>
      <c r="D160" s="202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</row>
    <row r="161" spans="2:17" x14ac:dyDescent="0.3">
      <c r="B161" s="134"/>
      <c r="C161" s="134"/>
      <c r="D161" s="202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</row>
    <row r="162" spans="2:17" x14ac:dyDescent="0.3">
      <c r="B162" s="134"/>
      <c r="C162" s="134"/>
      <c r="D162" s="202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</row>
    <row r="163" spans="2:17" x14ac:dyDescent="0.3">
      <c r="B163" s="134"/>
      <c r="C163" s="134"/>
      <c r="D163" s="202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</row>
    <row r="164" spans="2:17" x14ac:dyDescent="0.3">
      <c r="B164" s="134"/>
      <c r="C164" s="134"/>
      <c r="D164" s="202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</row>
    <row r="165" spans="2:17" x14ac:dyDescent="0.3">
      <c r="B165" s="134"/>
      <c r="C165" s="134"/>
      <c r="D165" s="202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</row>
    <row r="166" spans="2:17" x14ac:dyDescent="0.3">
      <c r="B166" s="134"/>
      <c r="C166" s="134"/>
      <c r="D166" s="202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</row>
    <row r="167" spans="2:17" x14ac:dyDescent="0.3">
      <c r="B167" s="134"/>
      <c r="C167" s="134"/>
      <c r="D167" s="202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</row>
    <row r="168" spans="2:17" x14ac:dyDescent="0.3">
      <c r="B168" s="134"/>
      <c r="C168" s="134"/>
      <c r="D168" s="202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</row>
    <row r="169" spans="2:17" x14ac:dyDescent="0.3">
      <c r="B169" s="134"/>
      <c r="C169" s="134"/>
      <c r="D169" s="202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</row>
    <row r="170" spans="2:17" x14ac:dyDescent="0.3">
      <c r="B170" s="134"/>
      <c r="C170" s="134"/>
      <c r="D170" s="202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</row>
    <row r="171" spans="2:17" x14ac:dyDescent="0.3">
      <c r="B171" s="134"/>
      <c r="C171" s="134"/>
      <c r="D171" s="202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</row>
    <row r="172" spans="2:17" x14ac:dyDescent="0.3">
      <c r="B172" s="134"/>
      <c r="C172" s="134"/>
      <c r="D172" s="202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</row>
    <row r="173" spans="2:17" x14ac:dyDescent="0.3">
      <c r="B173" s="134"/>
      <c r="C173" s="134"/>
      <c r="D173" s="202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</row>
    <row r="174" spans="2:17" x14ac:dyDescent="0.3">
      <c r="B174" s="134"/>
      <c r="C174" s="134"/>
      <c r="D174" s="202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</row>
    <row r="175" spans="2:17" x14ac:dyDescent="0.3">
      <c r="B175" s="134"/>
      <c r="C175" s="134"/>
      <c r="D175" s="202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</row>
    <row r="176" spans="2:17" x14ac:dyDescent="0.3">
      <c r="B176" s="134"/>
      <c r="C176" s="134"/>
      <c r="D176" s="202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</row>
    <row r="177" spans="2:17" x14ac:dyDescent="0.3">
      <c r="B177" s="134"/>
      <c r="C177" s="134"/>
      <c r="D177" s="202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</row>
    <row r="178" spans="2:17" x14ac:dyDescent="0.3">
      <c r="B178" s="134"/>
      <c r="C178" s="134"/>
      <c r="D178" s="202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</row>
    <row r="179" spans="2:17" x14ac:dyDescent="0.3">
      <c r="B179" s="134"/>
      <c r="C179" s="134"/>
      <c r="D179" s="202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</row>
    <row r="180" spans="2:17" x14ac:dyDescent="0.3">
      <c r="B180" s="134"/>
      <c r="C180" s="134"/>
      <c r="D180" s="202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</row>
    <row r="181" spans="2:17" x14ac:dyDescent="0.3">
      <c r="B181" s="134"/>
      <c r="C181" s="134"/>
      <c r="D181" s="202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</row>
    <row r="182" spans="2:17" x14ac:dyDescent="0.3">
      <c r="B182" s="134"/>
      <c r="C182" s="134"/>
      <c r="D182" s="202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</row>
    <row r="183" spans="2:17" x14ac:dyDescent="0.3">
      <c r="B183" s="134"/>
      <c r="C183" s="134"/>
      <c r="D183" s="202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</row>
    <row r="184" spans="2:17" x14ac:dyDescent="0.3">
      <c r="B184" s="134"/>
      <c r="C184" s="134"/>
      <c r="D184" s="202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</row>
    <row r="185" spans="2:17" x14ac:dyDescent="0.3">
      <c r="B185" s="134"/>
      <c r="C185" s="134"/>
      <c r="D185" s="202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</row>
    <row r="186" spans="2:17" x14ac:dyDescent="0.3">
      <c r="B186" s="134"/>
      <c r="C186" s="134"/>
      <c r="D186" s="202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</row>
    <row r="187" spans="2:17" x14ac:dyDescent="0.3">
      <c r="B187" s="134"/>
      <c r="C187" s="134"/>
      <c r="D187" s="202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</row>
    <row r="188" spans="2:17" x14ac:dyDescent="0.3">
      <c r="B188" s="134"/>
      <c r="C188" s="134"/>
      <c r="D188" s="202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</row>
    <row r="189" spans="2:17" x14ac:dyDescent="0.3">
      <c r="B189" s="134"/>
      <c r="C189" s="134"/>
      <c r="D189" s="202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</row>
    <row r="190" spans="2:17" x14ac:dyDescent="0.3">
      <c r="B190" s="134"/>
      <c r="C190" s="134"/>
      <c r="D190" s="202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</row>
    <row r="191" spans="2:17" x14ac:dyDescent="0.3">
      <c r="B191" s="134"/>
      <c r="C191" s="134"/>
      <c r="D191" s="202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</row>
    <row r="192" spans="2:17" x14ac:dyDescent="0.3">
      <c r="B192" s="134"/>
      <c r="C192" s="134"/>
      <c r="D192" s="202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</row>
    <row r="193" spans="2:17" x14ac:dyDescent="0.3">
      <c r="B193" s="134"/>
      <c r="C193" s="134"/>
      <c r="D193" s="202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</row>
    <row r="194" spans="2:17" x14ac:dyDescent="0.3">
      <c r="B194" s="134"/>
      <c r="C194" s="134"/>
      <c r="D194" s="202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</row>
    <row r="195" spans="2:17" x14ac:dyDescent="0.3">
      <c r="B195" s="134"/>
      <c r="C195" s="134"/>
      <c r="D195" s="202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</row>
    <row r="196" spans="2:17" x14ac:dyDescent="0.3">
      <c r="B196" s="134"/>
      <c r="C196" s="134"/>
      <c r="D196" s="202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</row>
    <row r="197" spans="2:17" x14ac:dyDescent="0.3">
      <c r="B197" s="134"/>
      <c r="C197" s="134"/>
      <c r="D197" s="202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</row>
    <row r="198" spans="2:17" x14ac:dyDescent="0.3">
      <c r="B198" s="134"/>
      <c r="C198" s="134"/>
      <c r="D198" s="202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</row>
    <row r="199" spans="2:17" x14ac:dyDescent="0.3">
      <c r="B199" s="134"/>
      <c r="C199" s="134"/>
      <c r="D199" s="202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</row>
    <row r="200" spans="2:17" x14ac:dyDescent="0.3">
      <c r="B200" s="134"/>
      <c r="C200" s="134"/>
      <c r="D200" s="202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</row>
    <row r="201" spans="2:17" x14ac:dyDescent="0.3">
      <c r="B201" s="134"/>
      <c r="C201" s="134"/>
      <c r="D201" s="202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</row>
    <row r="202" spans="2:17" x14ac:dyDescent="0.3">
      <c r="B202" s="134"/>
      <c r="C202" s="134"/>
      <c r="D202" s="202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</row>
    <row r="203" spans="2:17" x14ac:dyDescent="0.3">
      <c r="B203" s="134"/>
      <c r="C203" s="134"/>
      <c r="D203" s="202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</row>
    <row r="204" spans="2:17" x14ac:dyDescent="0.3">
      <c r="B204" s="134"/>
      <c r="C204" s="134"/>
      <c r="D204" s="202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</row>
    <row r="205" spans="2:17" x14ac:dyDescent="0.3">
      <c r="B205" s="134"/>
      <c r="C205" s="134"/>
      <c r="D205" s="202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</row>
    <row r="206" spans="2:17" x14ac:dyDescent="0.3">
      <c r="B206" s="134"/>
      <c r="C206" s="134"/>
      <c r="D206" s="202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</row>
    <row r="207" spans="2:17" x14ac:dyDescent="0.3">
      <c r="B207" s="134"/>
      <c r="C207" s="134"/>
      <c r="D207" s="202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</row>
    <row r="208" spans="2:17" x14ac:dyDescent="0.3">
      <c r="B208" s="134"/>
      <c r="C208" s="134"/>
      <c r="D208" s="202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</row>
    <row r="209" spans="2:17" x14ac:dyDescent="0.3">
      <c r="B209" s="134"/>
      <c r="C209" s="134"/>
      <c r="D209" s="202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</row>
    <row r="210" spans="2:17" x14ac:dyDescent="0.3">
      <c r="B210" s="134"/>
      <c r="C210" s="134"/>
      <c r="D210" s="202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</row>
    <row r="211" spans="2:17" x14ac:dyDescent="0.3">
      <c r="B211" s="134"/>
      <c r="C211" s="134"/>
      <c r="D211" s="202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</row>
    <row r="212" spans="2:17" x14ac:dyDescent="0.3">
      <c r="B212" s="134"/>
      <c r="C212" s="134"/>
      <c r="D212" s="202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</row>
    <row r="213" spans="2:17" x14ac:dyDescent="0.3">
      <c r="B213" s="134"/>
      <c r="C213" s="134"/>
      <c r="D213" s="202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</row>
    <row r="214" spans="2:17" x14ac:dyDescent="0.3">
      <c r="B214" s="134"/>
      <c r="C214" s="134"/>
      <c r="D214" s="202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</row>
    <row r="215" spans="2:17" x14ac:dyDescent="0.3">
      <c r="B215" s="134"/>
      <c r="C215" s="134"/>
      <c r="D215" s="202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</row>
    <row r="216" spans="2:17" x14ac:dyDescent="0.3">
      <c r="B216" s="134"/>
      <c r="C216" s="134"/>
      <c r="D216" s="202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</row>
    <row r="217" spans="2:17" x14ac:dyDescent="0.3">
      <c r="B217" s="134"/>
      <c r="C217" s="134"/>
      <c r="D217" s="202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</row>
    <row r="218" spans="2:17" x14ac:dyDescent="0.3">
      <c r="B218" s="134"/>
      <c r="C218" s="134"/>
      <c r="D218" s="202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</row>
    <row r="219" spans="2:17" x14ac:dyDescent="0.3">
      <c r="B219" s="134"/>
      <c r="C219" s="134"/>
      <c r="D219" s="202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</row>
    <row r="220" spans="2:17" x14ac:dyDescent="0.3">
      <c r="B220" s="134"/>
      <c r="C220" s="134"/>
      <c r="D220" s="202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</row>
    <row r="221" spans="2:17" x14ac:dyDescent="0.3">
      <c r="B221" s="134"/>
      <c r="C221" s="134"/>
      <c r="D221" s="202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</row>
    <row r="222" spans="2:17" x14ac:dyDescent="0.3">
      <c r="B222" s="134"/>
      <c r="C222" s="134"/>
      <c r="D222" s="202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</row>
    <row r="223" spans="2:17" x14ac:dyDescent="0.3">
      <c r="B223" s="134"/>
      <c r="C223" s="134"/>
      <c r="D223" s="202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</row>
    <row r="224" spans="2:17" x14ac:dyDescent="0.3">
      <c r="B224" s="134"/>
      <c r="C224" s="134"/>
      <c r="D224" s="202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</row>
    <row r="225" spans="2:17" x14ac:dyDescent="0.3">
      <c r="B225" s="134"/>
      <c r="C225" s="134"/>
      <c r="D225" s="202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</row>
    <row r="226" spans="2:17" x14ac:dyDescent="0.3">
      <c r="B226" s="134"/>
      <c r="C226" s="134"/>
      <c r="D226" s="202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</row>
    <row r="227" spans="2:17" x14ac:dyDescent="0.3">
      <c r="B227" s="134"/>
      <c r="C227" s="134"/>
      <c r="D227" s="202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</row>
    <row r="228" spans="2:17" x14ac:dyDescent="0.3">
      <c r="B228" s="134"/>
      <c r="C228" s="134"/>
      <c r="D228" s="202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</row>
    <row r="229" spans="2:17" x14ac:dyDescent="0.3">
      <c r="B229" s="134"/>
      <c r="C229" s="134"/>
      <c r="D229" s="202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</row>
    <row r="230" spans="2:17" x14ac:dyDescent="0.3">
      <c r="B230" s="134"/>
      <c r="C230" s="134"/>
      <c r="D230" s="202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</row>
    <row r="231" spans="2:17" x14ac:dyDescent="0.3">
      <c r="B231" s="134"/>
      <c r="C231" s="134"/>
      <c r="D231" s="202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</row>
    <row r="232" spans="2:17" x14ac:dyDescent="0.3">
      <c r="B232" s="134"/>
      <c r="C232" s="134"/>
      <c r="D232" s="202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</row>
    <row r="233" spans="2:17" x14ac:dyDescent="0.3">
      <c r="B233" s="134"/>
      <c r="C233" s="134"/>
      <c r="D233" s="202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</row>
    <row r="234" spans="2:17" x14ac:dyDescent="0.3">
      <c r="B234" s="134"/>
      <c r="C234" s="134"/>
      <c r="D234" s="202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</row>
    <row r="235" spans="2:17" x14ac:dyDescent="0.3">
      <c r="B235" s="134"/>
      <c r="C235" s="134"/>
      <c r="D235" s="202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</row>
    <row r="236" spans="2:17" x14ac:dyDescent="0.3">
      <c r="B236" s="134"/>
      <c r="C236" s="134"/>
      <c r="D236" s="202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</row>
    <row r="237" spans="2:17" x14ac:dyDescent="0.3">
      <c r="B237" s="134"/>
      <c r="C237" s="134"/>
      <c r="D237" s="202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</row>
    <row r="238" spans="2:17" x14ac:dyDescent="0.3">
      <c r="B238" s="134"/>
      <c r="C238" s="134"/>
      <c r="D238" s="202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</row>
    <row r="239" spans="2:17" x14ac:dyDescent="0.3">
      <c r="B239" s="134"/>
      <c r="C239" s="134"/>
      <c r="D239" s="202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</row>
    <row r="240" spans="2:17" x14ac:dyDescent="0.3">
      <c r="B240" s="134"/>
      <c r="C240" s="134"/>
      <c r="D240" s="202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</row>
    <row r="241" spans="2:17" x14ac:dyDescent="0.3">
      <c r="B241" s="134"/>
      <c r="C241" s="134"/>
      <c r="D241" s="202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</row>
    <row r="242" spans="2:17" x14ac:dyDescent="0.3">
      <c r="B242" s="134"/>
      <c r="C242" s="134"/>
      <c r="D242" s="202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</row>
    <row r="243" spans="2:17" x14ac:dyDescent="0.3">
      <c r="B243" s="134"/>
      <c r="C243" s="134"/>
      <c r="D243" s="202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</row>
    <row r="244" spans="2:17" x14ac:dyDescent="0.3">
      <c r="B244" s="134"/>
      <c r="C244" s="134"/>
      <c r="D244" s="202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</row>
    <row r="245" spans="2:17" x14ac:dyDescent="0.3">
      <c r="B245" s="134"/>
      <c r="C245" s="134"/>
      <c r="D245" s="202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</row>
    <row r="246" spans="2:17" x14ac:dyDescent="0.3">
      <c r="B246" s="134"/>
      <c r="C246" s="134"/>
      <c r="D246" s="202"/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</row>
    <row r="247" spans="2:17" x14ac:dyDescent="0.3">
      <c r="B247" s="134"/>
      <c r="C247" s="134"/>
      <c r="D247" s="202"/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</row>
    <row r="248" spans="2:17" x14ac:dyDescent="0.3">
      <c r="B248" s="134"/>
      <c r="C248" s="134"/>
      <c r="D248" s="202"/>
      <c r="E248" s="143"/>
      <c r="F248" s="143"/>
      <c r="G248" s="143"/>
      <c r="H248" s="143"/>
      <c r="I248" s="143"/>
      <c r="J248" s="143"/>
      <c r="K248" s="143"/>
      <c r="L248" s="143"/>
      <c r="M248" s="143"/>
      <c r="N248" s="143"/>
      <c r="O248" s="143"/>
      <c r="P248" s="143"/>
      <c r="Q248" s="14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topLeftCell="A40" workbookViewId="0">
      <selection activeCell="A2" sqref="A2:D2"/>
    </sheetView>
  </sheetViews>
  <sheetFormatPr defaultColWidth="9.1796875" defaultRowHeight="13" outlineLevelRow="1" x14ac:dyDescent="0.3"/>
  <cols>
    <col min="1" max="1" width="66" style="160" bestFit="1" customWidth="1"/>
    <col min="2" max="2" width="14.453125" style="141" bestFit="1" customWidth="1"/>
    <col min="3" max="3" width="16" style="141" bestFit="1" customWidth="1"/>
    <col min="4" max="4" width="11.453125" style="209" bestFit="1" customWidth="1"/>
    <col min="5" max="16384" width="9.1796875" style="160"/>
  </cols>
  <sheetData>
    <row r="2" spans="1:19" ht="18.5" x14ac:dyDescent="0.45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31.05.2023</v>
      </c>
      <c r="B2" s="258"/>
      <c r="C2" s="258"/>
      <c r="D2" s="258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 ht="18.5" x14ac:dyDescent="0.45">
      <c r="A3" s="260" t="s">
        <v>111</v>
      </c>
      <c r="B3" s="260"/>
      <c r="C3" s="260"/>
      <c r="D3" s="260"/>
    </row>
    <row r="4" spans="1:19" x14ac:dyDescent="0.3">
      <c r="B4" s="134"/>
      <c r="C4" s="134"/>
      <c r="D4" s="202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 s="8" customFormat="1" x14ac:dyDescent="0.3">
      <c r="B5" s="250"/>
      <c r="C5" s="250"/>
      <c r="D5" s="8" t="str">
        <f>VALVAL</f>
        <v>млрд. одиниць</v>
      </c>
    </row>
    <row r="6" spans="1:19" s="107" customFormat="1" x14ac:dyDescent="0.25">
      <c r="A6" s="56"/>
      <c r="B6" s="120" t="s">
        <v>167</v>
      </c>
      <c r="C6" s="120" t="s">
        <v>170</v>
      </c>
      <c r="D6" s="193" t="s">
        <v>191</v>
      </c>
    </row>
    <row r="7" spans="1:19" s="203" customFormat="1" ht="15.5" x14ac:dyDescent="0.25">
      <c r="A7" s="76" t="s">
        <v>151</v>
      </c>
      <c r="B7" s="234">
        <f>SUM(B8:B18)</f>
        <v>125.61244295394999</v>
      </c>
      <c r="C7" s="234">
        <f>SUM(C8:C18)</f>
        <v>4593.4711813931399</v>
      </c>
      <c r="D7" s="196">
        <f>SUM(D8:D18)</f>
        <v>0.99999899999999997</v>
      </c>
    </row>
    <row r="8" spans="1:19" s="180" customFormat="1" x14ac:dyDescent="0.25">
      <c r="A8" s="132" t="s">
        <v>26</v>
      </c>
      <c r="B8" s="101">
        <v>2.2845121119999999E-2</v>
      </c>
      <c r="C8" s="101">
        <v>0.83541409633999997</v>
      </c>
      <c r="D8" s="170">
        <v>1.8200000000000001E-4</v>
      </c>
    </row>
    <row r="9" spans="1:19" s="180" customFormat="1" x14ac:dyDescent="0.25">
      <c r="A9" s="132" t="s">
        <v>117</v>
      </c>
      <c r="B9" s="101">
        <v>34.133038019620003</v>
      </c>
      <c r="C9" s="101">
        <v>1248.1974141242899</v>
      </c>
      <c r="D9" s="170">
        <v>0.271733</v>
      </c>
    </row>
    <row r="10" spans="1:19" s="180" customFormat="1" x14ac:dyDescent="0.25">
      <c r="A10" s="132" t="s">
        <v>3</v>
      </c>
      <c r="B10" s="101">
        <v>33.382429582900002</v>
      </c>
      <c r="C10" s="101">
        <v>1220.74871444512</v>
      </c>
      <c r="D10" s="170">
        <v>0.26575700000000002</v>
      </c>
    </row>
    <row r="11" spans="1:19" s="180" customFormat="1" x14ac:dyDescent="0.25">
      <c r="A11" s="132" t="s">
        <v>160</v>
      </c>
      <c r="B11" s="101">
        <v>3.2028859458699999</v>
      </c>
      <c r="C11" s="101">
        <v>117.125055</v>
      </c>
      <c r="D11" s="170">
        <v>2.5498E-2</v>
      </c>
    </row>
    <row r="12" spans="1:19" s="180" customFormat="1" x14ac:dyDescent="0.25">
      <c r="A12" s="132" t="s">
        <v>15</v>
      </c>
      <c r="B12" s="101">
        <v>16.21886740862</v>
      </c>
      <c r="C12" s="101">
        <v>593.10127471843998</v>
      </c>
      <c r="D12" s="170">
        <v>0.12911800000000001</v>
      </c>
    </row>
    <row r="13" spans="1:19" x14ac:dyDescent="0.3">
      <c r="A13" s="200" t="s">
        <v>16</v>
      </c>
      <c r="B13" s="42">
        <v>37.697604037090002</v>
      </c>
      <c r="C13" s="42">
        <v>1378.5486029787601</v>
      </c>
      <c r="D13" s="118">
        <v>0.30010999999999999</v>
      </c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</row>
    <row r="14" spans="1:19" x14ac:dyDescent="0.3">
      <c r="A14" s="200" t="s">
        <v>101</v>
      </c>
      <c r="B14" s="42">
        <v>0.95477283872999996</v>
      </c>
      <c r="C14" s="42">
        <v>34.914706030189997</v>
      </c>
      <c r="D14" s="118">
        <v>7.6010000000000001E-3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r="15" spans="1:19" x14ac:dyDescent="0.3">
      <c r="B15" s="134"/>
      <c r="C15" s="134"/>
      <c r="D15" s="202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r="16" spans="1:19" x14ac:dyDescent="0.3">
      <c r="B16" s="134"/>
      <c r="C16" s="134"/>
      <c r="D16" s="202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</row>
    <row r="17" spans="1:19" x14ac:dyDescent="0.3">
      <c r="B17" s="134"/>
      <c r="C17" s="134"/>
      <c r="D17" s="202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9" x14ac:dyDescent="0.3">
      <c r="B18" s="134"/>
      <c r="C18" s="134"/>
      <c r="D18" s="202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</row>
    <row r="19" spans="1:19" x14ac:dyDescent="0.3">
      <c r="B19" s="134"/>
      <c r="C19" s="134"/>
      <c r="D19" s="20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</row>
    <row r="20" spans="1:19" x14ac:dyDescent="0.3">
      <c r="A20" s="242" t="s">
        <v>162</v>
      </c>
      <c r="B20" s="134"/>
      <c r="C20" s="134"/>
      <c r="D20" s="202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</row>
    <row r="21" spans="1:19" x14ac:dyDescent="0.3">
      <c r="B21" s="217" t="str">
        <f>"Державний борг України за станом на " &amp; TEXT(DREPORTDATE,"dd.MM.yyyy")</f>
        <v>Державний борг України за станом на 31.05.2023</v>
      </c>
      <c r="C21" s="134"/>
      <c r="D21" s="8" t="str">
        <f>VALVAL</f>
        <v>млрд. одиниць</v>
      </c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</row>
    <row r="22" spans="1:19" s="230" customFormat="1" x14ac:dyDescent="0.3">
      <c r="A22" s="56"/>
      <c r="B22" s="120" t="s">
        <v>167</v>
      </c>
      <c r="C22" s="120" t="s">
        <v>170</v>
      </c>
      <c r="D22" s="193" t="s">
        <v>191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</row>
    <row r="23" spans="1:19" s="58" customFormat="1" ht="14.5" x14ac:dyDescent="0.3">
      <c r="A23" s="148" t="s">
        <v>151</v>
      </c>
      <c r="B23" s="65">
        <f>B$24+B$32</f>
        <v>125.61244295394999</v>
      </c>
      <c r="C23" s="65">
        <f>C$24+C$32</f>
        <v>4593.4711813931399</v>
      </c>
      <c r="D23" s="251">
        <f>D$24+D$32</f>
        <v>1.0000009999999999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</row>
    <row r="24" spans="1:19" s="169" customFormat="1" ht="14.5" x14ac:dyDescent="0.35">
      <c r="A24" s="98" t="s">
        <v>65</v>
      </c>
      <c r="B24" s="31">
        <f>SUM(B$25:B$31)</f>
        <v>116.41343012831999</v>
      </c>
      <c r="C24" s="31">
        <f>SUM(C$25:C$31)</f>
        <v>4257.0761609778801</v>
      </c>
      <c r="D24" s="243">
        <f>SUM(D$25:D$31)</f>
        <v>0.92676700000000001</v>
      </c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1:19" s="24" customFormat="1" outlineLevel="1" x14ac:dyDescent="0.3">
      <c r="A25" s="235" t="s">
        <v>26</v>
      </c>
      <c r="B25" s="252">
        <v>2.2845121119999999E-2</v>
      </c>
      <c r="C25" s="252">
        <v>0.83541409633999997</v>
      </c>
      <c r="D25" s="68">
        <v>1.8200000000000001E-4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9" outlineLevel="1" x14ac:dyDescent="0.3">
      <c r="A26" s="235" t="s">
        <v>117</v>
      </c>
      <c r="B26" s="42">
        <v>30.71175960719</v>
      </c>
      <c r="C26" s="42">
        <v>1123.0860523715</v>
      </c>
      <c r="D26" s="118">
        <v>0.24449599999999999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</row>
    <row r="27" spans="1:19" outlineLevel="1" x14ac:dyDescent="0.3">
      <c r="A27" s="147" t="s">
        <v>3</v>
      </c>
      <c r="B27" s="42">
        <v>32.277433920439996</v>
      </c>
      <c r="C27" s="42">
        <v>1180.3405700628</v>
      </c>
      <c r="D27" s="118">
        <v>0.25696000000000002</v>
      </c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</row>
    <row r="28" spans="1:19" outlineLevel="1" x14ac:dyDescent="0.3">
      <c r="A28" s="147" t="s">
        <v>160</v>
      </c>
      <c r="B28" s="42">
        <v>3.2028859458699999</v>
      </c>
      <c r="C28" s="42">
        <v>117.125055</v>
      </c>
      <c r="D28" s="118">
        <v>2.5498E-2</v>
      </c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</row>
    <row r="29" spans="1:19" outlineLevel="1" x14ac:dyDescent="0.3">
      <c r="A29" s="147" t="s">
        <v>15</v>
      </c>
      <c r="B29" s="42">
        <v>13.033237607</v>
      </c>
      <c r="C29" s="42">
        <v>476.60725275493002</v>
      </c>
      <c r="D29" s="118">
        <v>0.103758</v>
      </c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</row>
    <row r="30" spans="1:19" outlineLevel="1" x14ac:dyDescent="0.3">
      <c r="A30" s="147" t="s">
        <v>16</v>
      </c>
      <c r="B30" s="42">
        <v>36.210495087970003</v>
      </c>
      <c r="C30" s="42">
        <v>1324.16711066212</v>
      </c>
      <c r="D30" s="118">
        <v>0.28827199999999997</v>
      </c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</row>
    <row r="31" spans="1:19" outlineLevel="1" x14ac:dyDescent="0.3">
      <c r="A31" s="147" t="s">
        <v>101</v>
      </c>
      <c r="B31" s="42">
        <v>0.95477283872999996</v>
      </c>
      <c r="C31" s="42">
        <v>34.914706030189997</v>
      </c>
      <c r="D31" s="118">
        <v>7.6010000000000001E-3</v>
      </c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</row>
    <row r="32" spans="1:19" ht="14.5" x14ac:dyDescent="0.35">
      <c r="A32" s="152" t="s">
        <v>14</v>
      </c>
      <c r="B32" s="19">
        <f>SUM(B$33:B$36)</f>
        <v>9.1990128256299997</v>
      </c>
      <c r="C32" s="19">
        <f>SUM(C$33:C$36)</f>
        <v>336.39502041525998</v>
      </c>
      <c r="D32" s="93">
        <f>SUM(D$33:D$36)</f>
        <v>7.3233999999999994E-2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</row>
    <row r="33" spans="1:17" outlineLevel="1" x14ac:dyDescent="0.3">
      <c r="A33" s="147" t="s">
        <v>117</v>
      </c>
      <c r="B33" s="42">
        <v>3.42127841243</v>
      </c>
      <c r="C33" s="42">
        <v>125.11136175279</v>
      </c>
      <c r="D33" s="118">
        <v>2.7237000000000001E-2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  <row r="34" spans="1:17" outlineLevel="1" x14ac:dyDescent="0.3">
      <c r="A34" s="147" t="s">
        <v>3</v>
      </c>
      <c r="B34" s="42">
        <v>1.1049956624599999</v>
      </c>
      <c r="C34" s="42">
        <v>40.408144382320003</v>
      </c>
      <c r="D34" s="118">
        <v>8.7969999999999993E-3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</row>
    <row r="35" spans="1:17" outlineLevel="1" x14ac:dyDescent="0.3">
      <c r="A35" s="147" t="s">
        <v>15</v>
      </c>
      <c r="B35" s="42">
        <v>3.1856298016200002</v>
      </c>
      <c r="C35" s="42">
        <v>116.49402196350999</v>
      </c>
      <c r="D35" s="118">
        <v>2.5361000000000002E-2</v>
      </c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</row>
    <row r="36" spans="1:17" outlineLevel="1" x14ac:dyDescent="0.3">
      <c r="A36" s="147" t="s">
        <v>16</v>
      </c>
      <c r="B36" s="42">
        <v>1.48710894912</v>
      </c>
      <c r="C36" s="42">
        <v>54.381492316639999</v>
      </c>
      <c r="D36" s="118">
        <v>1.1839000000000001E-2</v>
      </c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</row>
    <row r="37" spans="1:17" x14ac:dyDescent="0.3">
      <c r="B37" s="134"/>
      <c r="C37" s="134"/>
      <c r="D37" s="202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</row>
    <row r="38" spans="1:17" x14ac:dyDescent="0.3">
      <c r="B38" s="134"/>
      <c r="C38" s="134"/>
      <c r="D38" s="202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</row>
    <row r="39" spans="1:17" x14ac:dyDescent="0.3">
      <c r="B39" s="134"/>
      <c r="C39" s="134"/>
      <c r="D39" s="202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</row>
    <row r="40" spans="1:17" x14ac:dyDescent="0.3">
      <c r="B40" s="134"/>
      <c r="C40" s="134"/>
      <c r="D40" s="202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</row>
    <row r="41" spans="1:17" x14ac:dyDescent="0.3">
      <c r="B41" s="134"/>
      <c r="C41" s="134"/>
      <c r="D41" s="202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</row>
    <row r="42" spans="1:17" x14ac:dyDescent="0.3">
      <c r="B42" s="134"/>
      <c r="C42" s="134"/>
      <c r="D42" s="202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</row>
    <row r="43" spans="1:17" x14ac:dyDescent="0.3">
      <c r="B43" s="134"/>
      <c r="C43" s="134"/>
      <c r="D43" s="202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</row>
    <row r="44" spans="1:17" x14ac:dyDescent="0.3">
      <c r="B44" s="134"/>
      <c r="C44" s="134"/>
      <c r="D44" s="202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</row>
    <row r="45" spans="1:17" x14ac:dyDescent="0.3">
      <c r="B45" s="134"/>
      <c r="C45" s="134"/>
      <c r="D45" s="202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</row>
    <row r="46" spans="1:17" x14ac:dyDescent="0.3">
      <c r="B46" s="134"/>
      <c r="C46" s="134"/>
      <c r="D46" s="202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</row>
    <row r="47" spans="1:17" x14ac:dyDescent="0.3">
      <c r="B47" s="134"/>
      <c r="C47" s="134"/>
      <c r="D47" s="202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</row>
    <row r="48" spans="1:17" x14ac:dyDescent="0.3">
      <c r="B48" s="134"/>
      <c r="C48" s="134"/>
      <c r="D48" s="202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</row>
    <row r="49" spans="2:17" x14ac:dyDescent="0.3">
      <c r="B49" s="134"/>
      <c r="C49" s="134"/>
      <c r="D49" s="202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</row>
    <row r="50" spans="2:17" x14ac:dyDescent="0.3">
      <c r="B50" s="134"/>
      <c r="C50" s="134"/>
      <c r="D50" s="202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</row>
    <row r="51" spans="2:17" x14ac:dyDescent="0.3">
      <c r="B51" s="134"/>
      <c r="C51" s="134"/>
      <c r="D51" s="20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</row>
    <row r="52" spans="2:17" x14ac:dyDescent="0.3">
      <c r="B52" s="134"/>
      <c r="C52" s="134"/>
      <c r="D52" s="202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</row>
    <row r="53" spans="2:17" x14ac:dyDescent="0.3">
      <c r="B53" s="134"/>
      <c r="C53" s="134"/>
      <c r="D53" s="202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</row>
    <row r="54" spans="2:17" x14ac:dyDescent="0.3">
      <c r="B54" s="134"/>
      <c r="C54" s="134"/>
      <c r="D54" s="202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</row>
    <row r="55" spans="2:17" x14ac:dyDescent="0.3">
      <c r="B55" s="134"/>
      <c r="C55" s="134"/>
      <c r="D55" s="202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</row>
    <row r="56" spans="2:17" x14ac:dyDescent="0.3">
      <c r="B56" s="134"/>
      <c r="C56" s="134"/>
      <c r="D56" s="202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</row>
    <row r="57" spans="2:17" x14ac:dyDescent="0.3">
      <c r="B57" s="134"/>
      <c r="C57" s="134"/>
      <c r="D57" s="202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</row>
    <row r="58" spans="2:17" x14ac:dyDescent="0.3">
      <c r="B58" s="134"/>
      <c r="C58" s="134"/>
      <c r="D58" s="202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</row>
    <row r="59" spans="2:17" x14ac:dyDescent="0.3">
      <c r="B59" s="134"/>
      <c r="C59" s="134"/>
      <c r="D59" s="202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</row>
    <row r="60" spans="2:17" x14ac:dyDescent="0.3">
      <c r="B60" s="134"/>
      <c r="C60" s="134"/>
      <c r="D60" s="202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</row>
    <row r="61" spans="2:17" x14ac:dyDescent="0.3">
      <c r="B61" s="134"/>
      <c r="C61" s="134"/>
      <c r="D61" s="202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</row>
    <row r="62" spans="2:17" x14ac:dyDescent="0.3">
      <c r="B62" s="134"/>
      <c r="C62" s="134"/>
      <c r="D62" s="202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</row>
    <row r="63" spans="2:17" x14ac:dyDescent="0.3">
      <c r="B63" s="134"/>
      <c r="C63" s="134"/>
      <c r="D63" s="202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</row>
    <row r="64" spans="2:17" x14ac:dyDescent="0.3">
      <c r="B64" s="134"/>
      <c r="C64" s="134"/>
      <c r="D64" s="202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</row>
    <row r="65" spans="2:17" x14ac:dyDescent="0.3">
      <c r="B65" s="134"/>
      <c r="C65" s="134"/>
      <c r="D65" s="202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</row>
    <row r="66" spans="2:17" x14ac:dyDescent="0.3">
      <c r="B66" s="134"/>
      <c r="C66" s="134"/>
      <c r="D66" s="202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</row>
    <row r="67" spans="2:17" x14ac:dyDescent="0.3">
      <c r="B67" s="134"/>
      <c r="C67" s="134"/>
      <c r="D67" s="202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</row>
    <row r="68" spans="2:17" x14ac:dyDescent="0.3">
      <c r="B68" s="134"/>
      <c r="C68" s="134"/>
      <c r="D68" s="202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</row>
    <row r="69" spans="2:17" x14ac:dyDescent="0.3">
      <c r="B69" s="134"/>
      <c r="C69" s="134"/>
      <c r="D69" s="202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</row>
    <row r="70" spans="2:17" x14ac:dyDescent="0.3">
      <c r="B70" s="134"/>
      <c r="C70" s="134"/>
      <c r="D70" s="202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</row>
    <row r="71" spans="2:17" x14ac:dyDescent="0.3">
      <c r="B71" s="134"/>
      <c r="C71" s="134"/>
      <c r="D71" s="202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</row>
    <row r="72" spans="2:17" x14ac:dyDescent="0.3">
      <c r="B72" s="134"/>
      <c r="C72" s="134"/>
      <c r="D72" s="202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2:17" x14ac:dyDescent="0.3">
      <c r="B73" s="134"/>
      <c r="C73" s="134"/>
      <c r="D73" s="202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</row>
    <row r="74" spans="2:17" x14ac:dyDescent="0.3">
      <c r="B74" s="134"/>
      <c r="C74" s="134"/>
      <c r="D74" s="202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</row>
    <row r="75" spans="2:17" x14ac:dyDescent="0.3">
      <c r="B75" s="134"/>
      <c r="C75" s="134"/>
      <c r="D75" s="202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</row>
    <row r="76" spans="2:17" x14ac:dyDescent="0.3">
      <c r="B76" s="134"/>
      <c r="C76" s="134"/>
      <c r="D76" s="202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</row>
    <row r="77" spans="2:17" x14ac:dyDescent="0.3">
      <c r="B77" s="134"/>
      <c r="C77" s="134"/>
      <c r="D77" s="202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</row>
    <row r="78" spans="2:17" x14ac:dyDescent="0.3">
      <c r="B78" s="134"/>
      <c r="C78" s="134"/>
      <c r="D78" s="202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</row>
    <row r="79" spans="2:17" x14ac:dyDescent="0.3">
      <c r="B79" s="134"/>
      <c r="C79" s="134"/>
      <c r="D79" s="202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</row>
    <row r="80" spans="2:17" x14ac:dyDescent="0.3">
      <c r="B80" s="134"/>
      <c r="C80" s="134"/>
      <c r="D80" s="202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</row>
    <row r="81" spans="2:17" x14ac:dyDescent="0.3">
      <c r="B81" s="134"/>
      <c r="C81" s="134"/>
      <c r="D81" s="202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</row>
    <row r="82" spans="2:17" x14ac:dyDescent="0.3">
      <c r="B82" s="134"/>
      <c r="C82" s="134"/>
      <c r="D82" s="202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</row>
    <row r="83" spans="2:17" x14ac:dyDescent="0.3">
      <c r="B83" s="134"/>
      <c r="C83" s="134"/>
      <c r="D83" s="202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</row>
    <row r="84" spans="2:17" x14ac:dyDescent="0.3">
      <c r="B84" s="134"/>
      <c r="C84" s="134"/>
      <c r="D84" s="202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</row>
    <row r="85" spans="2:17" x14ac:dyDescent="0.3">
      <c r="B85" s="134"/>
      <c r="C85" s="134"/>
      <c r="D85" s="202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</row>
    <row r="86" spans="2:17" x14ac:dyDescent="0.3">
      <c r="B86" s="134"/>
      <c r="C86" s="134"/>
      <c r="D86" s="202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</row>
    <row r="87" spans="2:17" x14ac:dyDescent="0.3">
      <c r="B87" s="134"/>
      <c r="C87" s="134"/>
      <c r="D87" s="202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</row>
    <row r="88" spans="2:17" x14ac:dyDescent="0.3">
      <c r="B88" s="134"/>
      <c r="C88" s="134"/>
      <c r="D88" s="202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</row>
    <row r="89" spans="2:17" x14ac:dyDescent="0.3">
      <c r="B89" s="134"/>
      <c r="C89" s="134"/>
      <c r="D89" s="202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</row>
    <row r="90" spans="2:17" x14ac:dyDescent="0.3">
      <c r="B90" s="134"/>
      <c r="C90" s="134"/>
      <c r="D90" s="202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</row>
    <row r="91" spans="2:17" x14ac:dyDescent="0.3">
      <c r="B91" s="134"/>
      <c r="C91" s="134"/>
      <c r="D91" s="202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</row>
    <row r="92" spans="2:17" x14ac:dyDescent="0.3">
      <c r="B92" s="134"/>
      <c r="C92" s="134"/>
      <c r="D92" s="202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</row>
    <row r="93" spans="2:17" x14ac:dyDescent="0.3">
      <c r="B93" s="134"/>
      <c r="C93" s="134"/>
      <c r="D93" s="202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</row>
    <row r="94" spans="2:17" x14ac:dyDescent="0.3">
      <c r="B94" s="134"/>
      <c r="C94" s="134"/>
      <c r="D94" s="202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</row>
    <row r="95" spans="2:17" x14ac:dyDescent="0.3">
      <c r="B95" s="134"/>
      <c r="C95" s="134"/>
      <c r="D95" s="202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</row>
    <row r="96" spans="2:17" x14ac:dyDescent="0.3">
      <c r="B96" s="134"/>
      <c r="C96" s="134"/>
      <c r="D96" s="202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</row>
    <row r="97" spans="2:17" x14ac:dyDescent="0.3">
      <c r="B97" s="134"/>
      <c r="C97" s="134"/>
      <c r="D97" s="202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2:17" x14ac:dyDescent="0.3">
      <c r="B98" s="134"/>
      <c r="C98" s="134"/>
      <c r="D98" s="202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</row>
    <row r="99" spans="2:17" x14ac:dyDescent="0.3">
      <c r="B99" s="134"/>
      <c r="C99" s="134"/>
      <c r="D99" s="202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2:17" x14ac:dyDescent="0.3">
      <c r="B100" s="134"/>
      <c r="C100" s="134"/>
      <c r="D100" s="202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2:17" x14ac:dyDescent="0.3">
      <c r="B101" s="134"/>
      <c r="C101" s="134"/>
      <c r="D101" s="202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</row>
    <row r="102" spans="2:17" x14ac:dyDescent="0.3">
      <c r="B102" s="134"/>
      <c r="C102" s="134"/>
      <c r="D102" s="202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</row>
    <row r="103" spans="2:17" x14ac:dyDescent="0.3">
      <c r="B103" s="134"/>
      <c r="C103" s="134"/>
      <c r="D103" s="202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</row>
    <row r="104" spans="2:17" x14ac:dyDescent="0.3">
      <c r="B104" s="134"/>
      <c r="C104" s="134"/>
      <c r="D104" s="202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2:17" x14ac:dyDescent="0.3">
      <c r="B105" s="134"/>
      <c r="C105" s="134"/>
      <c r="D105" s="202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2:17" x14ac:dyDescent="0.3">
      <c r="B106" s="134"/>
      <c r="C106" s="134"/>
      <c r="D106" s="202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</row>
    <row r="107" spans="2:17" x14ac:dyDescent="0.3">
      <c r="B107" s="134"/>
      <c r="C107" s="134"/>
      <c r="D107" s="202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</row>
    <row r="108" spans="2:17" x14ac:dyDescent="0.3">
      <c r="B108" s="134"/>
      <c r="C108" s="134"/>
      <c r="D108" s="202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</row>
    <row r="109" spans="2:17" x14ac:dyDescent="0.3">
      <c r="B109" s="134"/>
      <c r="C109" s="134"/>
      <c r="D109" s="202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</row>
    <row r="110" spans="2:17" x14ac:dyDescent="0.3">
      <c r="B110" s="134"/>
      <c r="C110" s="134"/>
      <c r="D110" s="202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</row>
    <row r="111" spans="2:17" x14ac:dyDescent="0.3">
      <c r="B111" s="134"/>
      <c r="C111" s="134"/>
      <c r="D111" s="202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</row>
    <row r="112" spans="2:17" x14ac:dyDescent="0.3">
      <c r="B112" s="134"/>
      <c r="C112" s="134"/>
      <c r="D112" s="202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</row>
    <row r="113" spans="2:17" x14ac:dyDescent="0.3">
      <c r="B113" s="134"/>
      <c r="C113" s="134"/>
      <c r="D113" s="202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</row>
    <row r="114" spans="2:17" x14ac:dyDescent="0.3">
      <c r="B114" s="134"/>
      <c r="C114" s="134"/>
      <c r="D114" s="202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</row>
    <row r="115" spans="2:17" x14ac:dyDescent="0.3">
      <c r="B115" s="134"/>
      <c r="C115" s="134"/>
      <c r="D115" s="202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</row>
    <row r="116" spans="2:17" x14ac:dyDescent="0.3">
      <c r="B116" s="134"/>
      <c r="C116" s="134"/>
      <c r="D116" s="20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</row>
    <row r="117" spans="2:17" x14ac:dyDescent="0.3">
      <c r="B117" s="134"/>
      <c r="C117" s="134"/>
      <c r="D117" s="202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</row>
    <row r="118" spans="2:17" x14ac:dyDescent="0.3">
      <c r="B118" s="134"/>
      <c r="C118" s="134"/>
      <c r="D118" s="202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</row>
    <row r="119" spans="2:17" x14ac:dyDescent="0.3">
      <c r="B119" s="134"/>
      <c r="C119" s="134"/>
      <c r="D119" s="202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</row>
    <row r="120" spans="2:17" x14ac:dyDescent="0.3">
      <c r="B120" s="134"/>
      <c r="C120" s="134"/>
      <c r="D120" s="202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</row>
    <row r="121" spans="2:17" x14ac:dyDescent="0.3">
      <c r="B121" s="134"/>
      <c r="C121" s="134"/>
      <c r="D121" s="202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</row>
    <row r="122" spans="2:17" x14ac:dyDescent="0.3">
      <c r="B122" s="134"/>
      <c r="C122" s="134"/>
      <c r="D122" s="202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</row>
    <row r="123" spans="2:17" x14ac:dyDescent="0.3">
      <c r="B123" s="134"/>
      <c r="C123" s="134"/>
      <c r="D123" s="202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</row>
    <row r="124" spans="2:17" x14ac:dyDescent="0.3">
      <c r="B124" s="134"/>
      <c r="C124" s="134"/>
      <c r="D124" s="202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</row>
    <row r="125" spans="2:17" x14ac:dyDescent="0.3">
      <c r="B125" s="134"/>
      <c r="C125" s="134"/>
      <c r="D125" s="202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</row>
    <row r="126" spans="2:17" x14ac:dyDescent="0.3">
      <c r="B126" s="134"/>
      <c r="C126" s="134"/>
      <c r="D126" s="202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</row>
    <row r="127" spans="2:17" x14ac:dyDescent="0.3">
      <c r="B127" s="134"/>
      <c r="C127" s="134"/>
      <c r="D127" s="202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</row>
    <row r="128" spans="2:17" x14ac:dyDescent="0.3">
      <c r="B128" s="134"/>
      <c r="C128" s="134"/>
      <c r="D128" s="202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</row>
    <row r="129" spans="2:17" x14ac:dyDescent="0.3">
      <c r="B129" s="134"/>
      <c r="C129" s="134"/>
      <c r="D129" s="202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</row>
    <row r="130" spans="2:17" x14ac:dyDescent="0.3">
      <c r="B130" s="134"/>
      <c r="C130" s="134"/>
      <c r="D130" s="202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</row>
    <row r="131" spans="2:17" x14ac:dyDescent="0.3">
      <c r="B131" s="134"/>
      <c r="C131" s="134"/>
      <c r="D131" s="202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</row>
    <row r="132" spans="2:17" x14ac:dyDescent="0.3">
      <c r="B132" s="134"/>
      <c r="C132" s="134"/>
      <c r="D132" s="202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</row>
    <row r="133" spans="2:17" x14ac:dyDescent="0.3">
      <c r="B133" s="134"/>
      <c r="C133" s="134"/>
      <c r="D133" s="202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</row>
    <row r="134" spans="2:17" x14ac:dyDescent="0.3">
      <c r="B134" s="134"/>
      <c r="C134" s="134"/>
      <c r="D134" s="202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</row>
    <row r="135" spans="2:17" x14ac:dyDescent="0.3">
      <c r="B135" s="134"/>
      <c r="C135" s="134"/>
      <c r="D135" s="202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</row>
    <row r="136" spans="2:17" x14ac:dyDescent="0.3">
      <c r="B136" s="134"/>
      <c r="C136" s="134"/>
      <c r="D136" s="202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</row>
    <row r="137" spans="2:17" x14ac:dyDescent="0.3">
      <c r="B137" s="134"/>
      <c r="C137" s="134"/>
      <c r="D137" s="202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</row>
    <row r="138" spans="2:17" x14ac:dyDescent="0.3">
      <c r="B138" s="134"/>
      <c r="C138" s="134"/>
      <c r="D138" s="202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</row>
    <row r="139" spans="2:17" x14ac:dyDescent="0.3">
      <c r="B139" s="134"/>
      <c r="C139" s="134"/>
      <c r="D139" s="202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</row>
    <row r="140" spans="2:17" x14ac:dyDescent="0.3">
      <c r="B140" s="134"/>
      <c r="C140" s="134"/>
      <c r="D140" s="202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</row>
    <row r="141" spans="2:17" x14ac:dyDescent="0.3">
      <c r="B141" s="134"/>
      <c r="C141" s="134"/>
      <c r="D141" s="202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</row>
    <row r="142" spans="2:17" x14ac:dyDescent="0.3">
      <c r="B142" s="134"/>
      <c r="C142" s="134"/>
      <c r="D142" s="202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</row>
    <row r="143" spans="2:17" x14ac:dyDescent="0.3">
      <c r="B143" s="134"/>
      <c r="C143" s="134"/>
      <c r="D143" s="202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</row>
    <row r="144" spans="2:17" x14ac:dyDescent="0.3">
      <c r="B144" s="134"/>
      <c r="C144" s="134"/>
      <c r="D144" s="202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</row>
    <row r="145" spans="2:17" x14ac:dyDescent="0.3">
      <c r="B145" s="134"/>
      <c r="C145" s="134"/>
      <c r="D145" s="202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</row>
    <row r="146" spans="2:17" x14ac:dyDescent="0.3">
      <c r="B146" s="134"/>
      <c r="C146" s="134"/>
      <c r="D146" s="202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</row>
    <row r="147" spans="2:17" x14ac:dyDescent="0.3">
      <c r="B147" s="134"/>
      <c r="C147" s="134"/>
      <c r="D147" s="202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</row>
    <row r="148" spans="2:17" x14ac:dyDescent="0.3">
      <c r="B148" s="134"/>
      <c r="C148" s="134"/>
      <c r="D148" s="202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</row>
    <row r="149" spans="2:17" x14ac:dyDescent="0.3">
      <c r="B149" s="134"/>
      <c r="C149" s="134"/>
      <c r="D149" s="202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</row>
    <row r="150" spans="2:17" x14ac:dyDescent="0.3">
      <c r="B150" s="134"/>
      <c r="C150" s="134"/>
      <c r="D150" s="202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</row>
    <row r="151" spans="2:17" x14ac:dyDescent="0.3">
      <c r="B151" s="134"/>
      <c r="C151" s="134"/>
      <c r="D151" s="202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</row>
    <row r="152" spans="2:17" x14ac:dyDescent="0.3">
      <c r="B152" s="134"/>
      <c r="C152" s="134"/>
      <c r="D152" s="202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</row>
    <row r="153" spans="2:17" x14ac:dyDescent="0.3">
      <c r="B153" s="134"/>
      <c r="C153" s="134"/>
      <c r="D153" s="202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</row>
    <row r="154" spans="2:17" x14ac:dyDescent="0.3">
      <c r="B154" s="134"/>
      <c r="C154" s="134"/>
      <c r="D154" s="202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</row>
    <row r="155" spans="2:17" x14ac:dyDescent="0.3">
      <c r="B155" s="134"/>
      <c r="C155" s="134"/>
      <c r="D155" s="202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</row>
    <row r="156" spans="2:17" x14ac:dyDescent="0.3">
      <c r="B156" s="134"/>
      <c r="C156" s="134"/>
      <c r="D156" s="202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</row>
    <row r="157" spans="2:17" x14ac:dyDescent="0.3">
      <c r="B157" s="134"/>
      <c r="C157" s="134"/>
      <c r="D157" s="202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</row>
    <row r="158" spans="2:17" x14ac:dyDescent="0.3">
      <c r="B158" s="134"/>
      <c r="C158" s="134"/>
      <c r="D158" s="202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</row>
    <row r="159" spans="2:17" x14ac:dyDescent="0.3">
      <c r="B159" s="134"/>
      <c r="C159" s="134"/>
      <c r="D159" s="202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</row>
    <row r="160" spans="2:17" x14ac:dyDescent="0.3">
      <c r="B160" s="134"/>
      <c r="C160" s="134"/>
      <c r="D160" s="202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</row>
    <row r="161" spans="2:17" x14ac:dyDescent="0.3">
      <c r="B161" s="134"/>
      <c r="C161" s="134"/>
      <c r="D161" s="202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</row>
    <row r="162" spans="2:17" x14ac:dyDescent="0.3">
      <c r="B162" s="134"/>
      <c r="C162" s="134"/>
      <c r="D162" s="202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</row>
    <row r="163" spans="2:17" x14ac:dyDescent="0.3">
      <c r="B163" s="134"/>
      <c r="C163" s="134"/>
      <c r="D163" s="202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</row>
    <row r="164" spans="2:17" x14ac:dyDescent="0.3">
      <c r="B164" s="134"/>
      <c r="C164" s="134"/>
      <c r="D164" s="202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</row>
    <row r="165" spans="2:17" x14ac:dyDescent="0.3">
      <c r="B165" s="134"/>
      <c r="C165" s="134"/>
      <c r="D165" s="202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</row>
    <row r="166" spans="2:17" x14ac:dyDescent="0.3">
      <c r="B166" s="134"/>
      <c r="C166" s="134"/>
      <c r="D166" s="202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</row>
    <row r="167" spans="2:17" x14ac:dyDescent="0.3">
      <c r="B167" s="134"/>
      <c r="C167" s="134"/>
      <c r="D167" s="202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</row>
    <row r="168" spans="2:17" x14ac:dyDescent="0.3">
      <c r="B168" s="134"/>
      <c r="C168" s="134"/>
      <c r="D168" s="202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</row>
    <row r="169" spans="2:17" x14ac:dyDescent="0.3">
      <c r="B169" s="134"/>
      <c r="C169" s="134"/>
      <c r="D169" s="202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</row>
    <row r="170" spans="2:17" x14ac:dyDescent="0.3">
      <c r="B170" s="134"/>
      <c r="C170" s="134"/>
      <c r="D170" s="202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</row>
    <row r="171" spans="2:17" x14ac:dyDescent="0.3">
      <c r="B171" s="134"/>
      <c r="C171" s="134"/>
      <c r="D171" s="202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</row>
    <row r="172" spans="2:17" x14ac:dyDescent="0.3">
      <c r="B172" s="134"/>
      <c r="C172" s="134"/>
      <c r="D172" s="202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</row>
    <row r="173" spans="2:17" x14ac:dyDescent="0.3">
      <c r="B173" s="134"/>
      <c r="C173" s="134"/>
      <c r="D173" s="202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</row>
    <row r="174" spans="2:17" x14ac:dyDescent="0.3">
      <c r="B174" s="134"/>
      <c r="C174" s="134"/>
      <c r="D174" s="202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</row>
    <row r="175" spans="2:17" x14ac:dyDescent="0.3">
      <c r="B175" s="134"/>
      <c r="C175" s="134"/>
      <c r="D175" s="202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</row>
    <row r="176" spans="2:17" x14ac:dyDescent="0.3">
      <c r="B176" s="134"/>
      <c r="C176" s="134"/>
      <c r="D176" s="202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</row>
    <row r="177" spans="2:17" x14ac:dyDescent="0.3">
      <c r="B177" s="134"/>
      <c r="C177" s="134"/>
      <c r="D177" s="202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</row>
    <row r="178" spans="2:17" x14ac:dyDescent="0.3">
      <c r="B178" s="134"/>
      <c r="C178" s="134"/>
      <c r="D178" s="202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</row>
    <row r="179" spans="2:17" x14ac:dyDescent="0.3">
      <c r="B179" s="134"/>
      <c r="C179" s="134"/>
      <c r="D179" s="202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</row>
    <row r="180" spans="2:17" x14ac:dyDescent="0.3">
      <c r="B180" s="134"/>
      <c r="C180" s="134"/>
      <c r="D180" s="202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</row>
    <row r="181" spans="2:17" x14ac:dyDescent="0.3">
      <c r="B181" s="134"/>
      <c r="C181" s="134"/>
      <c r="D181" s="202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</row>
    <row r="182" spans="2:17" x14ac:dyDescent="0.3">
      <c r="B182" s="134"/>
      <c r="C182" s="134"/>
      <c r="D182" s="202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</row>
    <row r="183" spans="2:17" x14ac:dyDescent="0.3">
      <c r="B183" s="134"/>
      <c r="C183" s="134"/>
      <c r="D183" s="202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</row>
    <row r="184" spans="2:17" x14ac:dyDescent="0.3">
      <c r="B184" s="134"/>
      <c r="C184" s="134"/>
      <c r="D184" s="202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</row>
    <row r="185" spans="2:17" x14ac:dyDescent="0.3">
      <c r="B185" s="134"/>
      <c r="C185" s="134"/>
      <c r="D185" s="202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</row>
    <row r="186" spans="2:17" x14ac:dyDescent="0.3">
      <c r="B186" s="134"/>
      <c r="C186" s="134"/>
      <c r="D186" s="202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</row>
    <row r="187" spans="2:17" x14ac:dyDescent="0.3">
      <c r="B187" s="134"/>
      <c r="C187" s="134"/>
      <c r="D187" s="202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</row>
    <row r="188" spans="2:17" x14ac:dyDescent="0.3">
      <c r="B188" s="134"/>
      <c r="C188" s="134"/>
      <c r="D188" s="202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</row>
    <row r="189" spans="2:17" x14ac:dyDescent="0.3">
      <c r="B189" s="134"/>
      <c r="C189" s="134"/>
      <c r="D189" s="202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</row>
    <row r="190" spans="2:17" x14ac:dyDescent="0.3">
      <c r="B190" s="134"/>
      <c r="C190" s="134"/>
      <c r="D190" s="202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</row>
    <row r="191" spans="2:17" x14ac:dyDescent="0.3">
      <c r="B191" s="134"/>
      <c r="C191" s="134"/>
      <c r="D191" s="202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</row>
    <row r="192" spans="2:17" x14ac:dyDescent="0.3">
      <c r="B192" s="134"/>
      <c r="C192" s="134"/>
      <c r="D192" s="202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</row>
    <row r="193" spans="2:17" x14ac:dyDescent="0.3">
      <c r="B193" s="134"/>
      <c r="C193" s="134"/>
      <c r="D193" s="202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</row>
    <row r="194" spans="2:17" x14ac:dyDescent="0.3">
      <c r="B194" s="134"/>
      <c r="C194" s="134"/>
      <c r="D194" s="202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</row>
    <row r="195" spans="2:17" x14ac:dyDescent="0.3">
      <c r="B195" s="134"/>
      <c r="C195" s="134"/>
      <c r="D195" s="202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</row>
    <row r="196" spans="2:17" x14ac:dyDescent="0.3">
      <c r="B196" s="134"/>
      <c r="C196" s="134"/>
      <c r="D196" s="202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</row>
    <row r="197" spans="2:17" x14ac:dyDescent="0.3">
      <c r="B197" s="134"/>
      <c r="C197" s="134"/>
      <c r="D197" s="202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</row>
    <row r="198" spans="2:17" x14ac:dyDescent="0.3">
      <c r="B198" s="134"/>
      <c r="C198" s="134"/>
      <c r="D198" s="202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</row>
    <row r="199" spans="2:17" x14ac:dyDescent="0.3">
      <c r="B199" s="134"/>
      <c r="C199" s="134"/>
      <c r="D199" s="202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</row>
    <row r="200" spans="2:17" x14ac:dyDescent="0.3">
      <c r="B200" s="134"/>
      <c r="C200" s="134"/>
      <c r="D200" s="202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</row>
    <row r="201" spans="2:17" x14ac:dyDescent="0.3">
      <c r="B201" s="134"/>
      <c r="C201" s="134"/>
      <c r="D201" s="202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</row>
    <row r="202" spans="2:17" x14ac:dyDescent="0.3">
      <c r="B202" s="134"/>
      <c r="C202" s="134"/>
      <c r="D202" s="202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</row>
    <row r="203" spans="2:17" x14ac:dyDescent="0.3">
      <c r="B203" s="134"/>
      <c r="C203" s="134"/>
      <c r="D203" s="202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</row>
    <row r="204" spans="2:17" x14ac:dyDescent="0.3">
      <c r="B204" s="134"/>
      <c r="C204" s="134"/>
      <c r="D204" s="202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</row>
    <row r="205" spans="2:17" x14ac:dyDescent="0.3">
      <c r="B205" s="134"/>
      <c r="C205" s="134"/>
      <c r="D205" s="202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</row>
    <row r="206" spans="2:17" x14ac:dyDescent="0.3">
      <c r="B206" s="134"/>
      <c r="C206" s="134"/>
      <c r="D206" s="202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</row>
    <row r="207" spans="2:17" x14ac:dyDescent="0.3">
      <c r="B207" s="134"/>
      <c r="C207" s="134"/>
      <c r="D207" s="202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</row>
    <row r="208" spans="2:17" x14ac:dyDescent="0.3">
      <c r="B208" s="134"/>
      <c r="C208" s="134"/>
      <c r="D208" s="202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</row>
    <row r="209" spans="2:17" x14ac:dyDescent="0.3">
      <c r="B209" s="134"/>
      <c r="C209" s="134"/>
      <c r="D209" s="202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</row>
    <row r="210" spans="2:17" x14ac:dyDescent="0.3">
      <c r="B210" s="134"/>
      <c r="C210" s="134"/>
      <c r="D210" s="202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</row>
    <row r="211" spans="2:17" x14ac:dyDescent="0.3">
      <c r="B211" s="134"/>
      <c r="C211" s="134"/>
      <c r="D211" s="202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</row>
    <row r="212" spans="2:17" x14ac:dyDescent="0.3">
      <c r="B212" s="134"/>
      <c r="C212" s="134"/>
      <c r="D212" s="202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</row>
    <row r="213" spans="2:17" x14ac:dyDescent="0.3">
      <c r="B213" s="134"/>
      <c r="C213" s="134"/>
      <c r="D213" s="202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</row>
    <row r="214" spans="2:17" x14ac:dyDescent="0.3">
      <c r="B214" s="134"/>
      <c r="C214" s="134"/>
      <c r="D214" s="202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</row>
    <row r="215" spans="2:17" x14ac:dyDescent="0.3">
      <c r="B215" s="134"/>
      <c r="C215" s="134"/>
      <c r="D215" s="202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</row>
    <row r="216" spans="2:17" x14ac:dyDescent="0.3">
      <c r="B216" s="134"/>
      <c r="C216" s="134"/>
      <c r="D216" s="202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</row>
    <row r="217" spans="2:17" x14ac:dyDescent="0.3">
      <c r="B217" s="134"/>
      <c r="C217" s="134"/>
      <c r="D217" s="202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</row>
    <row r="218" spans="2:17" x14ac:dyDescent="0.3">
      <c r="B218" s="134"/>
      <c r="C218" s="134"/>
      <c r="D218" s="202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</row>
    <row r="219" spans="2:17" x14ac:dyDescent="0.3">
      <c r="B219" s="134"/>
      <c r="C219" s="134"/>
      <c r="D219" s="202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</row>
    <row r="220" spans="2:17" x14ac:dyDescent="0.3">
      <c r="B220" s="134"/>
      <c r="C220" s="134"/>
      <c r="D220" s="202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</row>
    <row r="221" spans="2:17" x14ac:dyDescent="0.3">
      <c r="B221" s="134"/>
      <c r="C221" s="134"/>
      <c r="D221" s="202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</row>
    <row r="222" spans="2:17" x14ac:dyDescent="0.3">
      <c r="B222" s="134"/>
      <c r="C222" s="134"/>
      <c r="D222" s="202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</row>
    <row r="223" spans="2:17" x14ac:dyDescent="0.3">
      <c r="B223" s="134"/>
      <c r="C223" s="134"/>
      <c r="D223" s="202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</row>
    <row r="224" spans="2:17" x14ac:dyDescent="0.3">
      <c r="B224" s="134"/>
      <c r="C224" s="134"/>
      <c r="D224" s="202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</row>
    <row r="225" spans="2:17" x14ac:dyDescent="0.3">
      <c r="B225" s="134"/>
      <c r="C225" s="134"/>
      <c r="D225" s="202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</row>
    <row r="226" spans="2:17" x14ac:dyDescent="0.3">
      <c r="B226" s="134"/>
      <c r="C226" s="134"/>
      <c r="D226" s="202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</row>
    <row r="227" spans="2:17" x14ac:dyDescent="0.3">
      <c r="B227" s="134"/>
      <c r="C227" s="134"/>
      <c r="D227" s="202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</row>
    <row r="228" spans="2:17" x14ac:dyDescent="0.3">
      <c r="B228" s="134"/>
      <c r="C228" s="134"/>
      <c r="D228" s="202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</row>
    <row r="229" spans="2:17" x14ac:dyDescent="0.3">
      <c r="B229" s="134"/>
      <c r="C229" s="134"/>
      <c r="D229" s="202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</row>
    <row r="230" spans="2:17" x14ac:dyDescent="0.3">
      <c r="B230" s="134"/>
      <c r="C230" s="134"/>
      <c r="D230" s="202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</row>
    <row r="231" spans="2:17" x14ac:dyDescent="0.3">
      <c r="B231" s="134"/>
      <c r="C231" s="134"/>
      <c r="D231" s="202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</row>
    <row r="232" spans="2:17" x14ac:dyDescent="0.3">
      <c r="B232" s="134"/>
      <c r="C232" s="134"/>
      <c r="D232" s="202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</row>
    <row r="233" spans="2:17" x14ac:dyDescent="0.3">
      <c r="B233" s="134"/>
      <c r="C233" s="134"/>
      <c r="D233" s="202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</row>
    <row r="234" spans="2:17" x14ac:dyDescent="0.3">
      <c r="B234" s="134"/>
      <c r="C234" s="134"/>
      <c r="D234" s="202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</row>
    <row r="235" spans="2:17" x14ac:dyDescent="0.3">
      <c r="B235" s="134"/>
      <c r="C235" s="134"/>
      <c r="D235" s="202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</row>
    <row r="236" spans="2:17" x14ac:dyDescent="0.3">
      <c r="B236" s="134"/>
      <c r="C236" s="134"/>
      <c r="D236" s="202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</row>
    <row r="237" spans="2:17" x14ac:dyDescent="0.3">
      <c r="B237" s="134"/>
      <c r="C237" s="134"/>
      <c r="D237" s="202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</row>
    <row r="238" spans="2:17" x14ac:dyDescent="0.3">
      <c r="B238" s="134"/>
      <c r="C238" s="134"/>
      <c r="D238" s="202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</row>
    <row r="239" spans="2:17" x14ac:dyDescent="0.3">
      <c r="B239" s="134"/>
      <c r="C239" s="134"/>
      <c r="D239" s="202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</row>
    <row r="240" spans="2:17" x14ac:dyDescent="0.3">
      <c r="B240" s="134"/>
      <c r="C240" s="134"/>
      <c r="D240" s="202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</row>
    <row r="241" spans="2:17" x14ac:dyDescent="0.3">
      <c r="B241" s="134"/>
      <c r="C241" s="134"/>
      <c r="D241" s="202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</row>
    <row r="242" spans="2:17" x14ac:dyDescent="0.3">
      <c r="B242" s="134"/>
      <c r="C242" s="134"/>
      <c r="D242" s="202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</row>
    <row r="243" spans="2:17" x14ac:dyDescent="0.3">
      <c r="B243" s="134"/>
      <c r="C243" s="134"/>
      <c r="D243" s="202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</row>
    <row r="244" spans="2:17" x14ac:dyDescent="0.3">
      <c r="B244" s="134"/>
      <c r="C244" s="134"/>
      <c r="D244" s="202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</row>
    <row r="245" spans="2:17" x14ac:dyDescent="0.3">
      <c r="B245" s="134"/>
      <c r="C245" s="134"/>
      <c r="D245" s="202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796875" defaultRowHeight="13" outlineLevelRow="1" x14ac:dyDescent="0.3"/>
  <cols>
    <col min="1" max="1" width="66" style="160" bestFit="1" customWidth="1"/>
    <col min="2" max="2" width="19" style="141" customWidth="1"/>
    <col min="3" max="3" width="19.453125" style="141" customWidth="1"/>
    <col min="4" max="4" width="9.81640625" style="209" customWidth="1"/>
    <col min="5" max="5" width="18.453125" style="141" customWidth="1"/>
    <col min="6" max="6" width="17.7265625" style="141" customWidth="1"/>
    <col min="7" max="7" width="9.1796875" style="209" customWidth="1"/>
    <col min="8" max="8" width="16" style="141" bestFit="1" customWidth="1"/>
    <col min="9" max="16384" width="9.1796875" style="160"/>
  </cols>
  <sheetData>
    <row r="2" spans="1:19" ht="18.5" x14ac:dyDescent="0.45">
      <c r="A2" s="256" t="s">
        <v>69</v>
      </c>
      <c r="B2" s="258"/>
      <c r="C2" s="258"/>
      <c r="D2" s="258"/>
      <c r="E2" s="258"/>
      <c r="F2" s="258"/>
      <c r="G2" s="258"/>
      <c r="H2" s="258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 x14ac:dyDescent="0.3">
      <c r="A3" s="25"/>
    </row>
    <row r="4" spans="1:19" x14ac:dyDescent="0.3">
      <c r="B4" s="134"/>
      <c r="C4" s="134"/>
      <c r="D4" s="202"/>
      <c r="E4" s="134"/>
      <c r="F4" s="134"/>
      <c r="G4" s="202"/>
      <c r="H4" s="134"/>
      <c r="I4" s="143"/>
      <c r="J4" s="143"/>
      <c r="K4" s="143"/>
      <c r="L4" s="143"/>
      <c r="M4" s="143"/>
      <c r="N4" s="143"/>
      <c r="O4" s="143"/>
      <c r="P4" s="143"/>
      <c r="Q4" s="143"/>
    </row>
    <row r="5" spans="1:19" s="8" customFormat="1" x14ac:dyDescent="0.3">
      <c r="B5" s="250"/>
      <c r="C5" s="250"/>
      <c r="D5" s="63"/>
      <c r="E5" s="250"/>
      <c r="F5" s="250"/>
      <c r="G5" s="63"/>
      <c r="H5" s="8" t="str">
        <f>VALVAL</f>
        <v>млрд. одиниць</v>
      </c>
    </row>
    <row r="6" spans="1:19" s="32" customFormat="1" x14ac:dyDescent="0.25">
      <c r="A6" s="208"/>
      <c r="B6" s="261">
        <v>44926</v>
      </c>
      <c r="C6" s="262"/>
      <c r="D6" s="263"/>
      <c r="E6" s="261">
        <v>45077</v>
      </c>
      <c r="F6" s="262"/>
      <c r="G6" s="263"/>
      <c r="H6" s="114"/>
    </row>
    <row r="7" spans="1:19" s="228" customFormat="1" x14ac:dyDescent="0.25">
      <c r="A7" s="56"/>
      <c r="B7" s="120" t="s">
        <v>167</v>
      </c>
      <c r="C7" s="120" t="s">
        <v>170</v>
      </c>
      <c r="D7" s="193" t="s">
        <v>191</v>
      </c>
      <c r="E7" s="120" t="s">
        <v>167</v>
      </c>
      <c r="F7" s="120" t="s">
        <v>170</v>
      </c>
      <c r="G7" s="193" t="s">
        <v>191</v>
      </c>
      <c r="H7" s="120" t="s">
        <v>63</v>
      </c>
    </row>
    <row r="8" spans="1:19" s="203" customFormat="1" ht="15.5" x14ac:dyDescent="0.25">
      <c r="A8" s="76" t="s">
        <v>151</v>
      </c>
      <c r="B8" s="234">
        <f t="shared" ref="B8:H8" si="0">SUM(B9:B18)</f>
        <v>111.44670722021999</v>
      </c>
      <c r="C8" s="234">
        <f t="shared" si="0"/>
        <v>4075.4500576400701</v>
      </c>
      <c r="D8" s="196">
        <f t="shared" si="0"/>
        <v>0.99999800000000005</v>
      </c>
      <c r="E8" s="234">
        <f t="shared" si="0"/>
        <v>125.61244295394999</v>
      </c>
      <c r="F8" s="234">
        <f t="shared" si="0"/>
        <v>4593.4711813931399</v>
      </c>
      <c r="G8" s="196">
        <f t="shared" si="0"/>
        <v>0.99999899999999997</v>
      </c>
      <c r="H8" s="22">
        <f t="shared" si="0"/>
        <v>0</v>
      </c>
    </row>
    <row r="9" spans="1:19" s="180" customFormat="1" x14ac:dyDescent="0.25">
      <c r="A9" s="132" t="s">
        <v>26</v>
      </c>
      <c r="B9" s="101">
        <v>2.210838918E-2</v>
      </c>
      <c r="C9" s="101">
        <v>0.80847284054000002</v>
      </c>
      <c r="D9" s="170">
        <v>1.9799999999999999E-4</v>
      </c>
      <c r="E9" s="101">
        <v>2.2845121119999999E-2</v>
      </c>
      <c r="F9" s="101">
        <v>0.83541409633999997</v>
      </c>
      <c r="G9" s="170">
        <v>1.8200000000000001E-4</v>
      </c>
      <c r="H9" s="101">
        <v>-1.7E-5</v>
      </c>
    </row>
    <row r="10" spans="1:19" x14ac:dyDescent="0.3">
      <c r="A10" s="200" t="s">
        <v>117</v>
      </c>
      <c r="B10" s="42">
        <v>33.372639010180002</v>
      </c>
      <c r="C10" s="42">
        <v>1220.39068690769</v>
      </c>
      <c r="D10" s="118">
        <v>0.29944900000000002</v>
      </c>
      <c r="E10" s="42">
        <v>34.133038019620003</v>
      </c>
      <c r="F10" s="42">
        <v>1248.1974141242899</v>
      </c>
      <c r="G10" s="118">
        <v>0.271733</v>
      </c>
      <c r="H10" s="42">
        <v>-2.7716000000000001E-2</v>
      </c>
      <c r="I10" s="143"/>
      <c r="J10" s="143"/>
      <c r="K10" s="143"/>
      <c r="L10" s="143"/>
      <c r="M10" s="143"/>
      <c r="N10" s="143"/>
      <c r="O10" s="143"/>
      <c r="P10" s="143"/>
      <c r="Q10" s="143"/>
    </row>
    <row r="11" spans="1:19" x14ac:dyDescent="0.3">
      <c r="A11" s="200" t="s">
        <v>3</v>
      </c>
      <c r="B11" s="42">
        <v>24.63823357775</v>
      </c>
      <c r="C11" s="42">
        <v>900.98570840922002</v>
      </c>
      <c r="D11" s="118">
        <v>0.22107599999999999</v>
      </c>
      <c r="E11" s="42">
        <v>33.382429582900002</v>
      </c>
      <c r="F11" s="42">
        <v>1220.74871444512</v>
      </c>
      <c r="G11" s="118">
        <v>0.26575700000000002</v>
      </c>
      <c r="H11" s="42">
        <v>4.4680999999999998E-2</v>
      </c>
      <c r="I11" s="143"/>
      <c r="J11" s="143"/>
      <c r="K11" s="143"/>
      <c r="L11" s="143"/>
      <c r="M11" s="143"/>
      <c r="N11" s="143"/>
      <c r="O11" s="143"/>
      <c r="P11" s="143"/>
      <c r="Q11" s="143"/>
    </row>
    <row r="12" spans="1:19" x14ac:dyDescent="0.3">
      <c r="A12" s="200" t="s">
        <v>160</v>
      </c>
      <c r="B12" s="42">
        <v>1.4348806079500001</v>
      </c>
      <c r="C12" s="42">
        <v>52.471575000000001</v>
      </c>
      <c r="D12" s="118">
        <v>1.2874999999999999E-2</v>
      </c>
      <c r="E12" s="42">
        <v>3.2028859458699999</v>
      </c>
      <c r="F12" s="42">
        <v>117.125055</v>
      </c>
      <c r="G12" s="118">
        <v>2.5498E-2</v>
      </c>
      <c r="H12" s="42">
        <v>1.2623000000000001E-2</v>
      </c>
      <c r="I12" s="143"/>
      <c r="J12" s="143"/>
      <c r="K12" s="143"/>
      <c r="L12" s="143"/>
      <c r="M12" s="143"/>
      <c r="N12" s="143"/>
      <c r="O12" s="143"/>
      <c r="P12" s="143"/>
      <c r="Q12" s="143"/>
    </row>
    <row r="13" spans="1:19" x14ac:dyDescent="0.3">
      <c r="A13" s="200" t="s">
        <v>15</v>
      </c>
      <c r="B13" s="42">
        <v>14.434274688189999</v>
      </c>
      <c r="C13" s="42">
        <v>527.84121736249995</v>
      </c>
      <c r="D13" s="118">
        <v>0.12951699999999999</v>
      </c>
      <c r="E13" s="42">
        <v>16.21886740862</v>
      </c>
      <c r="F13" s="42">
        <v>593.10127471843998</v>
      </c>
      <c r="G13" s="118">
        <v>0.12911800000000001</v>
      </c>
      <c r="H13" s="42">
        <v>-3.9899999999999999E-4</v>
      </c>
      <c r="I13" s="143"/>
      <c r="J13" s="143"/>
      <c r="K13" s="143"/>
      <c r="L13" s="143"/>
      <c r="M13" s="143"/>
      <c r="N13" s="143"/>
      <c r="O13" s="143"/>
      <c r="P13" s="143"/>
      <c r="Q13" s="143"/>
    </row>
    <row r="14" spans="1:19" x14ac:dyDescent="0.3">
      <c r="A14" s="200" t="s">
        <v>16</v>
      </c>
      <c r="B14" s="42">
        <v>36.546653194290002</v>
      </c>
      <c r="C14" s="42">
        <v>1336.4599419891799</v>
      </c>
      <c r="D14" s="118">
        <v>0.32792900000000003</v>
      </c>
      <c r="E14" s="42">
        <v>37.697604037090002</v>
      </c>
      <c r="F14" s="42">
        <v>1378.5486029787601</v>
      </c>
      <c r="G14" s="118">
        <v>0.30010999999999999</v>
      </c>
      <c r="H14" s="42">
        <v>-2.7819E-2</v>
      </c>
      <c r="I14" s="143"/>
      <c r="J14" s="143"/>
      <c r="K14" s="143"/>
      <c r="L14" s="143"/>
      <c r="M14" s="143"/>
      <c r="N14" s="143"/>
      <c r="O14" s="143"/>
      <c r="P14" s="143"/>
      <c r="Q14" s="143"/>
    </row>
    <row r="15" spans="1:19" x14ac:dyDescent="0.3">
      <c r="A15" s="200" t="s">
        <v>101</v>
      </c>
      <c r="B15" s="42">
        <v>0.99791775268000005</v>
      </c>
      <c r="C15" s="42">
        <v>36.492455130940002</v>
      </c>
      <c r="D15" s="118">
        <v>8.9540000000000002E-3</v>
      </c>
      <c r="E15" s="42">
        <v>0.95477283872999996</v>
      </c>
      <c r="F15" s="42">
        <v>34.914706030189997</v>
      </c>
      <c r="G15" s="118">
        <v>7.6010000000000001E-3</v>
      </c>
      <c r="H15" s="42">
        <v>-1.353E-3</v>
      </c>
      <c r="I15" s="143"/>
      <c r="J15" s="143"/>
      <c r="K15" s="143"/>
      <c r="L15" s="143"/>
      <c r="M15" s="143"/>
      <c r="N15" s="143"/>
      <c r="O15" s="143"/>
      <c r="P15" s="143"/>
      <c r="Q15" s="143"/>
    </row>
    <row r="16" spans="1:19" x14ac:dyDescent="0.3">
      <c r="B16" s="134"/>
      <c r="C16" s="134"/>
      <c r="D16" s="202"/>
      <c r="E16" s="134"/>
      <c r="F16" s="134"/>
      <c r="G16" s="202"/>
      <c r="H16" s="134"/>
      <c r="I16" s="143"/>
      <c r="J16" s="143"/>
      <c r="K16" s="143"/>
      <c r="L16" s="143"/>
      <c r="M16" s="143"/>
      <c r="N16" s="143"/>
      <c r="O16" s="143"/>
      <c r="P16" s="143"/>
      <c r="Q16" s="143"/>
    </row>
    <row r="17" spans="1:19" x14ac:dyDescent="0.3">
      <c r="B17" s="134"/>
      <c r="C17" s="134"/>
      <c r="D17" s="202"/>
      <c r="E17" s="134"/>
      <c r="F17" s="134"/>
      <c r="G17" s="202"/>
      <c r="H17" s="134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9" x14ac:dyDescent="0.3">
      <c r="B18" s="134"/>
      <c r="C18" s="134"/>
      <c r="D18" s="202"/>
      <c r="E18" s="134"/>
      <c r="F18" s="134"/>
      <c r="G18" s="202"/>
      <c r="H18" s="134"/>
      <c r="I18" s="143"/>
      <c r="J18" s="143"/>
      <c r="K18" s="143"/>
      <c r="L18" s="143"/>
      <c r="M18" s="143"/>
      <c r="N18" s="143"/>
      <c r="O18" s="143"/>
      <c r="P18" s="143"/>
      <c r="Q18" s="143"/>
    </row>
    <row r="19" spans="1:19" x14ac:dyDescent="0.3">
      <c r="B19" s="134"/>
      <c r="C19" s="134"/>
      <c r="D19" s="202"/>
      <c r="E19" s="134"/>
      <c r="F19" s="134"/>
      <c r="G19" s="202"/>
      <c r="H19" s="134"/>
      <c r="I19" s="143"/>
      <c r="J19" s="143"/>
      <c r="K19" s="143"/>
      <c r="L19" s="143"/>
      <c r="M19" s="143"/>
      <c r="N19" s="143"/>
      <c r="O19" s="143"/>
      <c r="P19" s="143"/>
      <c r="Q19" s="143"/>
    </row>
    <row r="20" spans="1:19" x14ac:dyDescent="0.3">
      <c r="B20" s="134"/>
      <c r="C20" s="134"/>
      <c r="D20" s="202"/>
      <c r="E20" s="134"/>
      <c r="F20" s="134"/>
      <c r="G20" s="202"/>
      <c r="H20" s="134"/>
      <c r="I20" s="143"/>
      <c r="J20" s="143"/>
      <c r="K20" s="143"/>
      <c r="L20" s="143"/>
      <c r="M20" s="143"/>
      <c r="N20" s="143"/>
      <c r="O20" s="143"/>
      <c r="P20" s="143"/>
      <c r="Q20" s="143"/>
    </row>
    <row r="21" spans="1:19" x14ac:dyDescent="0.3">
      <c r="B21" s="134"/>
      <c r="C21" s="134"/>
      <c r="D21" s="202"/>
      <c r="E21" s="134"/>
      <c r="F21" s="134"/>
      <c r="G21" s="202"/>
      <c r="H21" s="8" t="str">
        <f>VALVAL</f>
        <v>млрд. одиниць</v>
      </c>
      <c r="I21" s="143"/>
      <c r="J21" s="143"/>
      <c r="K21" s="143"/>
      <c r="L21" s="143"/>
      <c r="M21" s="143"/>
      <c r="N21" s="143"/>
      <c r="O21" s="143"/>
      <c r="P21" s="143"/>
      <c r="Q21" s="143"/>
    </row>
    <row r="22" spans="1:19" x14ac:dyDescent="0.3">
      <c r="A22" s="208"/>
      <c r="B22" s="261">
        <v>44926</v>
      </c>
      <c r="C22" s="262"/>
      <c r="D22" s="263"/>
      <c r="E22" s="261">
        <v>45077</v>
      </c>
      <c r="F22" s="262"/>
      <c r="G22" s="263"/>
      <c r="H22" s="114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</row>
    <row r="23" spans="1:19" s="99" customFormat="1" x14ac:dyDescent="0.3">
      <c r="A23" s="189"/>
      <c r="B23" s="1" t="s">
        <v>167</v>
      </c>
      <c r="C23" s="1" t="s">
        <v>170</v>
      </c>
      <c r="D23" s="71" t="s">
        <v>191</v>
      </c>
      <c r="E23" s="1" t="s">
        <v>167</v>
      </c>
      <c r="F23" s="1" t="s">
        <v>170</v>
      </c>
      <c r="G23" s="71" t="s">
        <v>191</v>
      </c>
      <c r="H23" s="1" t="s">
        <v>63</v>
      </c>
      <c r="I23" s="88"/>
      <c r="J23" s="88"/>
      <c r="K23" s="88"/>
      <c r="L23" s="88"/>
      <c r="M23" s="88"/>
      <c r="N23" s="88"/>
      <c r="O23" s="88"/>
      <c r="P23" s="88"/>
      <c r="Q23" s="88"/>
    </row>
    <row r="24" spans="1:19" s="58" customFormat="1" ht="14.5" x14ac:dyDescent="0.35">
      <c r="A24" s="148" t="s">
        <v>151</v>
      </c>
      <c r="B24" s="65">
        <f t="shared" ref="B24:H24" si="1">B$25+B$33</f>
        <v>111.44670722022001</v>
      </c>
      <c r="C24" s="65">
        <f t="shared" si="1"/>
        <v>4075.4500576400701</v>
      </c>
      <c r="D24" s="251">
        <f t="shared" si="1"/>
        <v>0.99999899999999997</v>
      </c>
      <c r="E24" s="65">
        <f t="shared" si="1"/>
        <v>125.61244295394999</v>
      </c>
      <c r="F24" s="65">
        <f t="shared" si="1"/>
        <v>4593.4711813931399</v>
      </c>
      <c r="G24" s="251">
        <f t="shared" si="1"/>
        <v>1.0000009999999999</v>
      </c>
      <c r="H24" s="238">
        <f t="shared" si="1"/>
        <v>0</v>
      </c>
      <c r="I24" s="43"/>
      <c r="J24" s="43"/>
      <c r="K24" s="43"/>
      <c r="L24" s="43"/>
      <c r="M24" s="43"/>
      <c r="N24" s="43"/>
      <c r="O24" s="43"/>
      <c r="P24" s="43"/>
      <c r="Q24" s="43"/>
    </row>
    <row r="25" spans="1:19" s="169" customFormat="1" ht="14.5" x14ac:dyDescent="0.35">
      <c r="A25" s="98" t="s">
        <v>65</v>
      </c>
      <c r="B25" s="31">
        <f t="shared" ref="B25:H25" si="2">SUM(B$26:B$32)</f>
        <v>101.59354286955001</v>
      </c>
      <c r="C25" s="31">
        <f t="shared" si="2"/>
        <v>3715.1336317660903</v>
      </c>
      <c r="D25" s="243">
        <f t="shared" si="2"/>
        <v>0.91158799999999995</v>
      </c>
      <c r="E25" s="31">
        <f t="shared" si="2"/>
        <v>116.41343012831999</v>
      </c>
      <c r="F25" s="31">
        <f t="shared" si="2"/>
        <v>4257.0761609778801</v>
      </c>
      <c r="G25" s="243">
        <f t="shared" si="2"/>
        <v>0.92676700000000001</v>
      </c>
      <c r="H25" s="85">
        <f t="shared" si="2"/>
        <v>1.5178999999999998E-2</v>
      </c>
      <c r="I25" s="158"/>
      <c r="J25" s="158"/>
      <c r="K25" s="158"/>
      <c r="L25" s="158"/>
      <c r="M25" s="158"/>
      <c r="N25" s="158"/>
      <c r="O25" s="158"/>
      <c r="P25" s="158"/>
      <c r="Q25" s="158"/>
    </row>
    <row r="26" spans="1:19" s="24" customFormat="1" outlineLevel="1" x14ac:dyDescent="0.3">
      <c r="A26" s="235" t="s">
        <v>26</v>
      </c>
      <c r="B26" s="252">
        <v>2.210838918E-2</v>
      </c>
      <c r="C26" s="252">
        <v>0.80847284054000002</v>
      </c>
      <c r="D26" s="68">
        <v>1.9799999999999999E-4</v>
      </c>
      <c r="E26" s="252">
        <v>2.2845121119999999E-2</v>
      </c>
      <c r="F26" s="252">
        <v>0.83541409633999997</v>
      </c>
      <c r="G26" s="68">
        <v>1.8200000000000001E-4</v>
      </c>
      <c r="H26" s="252">
        <v>-1.7E-5</v>
      </c>
      <c r="I26" s="20"/>
      <c r="J26" s="20"/>
      <c r="K26" s="20"/>
      <c r="L26" s="20"/>
      <c r="M26" s="20"/>
      <c r="N26" s="20"/>
      <c r="O26" s="20"/>
      <c r="P26" s="20"/>
      <c r="Q26" s="20"/>
    </row>
    <row r="27" spans="1:19" outlineLevel="1" x14ac:dyDescent="0.3">
      <c r="A27" s="147" t="s">
        <v>117</v>
      </c>
      <c r="B27" s="42">
        <v>29.958594855120001</v>
      </c>
      <c r="C27" s="42">
        <v>1095.54387181895</v>
      </c>
      <c r="D27" s="118">
        <v>0.26881500000000003</v>
      </c>
      <c r="E27" s="42">
        <v>30.71175960719</v>
      </c>
      <c r="F27" s="42">
        <v>1123.0860523715</v>
      </c>
      <c r="G27" s="118">
        <v>0.24449599999999999</v>
      </c>
      <c r="H27" s="42">
        <v>-2.4319E-2</v>
      </c>
      <c r="I27" s="143"/>
      <c r="J27" s="143"/>
      <c r="K27" s="143"/>
      <c r="L27" s="143"/>
      <c r="M27" s="143"/>
      <c r="N27" s="143"/>
      <c r="O27" s="143"/>
      <c r="P27" s="143"/>
      <c r="Q27" s="143"/>
    </row>
    <row r="28" spans="1:19" outlineLevel="1" x14ac:dyDescent="0.3">
      <c r="A28" s="147" t="s">
        <v>3</v>
      </c>
      <c r="B28" s="42">
        <v>23.588993892160001</v>
      </c>
      <c r="C28" s="42">
        <v>862.61648204287997</v>
      </c>
      <c r="D28" s="118">
        <v>0.21166199999999999</v>
      </c>
      <c r="E28" s="42">
        <v>32.277433920439996</v>
      </c>
      <c r="F28" s="42">
        <v>1180.3405700628</v>
      </c>
      <c r="G28" s="118">
        <v>0.25696000000000002</v>
      </c>
      <c r="H28" s="42">
        <v>4.5298999999999999E-2</v>
      </c>
      <c r="I28" s="143"/>
      <c r="J28" s="143"/>
      <c r="K28" s="143"/>
      <c r="L28" s="143"/>
      <c r="M28" s="143"/>
      <c r="N28" s="143"/>
      <c r="O28" s="143"/>
      <c r="P28" s="143"/>
      <c r="Q28" s="143"/>
    </row>
    <row r="29" spans="1:19" outlineLevel="1" x14ac:dyDescent="0.3">
      <c r="A29" s="147" t="s">
        <v>160</v>
      </c>
      <c r="B29" s="42">
        <v>1.4348806079500001</v>
      </c>
      <c r="C29" s="42">
        <v>52.471575000000001</v>
      </c>
      <c r="D29" s="118">
        <v>1.2874999999999999E-2</v>
      </c>
      <c r="E29" s="42">
        <v>3.2028859458699999</v>
      </c>
      <c r="F29" s="42">
        <v>117.125055</v>
      </c>
      <c r="G29" s="118">
        <v>2.5498E-2</v>
      </c>
      <c r="H29" s="42">
        <v>1.2623000000000001E-2</v>
      </c>
      <c r="I29" s="143"/>
      <c r="J29" s="143"/>
      <c r="K29" s="143"/>
      <c r="L29" s="143"/>
      <c r="M29" s="143"/>
      <c r="N29" s="143"/>
      <c r="O29" s="143"/>
      <c r="P29" s="143"/>
      <c r="Q29" s="143"/>
    </row>
    <row r="30" spans="1:19" outlineLevel="1" x14ac:dyDescent="0.3">
      <c r="A30" s="147" t="s">
        <v>15</v>
      </c>
      <c r="B30" s="42">
        <v>10.601355839169999</v>
      </c>
      <c r="C30" s="42">
        <v>387.67674114004001</v>
      </c>
      <c r="D30" s="118">
        <v>9.5125000000000001E-2</v>
      </c>
      <c r="E30" s="42">
        <v>13.033237607</v>
      </c>
      <c r="F30" s="42">
        <v>476.60725275493002</v>
      </c>
      <c r="G30" s="118">
        <v>0.103758</v>
      </c>
      <c r="H30" s="42">
        <v>8.633E-3</v>
      </c>
      <c r="I30" s="143"/>
      <c r="J30" s="143"/>
      <c r="K30" s="143"/>
      <c r="L30" s="143"/>
      <c r="M30" s="143"/>
      <c r="N30" s="143"/>
      <c r="O30" s="143"/>
      <c r="P30" s="143"/>
      <c r="Q30" s="143"/>
    </row>
    <row r="31" spans="1:19" outlineLevel="1" x14ac:dyDescent="0.3">
      <c r="A31" s="147" t="s">
        <v>16</v>
      </c>
      <c r="B31" s="42">
        <v>34.989691533289999</v>
      </c>
      <c r="C31" s="42">
        <v>1279.5240337927401</v>
      </c>
      <c r="D31" s="118">
        <v>0.31395899999999999</v>
      </c>
      <c r="E31" s="42">
        <v>36.210495087970003</v>
      </c>
      <c r="F31" s="42">
        <v>1324.16711066212</v>
      </c>
      <c r="G31" s="118">
        <v>0.28827199999999997</v>
      </c>
      <c r="H31" s="42">
        <v>-2.5687000000000001E-2</v>
      </c>
      <c r="I31" s="143"/>
      <c r="J31" s="143"/>
      <c r="K31" s="143"/>
      <c r="L31" s="143"/>
      <c r="M31" s="143"/>
      <c r="N31" s="143"/>
      <c r="O31" s="143"/>
      <c r="P31" s="143"/>
      <c r="Q31" s="143"/>
    </row>
    <row r="32" spans="1:19" s="8" customFormat="1" outlineLevel="1" x14ac:dyDescent="0.3">
      <c r="A32" s="198" t="s">
        <v>101</v>
      </c>
      <c r="B32" s="252">
        <v>0.99791775268000005</v>
      </c>
      <c r="C32" s="252">
        <v>36.492455130940002</v>
      </c>
      <c r="D32" s="68">
        <v>8.9540000000000002E-3</v>
      </c>
      <c r="E32" s="252">
        <v>0.95477283872999996</v>
      </c>
      <c r="F32" s="252">
        <v>34.914706030189997</v>
      </c>
      <c r="G32" s="68">
        <v>7.6010000000000001E-3</v>
      </c>
      <c r="H32" s="252">
        <v>-1.353E-3</v>
      </c>
    </row>
    <row r="33" spans="1:17" ht="14.5" x14ac:dyDescent="0.35">
      <c r="A33" s="152" t="s">
        <v>14</v>
      </c>
      <c r="B33" s="19">
        <f t="shared" ref="B33:H33" si="3">SUM(B$34:B$37)</f>
        <v>9.8531643506700011</v>
      </c>
      <c r="C33" s="19">
        <f t="shared" si="3"/>
        <v>360.31642587397999</v>
      </c>
      <c r="D33" s="93">
        <f t="shared" si="3"/>
        <v>8.8411000000000003E-2</v>
      </c>
      <c r="E33" s="19">
        <f t="shared" si="3"/>
        <v>9.1990128256299997</v>
      </c>
      <c r="F33" s="19">
        <f t="shared" si="3"/>
        <v>336.39502041525998</v>
      </c>
      <c r="G33" s="93">
        <f t="shared" si="3"/>
        <v>7.3233999999999994E-2</v>
      </c>
      <c r="H33" s="19">
        <f t="shared" si="3"/>
        <v>-1.5179E-2</v>
      </c>
      <c r="I33" s="143"/>
      <c r="J33" s="143"/>
      <c r="K33" s="143"/>
      <c r="L33" s="143"/>
      <c r="M33" s="143"/>
      <c r="N33" s="143"/>
      <c r="O33" s="143"/>
      <c r="P33" s="143"/>
      <c r="Q33" s="143"/>
    </row>
    <row r="34" spans="1:17" outlineLevel="1" x14ac:dyDescent="0.3">
      <c r="A34" s="147" t="s">
        <v>117</v>
      </c>
      <c r="B34" s="42">
        <v>3.41404415506</v>
      </c>
      <c r="C34" s="42">
        <v>124.84681508874</v>
      </c>
      <c r="D34" s="118">
        <v>3.0634000000000002E-2</v>
      </c>
      <c r="E34" s="42">
        <v>3.42127841243</v>
      </c>
      <c r="F34" s="42">
        <v>125.11136175279</v>
      </c>
      <c r="G34" s="118">
        <v>2.7237000000000001E-2</v>
      </c>
      <c r="H34" s="42">
        <v>-3.3969999999999998E-3</v>
      </c>
      <c r="I34" s="143"/>
      <c r="J34" s="143"/>
      <c r="K34" s="143"/>
      <c r="L34" s="143"/>
      <c r="M34" s="143"/>
      <c r="N34" s="143"/>
      <c r="O34" s="143"/>
      <c r="P34" s="143"/>
      <c r="Q34" s="143"/>
    </row>
    <row r="35" spans="1:17" outlineLevel="1" x14ac:dyDescent="0.3">
      <c r="A35" s="147" t="s">
        <v>3</v>
      </c>
      <c r="B35" s="42">
        <v>1.0492396855899999</v>
      </c>
      <c r="C35" s="42">
        <v>38.369226366340001</v>
      </c>
      <c r="D35" s="118">
        <v>9.4149999999999998E-3</v>
      </c>
      <c r="E35" s="42">
        <v>1.1049956624599999</v>
      </c>
      <c r="F35" s="42">
        <v>40.408144382320003</v>
      </c>
      <c r="G35" s="118">
        <v>8.7969999999999993E-3</v>
      </c>
      <c r="H35" s="42">
        <v>-6.1799999999999995E-4</v>
      </c>
      <c r="I35" s="143"/>
      <c r="J35" s="143"/>
      <c r="K35" s="143"/>
      <c r="L35" s="143"/>
      <c r="M35" s="143"/>
      <c r="N35" s="143"/>
      <c r="O35" s="143"/>
      <c r="P35" s="143"/>
      <c r="Q35" s="143"/>
    </row>
    <row r="36" spans="1:17" outlineLevel="1" x14ac:dyDescent="0.3">
      <c r="A36" s="147" t="s">
        <v>15</v>
      </c>
      <c r="B36" s="42">
        <v>3.8329188490199999</v>
      </c>
      <c r="C36" s="42">
        <v>140.16447622246</v>
      </c>
      <c r="D36" s="118">
        <v>3.4391999999999999E-2</v>
      </c>
      <c r="E36" s="42">
        <v>3.1856298016200002</v>
      </c>
      <c r="F36" s="42">
        <v>116.49402196350999</v>
      </c>
      <c r="G36" s="118">
        <v>2.5361000000000002E-2</v>
      </c>
      <c r="H36" s="42">
        <v>-9.0320000000000001E-3</v>
      </c>
      <c r="I36" s="143"/>
      <c r="J36" s="143"/>
      <c r="K36" s="143"/>
      <c r="L36" s="143"/>
      <c r="M36" s="143"/>
      <c r="N36" s="143"/>
      <c r="O36" s="143"/>
      <c r="P36" s="143"/>
      <c r="Q36" s="143"/>
    </row>
    <row r="37" spans="1:17" outlineLevel="1" x14ac:dyDescent="0.3">
      <c r="A37" s="147" t="s">
        <v>16</v>
      </c>
      <c r="B37" s="42">
        <v>1.5569616610000001</v>
      </c>
      <c r="C37" s="42">
        <v>56.935908196440003</v>
      </c>
      <c r="D37" s="118">
        <v>1.397E-2</v>
      </c>
      <c r="E37" s="42">
        <v>1.48710894912</v>
      </c>
      <c r="F37" s="42">
        <v>54.381492316639999</v>
      </c>
      <c r="G37" s="118">
        <v>1.1839000000000001E-2</v>
      </c>
      <c r="H37" s="42">
        <v>-2.1320000000000002E-3</v>
      </c>
      <c r="I37" s="143"/>
      <c r="J37" s="143"/>
      <c r="K37" s="143"/>
      <c r="L37" s="143"/>
      <c r="M37" s="143"/>
      <c r="N37" s="143"/>
      <c r="O37" s="143"/>
      <c r="P37" s="143"/>
      <c r="Q37" s="143"/>
    </row>
    <row r="38" spans="1:17" x14ac:dyDescent="0.3">
      <c r="B38" s="134"/>
      <c r="C38" s="134"/>
      <c r="D38" s="202"/>
      <c r="E38" s="134"/>
      <c r="F38" s="134"/>
      <c r="G38" s="202"/>
      <c r="H38" s="134"/>
      <c r="I38" s="143"/>
      <c r="J38" s="143"/>
      <c r="K38" s="143"/>
      <c r="L38" s="143"/>
      <c r="M38" s="143"/>
      <c r="N38" s="143"/>
      <c r="O38" s="143"/>
      <c r="P38" s="143"/>
      <c r="Q38" s="143"/>
    </row>
    <row r="39" spans="1:17" x14ac:dyDescent="0.3">
      <c r="B39" s="134"/>
      <c r="C39" s="134"/>
      <c r="D39" s="202"/>
      <c r="E39" s="134"/>
      <c r="F39" s="134"/>
      <c r="G39" s="202"/>
      <c r="H39" s="134"/>
      <c r="I39" s="143"/>
      <c r="J39" s="143"/>
      <c r="K39" s="143"/>
      <c r="L39" s="143"/>
      <c r="M39" s="143"/>
      <c r="N39" s="143"/>
      <c r="O39" s="143"/>
      <c r="P39" s="143"/>
      <c r="Q39" s="143"/>
    </row>
    <row r="40" spans="1:17" x14ac:dyDescent="0.3">
      <c r="B40" s="134"/>
      <c r="C40" s="134"/>
      <c r="D40" s="202"/>
      <c r="E40" s="134"/>
      <c r="F40" s="134"/>
      <c r="G40" s="202"/>
      <c r="H40" s="134"/>
      <c r="I40" s="143"/>
      <c r="J40" s="143"/>
      <c r="K40" s="143"/>
      <c r="L40" s="143"/>
      <c r="M40" s="143"/>
      <c r="N40" s="143"/>
      <c r="O40" s="143"/>
      <c r="P40" s="143"/>
      <c r="Q40" s="143"/>
    </row>
    <row r="41" spans="1:17" x14ac:dyDescent="0.3">
      <c r="B41" s="134"/>
      <c r="C41" s="134"/>
      <c r="D41" s="202"/>
      <c r="E41" s="134"/>
      <c r="F41" s="134"/>
      <c r="G41" s="202"/>
      <c r="H41" s="134"/>
      <c r="I41" s="143"/>
      <c r="J41" s="143"/>
      <c r="K41" s="143"/>
      <c r="L41" s="143"/>
      <c r="M41" s="143"/>
      <c r="N41" s="143"/>
      <c r="O41" s="143"/>
      <c r="P41" s="143"/>
      <c r="Q41" s="143"/>
    </row>
    <row r="42" spans="1:17" x14ac:dyDescent="0.3">
      <c r="B42" s="134"/>
      <c r="C42" s="134"/>
      <c r="D42" s="202"/>
      <c r="E42" s="134"/>
      <c r="F42" s="134"/>
      <c r="G42" s="202"/>
      <c r="H42" s="134"/>
      <c r="I42" s="143"/>
      <c r="J42" s="143"/>
      <c r="K42" s="143"/>
      <c r="L42" s="143"/>
      <c r="M42" s="143"/>
      <c r="N42" s="143"/>
      <c r="O42" s="143"/>
      <c r="P42" s="143"/>
      <c r="Q42" s="143"/>
    </row>
    <row r="43" spans="1:17" x14ac:dyDescent="0.3">
      <c r="B43" s="134"/>
      <c r="C43" s="134"/>
      <c r="D43" s="202"/>
      <c r="E43" s="134"/>
      <c r="F43" s="134"/>
      <c r="G43" s="202"/>
      <c r="H43" s="134"/>
      <c r="I43" s="143"/>
      <c r="J43" s="143"/>
      <c r="K43" s="143"/>
      <c r="L43" s="143"/>
      <c r="M43" s="143"/>
      <c r="N43" s="143"/>
      <c r="O43" s="143"/>
      <c r="P43" s="143"/>
      <c r="Q43" s="143"/>
    </row>
    <row r="44" spans="1:17" x14ac:dyDescent="0.3">
      <c r="B44" s="134"/>
      <c r="C44" s="134"/>
      <c r="D44" s="202"/>
      <c r="E44" s="134"/>
      <c r="F44" s="134"/>
      <c r="G44" s="202"/>
      <c r="H44" s="134"/>
      <c r="I44" s="143"/>
      <c r="J44" s="143"/>
      <c r="K44" s="143"/>
      <c r="L44" s="143"/>
      <c r="M44" s="143"/>
      <c r="N44" s="143"/>
      <c r="O44" s="143"/>
      <c r="P44" s="143"/>
      <c r="Q44" s="143"/>
    </row>
    <row r="45" spans="1:17" x14ac:dyDescent="0.3">
      <c r="B45" s="134"/>
      <c r="C45" s="134"/>
      <c r="D45" s="202"/>
      <c r="E45" s="134"/>
      <c r="F45" s="134"/>
      <c r="G45" s="202"/>
      <c r="H45" s="134"/>
      <c r="I45" s="143"/>
      <c r="J45" s="143"/>
      <c r="K45" s="143"/>
      <c r="L45" s="143"/>
      <c r="M45" s="143"/>
      <c r="N45" s="143"/>
      <c r="O45" s="143"/>
      <c r="P45" s="143"/>
      <c r="Q45" s="143"/>
    </row>
    <row r="46" spans="1:17" x14ac:dyDescent="0.3">
      <c r="B46" s="134"/>
      <c r="C46" s="134"/>
      <c r="D46" s="202"/>
      <c r="E46" s="134"/>
      <c r="F46" s="134"/>
      <c r="G46" s="202"/>
      <c r="H46" s="134"/>
      <c r="I46" s="143"/>
      <c r="J46" s="143"/>
      <c r="K46" s="143"/>
      <c r="L46" s="143"/>
      <c r="M46" s="143"/>
      <c r="N46" s="143"/>
      <c r="O46" s="143"/>
      <c r="P46" s="143"/>
      <c r="Q46" s="143"/>
    </row>
    <row r="47" spans="1:17" x14ac:dyDescent="0.3">
      <c r="B47" s="134"/>
      <c r="C47" s="134"/>
      <c r="D47" s="202"/>
      <c r="E47" s="134"/>
      <c r="F47" s="134"/>
      <c r="G47" s="202"/>
      <c r="H47" s="134"/>
      <c r="I47" s="143"/>
      <c r="J47" s="143"/>
      <c r="K47" s="143"/>
      <c r="L47" s="143"/>
      <c r="M47" s="143"/>
      <c r="N47" s="143"/>
      <c r="O47" s="143"/>
      <c r="P47" s="143"/>
      <c r="Q47" s="143"/>
    </row>
    <row r="48" spans="1:17" x14ac:dyDescent="0.3">
      <c r="B48" s="134"/>
      <c r="C48" s="134"/>
      <c r="D48" s="202"/>
      <c r="E48" s="134"/>
      <c r="F48" s="134"/>
      <c r="G48" s="202"/>
      <c r="H48" s="134"/>
      <c r="I48" s="143"/>
      <c r="J48" s="143"/>
      <c r="K48" s="143"/>
      <c r="L48" s="143"/>
      <c r="M48" s="143"/>
      <c r="N48" s="143"/>
      <c r="O48" s="143"/>
      <c r="P48" s="143"/>
      <c r="Q48" s="143"/>
    </row>
    <row r="49" spans="2:17" x14ac:dyDescent="0.3">
      <c r="B49" s="134"/>
      <c r="C49" s="134"/>
      <c r="D49" s="202"/>
      <c r="E49" s="134"/>
      <c r="F49" s="134"/>
      <c r="G49" s="202"/>
      <c r="H49" s="134"/>
      <c r="I49" s="143"/>
      <c r="J49" s="143"/>
      <c r="K49" s="143"/>
      <c r="L49" s="143"/>
      <c r="M49" s="143"/>
      <c r="N49" s="143"/>
      <c r="O49" s="143"/>
      <c r="P49" s="143"/>
      <c r="Q49" s="143"/>
    </row>
    <row r="50" spans="2:17" x14ac:dyDescent="0.3">
      <c r="B50" s="134"/>
      <c r="C50" s="134"/>
      <c r="D50" s="202"/>
      <c r="E50" s="134"/>
      <c r="F50" s="134"/>
      <c r="G50" s="202"/>
      <c r="H50" s="134"/>
      <c r="I50" s="143"/>
      <c r="J50" s="143"/>
      <c r="K50" s="143"/>
      <c r="L50" s="143"/>
      <c r="M50" s="143"/>
      <c r="N50" s="143"/>
      <c r="O50" s="143"/>
      <c r="P50" s="143"/>
      <c r="Q50" s="143"/>
    </row>
    <row r="51" spans="2:17" x14ac:dyDescent="0.3">
      <c r="B51" s="134"/>
      <c r="C51" s="134"/>
      <c r="D51" s="202"/>
      <c r="E51" s="134"/>
      <c r="F51" s="134"/>
      <c r="G51" s="202"/>
      <c r="H51" s="134"/>
      <c r="I51" s="143"/>
      <c r="J51" s="143"/>
      <c r="K51" s="143"/>
      <c r="L51" s="143"/>
      <c r="M51" s="143"/>
      <c r="N51" s="143"/>
      <c r="O51" s="143"/>
      <c r="P51" s="143"/>
      <c r="Q51" s="143"/>
    </row>
    <row r="52" spans="2:17" x14ac:dyDescent="0.3">
      <c r="B52" s="134"/>
      <c r="C52" s="134"/>
      <c r="D52" s="202"/>
      <c r="E52" s="134"/>
      <c r="F52" s="134"/>
      <c r="G52" s="202"/>
      <c r="H52" s="134"/>
      <c r="I52" s="143"/>
      <c r="J52" s="143"/>
      <c r="K52" s="143"/>
      <c r="L52" s="143"/>
      <c r="M52" s="143"/>
      <c r="N52" s="143"/>
      <c r="O52" s="143"/>
      <c r="P52" s="143"/>
      <c r="Q52" s="143"/>
    </row>
    <row r="53" spans="2:17" x14ac:dyDescent="0.3">
      <c r="B53" s="134"/>
      <c r="C53" s="134"/>
      <c r="D53" s="202"/>
      <c r="E53" s="134"/>
      <c r="F53" s="134"/>
      <c r="G53" s="202"/>
      <c r="H53" s="134"/>
      <c r="I53" s="143"/>
      <c r="J53" s="143"/>
      <c r="K53" s="143"/>
      <c r="L53" s="143"/>
      <c r="M53" s="143"/>
      <c r="N53" s="143"/>
      <c r="O53" s="143"/>
      <c r="P53" s="143"/>
      <c r="Q53" s="143"/>
    </row>
    <row r="54" spans="2:17" x14ac:dyDescent="0.3">
      <c r="B54" s="134"/>
      <c r="C54" s="134"/>
      <c r="D54" s="202"/>
      <c r="E54" s="134"/>
      <c r="F54" s="134"/>
      <c r="G54" s="202"/>
      <c r="H54" s="134"/>
      <c r="I54" s="143"/>
      <c r="J54" s="143"/>
      <c r="K54" s="143"/>
      <c r="L54" s="143"/>
      <c r="M54" s="143"/>
      <c r="N54" s="143"/>
      <c r="O54" s="143"/>
      <c r="P54" s="143"/>
      <c r="Q54" s="143"/>
    </row>
    <row r="55" spans="2:17" x14ac:dyDescent="0.3">
      <c r="B55" s="134"/>
      <c r="C55" s="134"/>
      <c r="D55" s="202"/>
      <c r="E55" s="134"/>
      <c r="F55" s="134"/>
      <c r="G55" s="202"/>
      <c r="H55" s="134"/>
      <c r="I55" s="143"/>
      <c r="J55" s="143"/>
      <c r="K55" s="143"/>
      <c r="L55" s="143"/>
      <c r="M55" s="143"/>
      <c r="N55" s="143"/>
      <c r="O55" s="143"/>
      <c r="P55" s="143"/>
      <c r="Q55" s="143"/>
    </row>
    <row r="56" spans="2:17" x14ac:dyDescent="0.3">
      <c r="B56" s="134"/>
      <c r="C56" s="134"/>
      <c r="D56" s="202"/>
      <c r="E56" s="134"/>
      <c r="F56" s="134"/>
      <c r="G56" s="202"/>
      <c r="H56" s="134"/>
      <c r="I56" s="143"/>
      <c r="J56" s="143"/>
      <c r="K56" s="143"/>
      <c r="L56" s="143"/>
      <c r="M56" s="143"/>
      <c r="N56" s="143"/>
      <c r="O56" s="143"/>
      <c r="P56" s="143"/>
      <c r="Q56" s="143"/>
    </row>
    <row r="57" spans="2:17" x14ac:dyDescent="0.3">
      <c r="B57" s="134"/>
      <c r="C57" s="134"/>
      <c r="D57" s="202"/>
      <c r="E57" s="134"/>
      <c r="F57" s="134"/>
      <c r="G57" s="202"/>
      <c r="H57" s="134"/>
      <c r="I57" s="143"/>
      <c r="J57" s="143"/>
      <c r="K57" s="143"/>
      <c r="L57" s="143"/>
      <c r="M57" s="143"/>
      <c r="N57" s="143"/>
      <c r="O57" s="143"/>
      <c r="P57" s="143"/>
      <c r="Q57" s="143"/>
    </row>
    <row r="58" spans="2:17" x14ac:dyDescent="0.3">
      <c r="B58" s="134"/>
      <c r="C58" s="134"/>
      <c r="D58" s="202"/>
      <c r="E58" s="134"/>
      <c r="F58" s="134"/>
      <c r="G58" s="202"/>
      <c r="H58" s="134"/>
      <c r="I58" s="143"/>
      <c r="J58" s="143"/>
      <c r="K58" s="143"/>
      <c r="L58" s="143"/>
      <c r="M58" s="143"/>
      <c r="N58" s="143"/>
      <c r="O58" s="143"/>
      <c r="P58" s="143"/>
      <c r="Q58" s="143"/>
    </row>
    <row r="59" spans="2:17" x14ac:dyDescent="0.3">
      <c r="B59" s="134"/>
      <c r="C59" s="134"/>
      <c r="D59" s="202"/>
      <c r="E59" s="134"/>
      <c r="F59" s="134"/>
      <c r="G59" s="202"/>
      <c r="H59" s="134"/>
      <c r="I59" s="143"/>
      <c r="J59" s="143"/>
      <c r="K59" s="143"/>
      <c r="L59" s="143"/>
      <c r="M59" s="143"/>
      <c r="N59" s="143"/>
      <c r="O59" s="143"/>
      <c r="P59" s="143"/>
      <c r="Q59" s="143"/>
    </row>
    <row r="60" spans="2:17" x14ac:dyDescent="0.3">
      <c r="B60" s="134"/>
      <c r="C60" s="134"/>
      <c r="D60" s="202"/>
      <c r="E60" s="134"/>
      <c r="F60" s="134"/>
      <c r="G60" s="202"/>
      <c r="H60" s="134"/>
      <c r="I60" s="143"/>
      <c r="J60" s="143"/>
      <c r="K60" s="143"/>
      <c r="L60" s="143"/>
      <c r="M60" s="143"/>
      <c r="N60" s="143"/>
      <c r="O60" s="143"/>
      <c r="P60" s="143"/>
      <c r="Q60" s="143"/>
    </row>
    <row r="61" spans="2:17" x14ac:dyDescent="0.3">
      <c r="B61" s="134"/>
      <c r="C61" s="134"/>
      <c r="D61" s="202"/>
      <c r="E61" s="134"/>
      <c r="F61" s="134"/>
      <c r="G61" s="202"/>
      <c r="H61" s="134"/>
      <c r="I61" s="143"/>
      <c r="J61" s="143"/>
      <c r="K61" s="143"/>
      <c r="L61" s="143"/>
      <c r="M61" s="143"/>
      <c r="N61" s="143"/>
      <c r="O61" s="143"/>
      <c r="P61" s="143"/>
      <c r="Q61" s="143"/>
    </row>
    <row r="62" spans="2:17" x14ac:dyDescent="0.3">
      <c r="B62" s="134"/>
      <c r="C62" s="134"/>
      <c r="D62" s="202"/>
      <c r="E62" s="134"/>
      <c r="F62" s="134"/>
      <c r="G62" s="202"/>
      <c r="H62" s="134"/>
      <c r="I62" s="143"/>
      <c r="J62" s="143"/>
      <c r="K62" s="143"/>
      <c r="L62" s="143"/>
      <c r="M62" s="143"/>
      <c r="N62" s="143"/>
      <c r="O62" s="143"/>
      <c r="P62" s="143"/>
      <c r="Q62" s="143"/>
    </row>
    <row r="63" spans="2:17" x14ac:dyDescent="0.3">
      <c r="B63" s="134"/>
      <c r="C63" s="134"/>
      <c r="D63" s="202"/>
      <c r="E63" s="134"/>
      <c r="F63" s="134"/>
      <c r="G63" s="202"/>
      <c r="H63" s="134"/>
      <c r="I63" s="143"/>
      <c r="J63" s="143"/>
      <c r="K63" s="143"/>
      <c r="L63" s="143"/>
      <c r="M63" s="143"/>
      <c r="N63" s="143"/>
      <c r="O63" s="143"/>
      <c r="P63" s="143"/>
      <c r="Q63" s="143"/>
    </row>
    <row r="64" spans="2:17" x14ac:dyDescent="0.3">
      <c r="B64" s="134"/>
      <c r="C64" s="134"/>
      <c r="D64" s="202"/>
      <c r="E64" s="134"/>
      <c r="F64" s="134"/>
      <c r="G64" s="202"/>
      <c r="H64" s="134"/>
      <c r="I64" s="143"/>
      <c r="J64" s="143"/>
      <c r="K64" s="143"/>
      <c r="L64" s="143"/>
      <c r="M64" s="143"/>
      <c r="N64" s="143"/>
      <c r="O64" s="143"/>
      <c r="P64" s="143"/>
      <c r="Q64" s="143"/>
    </row>
    <row r="65" spans="2:17" x14ac:dyDescent="0.3">
      <c r="B65" s="134"/>
      <c r="C65" s="134"/>
      <c r="D65" s="202"/>
      <c r="E65" s="134"/>
      <c r="F65" s="134"/>
      <c r="G65" s="202"/>
      <c r="H65" s="134"/>
      <c r="I65" s="143"/>
      <c r="J65" s="143"/>
      <c r="K65" s="143"/>
      <c r="L65" s="143"/>
      <c r="M65" s="143"/>
      <c r="N65" s="143"/>
      <c r="O65" s="143"/>
      <c r="P65" s="143"/>
      <c r="Q65" s="143"/>
    </row>
    <row r="66" spans="2:17" x14ac:dyDescent="0.3">
      <c r="B66" s="134"/>
      <c r="C66" s="134"/>
      <c r="D66" s="202"/>
      <c r="E66" s="134"/>
      <c r="F66" s="134"/>
      <c r="G66" s="202"/>
      <c r="H66" s="134"/>
      <c r="I66" s="143"/>
      <c r="J66" s="143"/>
      <c r="K66" s="143"/>
      <c r="L66" s="143"/>
      <c r="M66" s="143"/>
      <c r="N66" s="143"/>
      <c r="O66" s="143"/>
      <c r="P66" s="143"/>
      <c r="Q66" s="143"/>
    </row>
    <row r="67" spans="2:17" x14ac:dyDescent="0.3">
      <c r="B67" s="134"/>
      <c r="C67" s="134"/>
      <c r="D67" s="202"/>
      <c r="E67" s="134"/>
      <c r="F67" s="134"/>
      <c r="G67" s="202"/>
      <c r="H67" s="134"/>
      <c r="I67" s="143"/>
      <c r="J67" s="143"/>
      <c r="K67" s="143"/>
      <c r="L67" s="143"/>
      <c r="M67" s="143"/>
      <c r="N67" s="143"/>
      <c r="O67" s="143"/>
      <c r="P67" s="143"/>
      <c r="Q67" s="143"/>
    </row>
    <row r="68" spans="2:17" x14ac:dyDescent="0.3">
      <c r="B68" s="134"/>
      <c r="C68" s="134"/>
      <c r="D68" s="202"/>
      <c r="E68" s="134"/>
      <c r="F68" s="134"/>
      <c r="G68" s="202"/>
      <c r="H68" s="134"/>
      <c r="I68" s="143"/>
      <c r="J68" s="143"/>
      <c r="K68" s="143"/>
      <c r="L68" s="143"/>
      <c r="M68" s="143"/>
      <c r="N68" s="143"/>
      <c r="O68" s="143"/>
      <c r="P68" s="143"/>
      <c r="Q68" s="143"/>
    </row>
    <row r="69" spans="2:17" x14ac:dyDescent="0.3">
      <c r="B69" s="134"/>
      <c r="C69" s="134"/>
      <c r="D69" s="202"/>
      <c r="E69" s="134"/>
      <c r="F69" s="134"/>
      <c r="G69" s="202"/>
      <c r="H69" s="134"/>
      <c r="I69" s="143"/>
      <c r="J69" s="143"/>
      <c r="K69" s="143"/>
      <c r="L69" s="143"/>
      <c r="M69" s="143"/>
      <c r="N69" s="143"/>
      <c r="O69" s="143"/>
      <c r="P69" s="143"/>
      <c r="Q69" s="143"/>
    </row>
    <row r="70" spans="2:17" x14ac:dyDescent="0.3">
      <c r="B70" s="134"/>
      <c r="C70" s="134"/>
      <c r="D70" s="202"/>
      <c r="E70" s="134"/>
      <c r="F70" s="134"/>
      <c r="G70" s="202"/>
      <c r="H70" s="134"/>
      <c r="I70" s="143"/>
      <c r="J70" s="143"/>
      <c r="K70" s="143"/>
      <c r="L70" s="143"/>
      <c r="M70" s="143"/>
      <c r="N70" s="143"/>
      <c r="O70" s="143"/>
      <c r="P70" s="143"/>
      <c r="Q70" s="143"/>
    </row>
    <row r="71" spans="2:17" x14ac:dyDescent="0.3">
      <c r="B71" s="134"/>
      <c r="C71" s="134"/>
      <c r="D71" s="202"/>
      <c r="E71" s="134"/>
      <c r="F71" s="134"/>
      <c r="G71" s="202"/>
      <c r="H71" s="134"/>
      <c r="I71" s="143"/>
      <c r="J71" s="143"/>
      <c r="K71" s="143"/>
      <c r="L71" s="143"/>
      <c r="M71" s="143"/>
      <c r="N71" s="143"/>
      <c r="O71" s="143"/>
      <c r="P71" s="143"/>
      <c r="Q71" s="143"/>
    </row>
    <row r="72" spans="2:17" x14ac:dyDescent="0.3">
      <c r="B72" s="134"/>
      <c r="C72" s="134"/>
      <c r="D72" s="202"/>
      <c r="E72" s="134"/>
      <c r="F72" s="134"/>
      <c r="G72" s="202"/>
      <c r="H72" s="134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2:17" x14ac:dyDescent="0.3">
      <c r="B73" s="134"/>
      <c r="C73" s="134"/>
      <c r="D73" s="202"/>
      <c r="E73" s="134"/>
      <c r="F73" s="134"/>
      <c r="G73" s="202"/>
      <c r="H73" s="134"/>
      <c r="I73" s="143"/>
      <c r="J73" s="143"/>
      <c r="K73" s="143"/>
      <c r="L73" s="143"/>
      <c r="M73" s="143"/>
      <c r="N73" s="143"/>
      <c r="O73" s="143"/>
      <c r="P73" s="143"/>
      <c r="Q73" s="143"/>
    </row>
    <row r="74" spans="2:17" x14ac:dyDescent="0.3">
      <c r="B74" s="134"/>
      <c r="C74" s="134"/>
      <c r="D74" s="202"/>
      <c r="E74" s="134"/>
      <c r="F74" s="134"/>
      <c r="G74" s="202"/>
      <c r="H74" s="134"/>
      <c r="I74" s="143"/>
      <c r="J74" s="143"/>
      <c r="K74" s="143"/>
      <c r="L74" s="143"/>
      <c r="M74" s="143"/>
      <c r="N74" s="143"/>
      <c r="O74" s="143"/>
      <c r="P74" s="143"/>
      <c r="Q74" s="143"/>
    </row>
    <row r="75" spans="2:17" x14ac:dyDescent="0.3">
      <c r="B75" s="134"/>
      <c r="C75" s="134"/>
      <c r="D75" s="202"/>
      <c r="E75" s="134"/>
      <c r="F75" s="134"/>
      <c r="G75" s="202"/>
      <c r="H75" s="134"/>
      <c r="I75" s="143"/>
      <c r="J75" s="143"/>
      <c r="K75" s="143"/>
      <c r="L75" s="143"/>
      <c r="M75" s="143"/>
      <c r="N75" s="143"/>
      <c r="O75" s="143"/>
      <c r="P75" s="143"/>
      <c r="Q75" s="143"/>
    </row>
    <row r="76" spans="2:17" x14ac:dyDescent="0.3">
      <c r="B76" s="134"/>
      <c r="C76" s="134"/>
      <c r="D76" s="202"/>
      <c r="E76" s="134"/>
      <c r="F76" s="134"/>
      <c r="G76" s="202"/>
      <c r="H76" s="134"/>
      <c r="I76" s="143"/>
      <c r="J76" s="143"/>
      <c r="K76" s="143"/>
      <c r="L76" s="143"/>
      <c r="M76" s="143"/>
      <c r="N76" s="143"/>
      <c r="O76" s="143"/>
      <c r="P76" s="143"/>
      <c r="Q76" s="143"/>
    </row>
    <row r="77" spans="2:17" x14ac:dyDescent="0.3">
      <c r="B77" s="134"/>
      <c r="C77" s="134"/>
      <c r="D77" s="202"/>
      <c r="E77" s="134"/>
      <c r="F77" s="134"/>
      <c r="G77" s="202"/>
      <c r="H77" s="134"/>
      <c r="I77" s="143"/>
      <c r="J77" s="143"/>
      <c r="K77" s="143"/>
      <c r="L77" s="143"/>
      <c r="M77" s="143"/>
      <c r="N77" s="143"/>
      <c r="O77" s="143"/>
      <c r="P77" s="143"/>
      <c r="Q77" s="143"/>
    </row>
    <row r="78" spans="2:17" x14ac:dyDescent="0.3">
      <c r="B78" s="134"/>
      <c r="C78" s="134"/>
      <c r="D78" s="202"/>
      <c r="E78" s="134"/>
      <c r="F78" s="134"/>
      <c r="G78" s="202"/>
      <c r="H78" s="134"/>
      <c r="I78" s="143"/>
      <c r="J78" s="143"/>
      <c r="K78" s="143"/>
      <c r="L78" s="143"/>
      <c r="M78" s="143"/>
      <c r="N78" s="143"/>
      <c r="O78" s="143"/>
      <c r="P78" s="143"/>
      <c r="Q78" s="143"/>
    </row>
    <row r="79" spans="2:17" x14ac:dyDescent="0.3">
      <c r="B79" s="134"/>
      <c r="C79" s="134"/>
      <c r="D79" s="202"/>
      <c r="E79" s="134"/>
      <c r="F79" s="134"/>
      <c r="G79" s="202"/>
      <c r="H79" s="134"/>
      <c r="I79" s="143"/>
      <c r="J79" s="143"/>
      <c r="K79" s="143"/>
      <c r="L79" s="143"/>
      <c r="M79" s="143"/>
      <c r="N79" s="143"/>
      <c r="O79" s="143"/>
      <c r="P79" s="143"/>
      <c r="Q79" s="143"/>
    </row>
    <row r="80" spans="2:17" x14ac:dyDescent="0.3">
      <c r="B80" s="134"/>
      <c r="C80" s="134"/>
      <c r="D80" s="202"/>
      <c r="E80" s="134"/>
      <c r="F80" s="134"/>
      <c r="G80" s="202"/>
      <c r="H80" s="134"/>
      <c r="I80" s="143"/>
      <c r="J80" s="143"/>
      <c r="K80" s="143"/>
      <c r="L80" s="143"/>
      <c r="M80" s="143"/>
      <c r="N80" s="143"/>
      <c r="O80" s="143"/>
      <c r="P80" s="143"/>
      <c r="Q80" s="143"/>
    </row>
    <row r="81" spans="2:17" x14ac:dyDescent="0.3">
      <c r="B81" s="134"/>
      <c r="C81" s="134"/>
      <c r="D81" s="202"/>
      <c r="E81" s="134"/>
      <c r="F81" s="134"/>
      <c r="G81" s="202"/>
      <c r="H81" s="134"/>
      <c r="I81" s="143"/>
      <c r="J81" s="143"/>
      <c r="K81" s="143"/>
      <c r="L81" s="143"/>
      <c r="M81" s="143"/>
      <c r="N81" s="143"/>
      <c r="O81" s="143"/>
      <c r="P81" s="143"/>
      <c r="Q81" s="143"/>
    </row>
    <row r="82" spans="2:17" x14ac:dyDescent="0.3">
      <c r="B82" s="134"/>
      <c r="C82" s="134"/>
      <c r="D82" s="202"/>
      <c r="E82" s="134"/>
      <c r="F82" s="134"/>
      <c r="G82" s="202"/>
      <c r="H82" s="134"/>
      <c r="I82" s="143"/>
      <c r="J82" s="143"/>
      <c r="K82" s="143"/>
      <c r="L82" s="143"/>
      <c r="M82" s="143"/>
      <c r="N82" s="143"/>
      <c r="O82" s="143"/>
      <c r="P82" s="143"/>
      <c r="Q82" s="143"/>
    </row>
    <row r="83" spans="2:17" x14ac:dyDescent="0.3">
      <c r="B83" s="134"/>
      <c r="C83" s="134"/>
      <c r="D83" s="202"/>
      <c r="E83" s="134"/>
      <c r="F83" s="134"/>
      <c r="G83" s="202"/>
      <c r="H83" s="134"/>
      <c r="I83" s="143"/>
      <c r="J83" s="143"/>
      <c r="K83" s="143"/>
      <c r="L83" s="143"/>
      <c r="M83" s="143"/>
      <c r="N83" s="143"/>
      <c r="O83" s="143"/>
      <c r="P83" s="143"/>
      <c r="Q83" s="143"/>
    </row>
    <row r="84" spans="2:17" x14ac:dyDescent="0.3">
      <c r="B84" s="134"/>
      <c r="C84" s="134"/>
      <c r="D84" s="202"/>
      <c r="E84" s="134"/>
      <c r="F84" s="134"/>
      <c r="G84" s="202"/>
      <c r="H84" s="134"/>
      <c r="I84" s="143"/>
      <c r="J84" s="143"/>
      <c r="K84" s="143"/>
      <c r="L84" s="143"/>
      <c r="M84" s="143"/>
      <c r="N84" s="143"/>
      <c r="O84" s="143"/>
      <c r="P84" s="143"/>
      <c r="Q84" s="143"/>
    </row>
    <row r="85" spans="2:17" x14ac:dyDescent="0.3">
      <c r="B85" s="134"/>
      <c r="C85" s="134"/>
      <c r="D85" s="202"/>
      <c r="E85" s="134"/>
      <c r="F85" s="134"/>
      <c r="G85" s="202"/>
      <c r="H85" s="134"/>
      <c r="I85" s="143"/>
      <c r="J85" s="143"/>
      <c r="K85" s="143"/>
      <c r="L85" s="143"/>
      <c r="M85" s="143"/>
      <c r="N85" s="143"/>
      <c r="O85" s="143"/>
      <c r="P85" s="143"/>
      <c r="Q85" s="143"/>
    </row>
    <row r="86" spans="2:17" x14ac:dyDescent="0.3">
      <c r="B86" s="134"/>
      <c r="C86" s="134"/>
      <c r="D86" s="202"/>
      <c r="E86" s="134"/>
      <c r="F86" s="134"/>
      <c r="G86" s="202"/>
      <c r="H86" s="134"/>
      <c r="I86" s="143"/>
      <c r="J86" s="143"/>
      <c r="K86" s="143"/>
      <c r="L86" s="143"/>
      <c r="M86" s="143"/>
      <c r="N86" s="143"/>
      <c r="O86" s="143"/>
      <c r="P86" s="143"/>
      <c r="Q86" s="143"/>
    </row>
    <row r="87" spans="2:17" x14ac:dyDescent="0.3">
      <c r="B87" s="134"/>
      <c r="C87" s="134"/>
      <c r="D87" s="202"/>
      <c r="E87" s="134"/>
      <c r="F87" s="134"/>
      <c r="G87" s="202"/>
      <c r="H87" s="134"/>
      <c r="I87" s="143"/>
      <c r="J87" s="143"/>
      <c r="K87" s="143"/>
      <c r="L87" s="143"/>
      <c r="M87" s="143"/>
      <c r="N87" s="143"/>
      <c r="O87" s="143"/>
      <c r="P87" s="143"/>
      <c r="Q87" s="143"/>
    </row>
    <row r="88" spans="2:17" x14ac:dyDescent="0.3">
      <c r="B88" s="134"/>
      <c r="C88" s="134"/>
      <c r="D88" s="202"/>
      <c r="E88" s="134"/>
      <c r="F88" s="134"/>
      <c r="G88" s="202"/>
      <c r="H88" s="134"/>
      <c r="I88" s="143"/>
      <c r="J88" s="143"/>
      <c r="K88" s="143"/>
      <c r="L88" s="143"/>
      <c r="M88" s="143"/>
      <c r="N88" s="143"/>
      <c r="O88" s="143"/>
      <c r="P88" s="143"/>
      <c r="Q88" s="143"/>
    </row>
    <row r="89" spans="2:17" x14ac:dyDescent="0.3">
      <c r="B89" s="134"/>
      <c r="C89" s="134"/>
      <c r="D89" s="202"/>
      <c r="E89" s="134"/>
      <c r="F89" s="134"/>
      <c r="G89" s="202"/>
      <c r="H89" s="134"/>
      <c r="I89" s="143"/>
      <c r="J89" s="143"/>
      <c r="K89" s="143"/>
      <c r="L89" s="143"/>
      <c r="M89" s="143"/>
      <c r="N89" s="143"/>
      <c r="O89" s="143"/>
      <c r="P89" s="143"/>
      <c r="Q89" s="143"/>
    </row>
    <row r="90" spans="2:17" x14ac:dyDescent="0.3">
      <c r="B90" s="134"/>
      <c r="C90" s="134"/>
      <c r="D90" s="202"/>
      <c r="E90" s="134"/>
      <c r="F90" s="134"/>
      <c r="G90" s="202"/>
      <c r="H90" s="134"/>
      <c r="I90" s="143"/>
      <c r="J90" s="143"/>
      <c r="K90" s="143"/>
      <c r="L90" s="143"/>
      <c r="M90" s="143"/>
      <c r="N90" s="143"/>
      <c r="O90" s="143"/>
      <c r="P90" s="143"/>
      <c r="Q90" s="143"/>
    </row>
    <row r="91" spans="2:17" x14ac:dyDescent="0.3">
      <c r="B91" s="134"/>
      <c r="C91" s="134"/>
      <c r="D91" s="202"/>
      <c r="E91" s="134"/>
      <c r="F91" s="134"/>
      <c r="G91" s="202"/>
      <c r="H91" s="134"/>
      <c r="I91" s="143"/>
      <c r="J91" s="143"/>
      <c r="K91" s="143"/>
      <c r="L91" s="143"/>
      <c r="M91" s="143"/>
      <c r="N91" s="143"/>
      <c r="O91" s="143"/>
      <c r="P91" s="143"/>
      <c r="Q91" s="143"/>
    </row>
    <row r="92" spans="2:17" x14ac:dyDescent="0.3">
      <c r="B92" s="134"/>
      <c r="C92" s="134"/>
      <c r="D92" s="202"/>
      <c r="E92" s="134"/>
      <c r="F92" s="134"/>
      <c r="G92" s="202"/>
      <c r="H92" s="134"/>
      <c r="I92" s="143"/>
      <c r="J92" s="143"/>
      <c r="K92" s="143"/>
      <c r="L92" s="143"/>
      <c r="M92" s="143"/>
      <c r="N92" s="143"/>
      <c r="O92" s="143"/>
      <c r="P92" s="143"/>
      <c r="Q92" s="143"/>
    </row>
    <row r="93" spans="2:17" x14ac:dyDescent="0.3">
      <c r="B93" s="134"/>
      <c r="C93" s="134"/>
      <c r="D93" s="202"/>
      <c r="E93" s="134"/>
      <c r="F93" s="134"/>
      <c r="G93" s="202"/>
      <c r="H93" s="134"/>
      <c r="I93" s="143"/>
      <c r="J93" s="143"/>
      <c r="K93" s="143"/>
      <c r="L93" s="143"/>
      <c r="M93" s="143"/>
      <c r="N93" s="143"/>
      <c r="O93" s="143"/>
      <c r="P93" s="143"/>
      <c r="Q93" s="143"/>
    </row>
    <row r="94" spans="2:17" x14ac:dyDescent="0.3">
      <c r="B94" s="134"/>
      <c r="C94" s="134"/>
      <c r="D94" s="202"/>
      <c r="E94" s="134"/>
      <c r="F94" s="134"/>
      <c r="G94" s="202"/>
      <c r="H94" s="134"/>
      <c r="I94" s="143"/>
      <c r="J94" s="143"/>
      <c r="K94" s="143"/>
      <c r="L94" s="143"/>
      <c r="M94" s="143"/>
      <c r="N94" s="143"/>
      <c r="O94" s="143"/>
      <c r="P94" s="143"/>
      <c r="Q94" s="143"/>
    </row>
    <row r="95" spans="2:17" x14ac:dyDescent="0.3">
      <c r="B95" s="134"/>
      <c r="C95" s="134"/>
      <c r="D95" s="202"/>
      <c r="E95" s="134"/>
      <c r="F95" s="134"/>
      <c r="G95" s="202"/>
      <c r="H95" s="134"/>
      <c r="I95" s="143"/>
      <c r="J95" s="143"/>
      <c r="K95" s="143"/>
      <c r="L95" s="143"/>
      <c r="M95" s="143"/>
      <c r="N95" s="143"/>
      <c r="O95" s="143"/>
      <c r="P95" s="143"/>
      <c r="Q95" s="143"/>
    </row>
    <row r="96" spans="2:17" x14ac:dyDescent="0.3">
      <c r="B96" s="134"/>
      <c r="C96" s="134"/>
      <c r="D96" s="202"/>
      <c r="E96" s="134"/>
      <c r="F96" s="134"/>
      <c r="G96" s="202"/>
      <c r="H96" s="134"/>
      <c r="I96" s="143"/>
      <c r="J96" s="143"/>
      <c r="K96" s="143"/>
      <c r="L96" s="143"/>
      <c r="M96" s="143"/>
      <c r="N96" s="143"/>
      <c r="O96" s="143"/>
      <c r="P96" s="143"/>
      <c r="Q96" s="143"/>
    </row>
    <row r="97" spans="2:17" x14ac:dyDescent="0.3">
      <c r="B97" s="134"/>
      <c r="C97" s="134"/>
      <c r="D97" s="202"/>
      <c r="E97" s="134"/>
      <c r="F97" s="134"/>
      <c r="G97" s="202"/>
      <c r="H97" s="134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2:17" x14ac:dyDescent="0.3">
      <c r="B98" s="134"/>
      <c r="C98" s="134"/>
      <c r="D98" s="202"/>
      <c r="E98" s="134"/>
      <c r="F98" s="134"/>
      <c r="G98" s="202"/>
      <c r="H98" s="134"/>
      <c r="I98" s="143"/>
      <c r="J98" s="143"/>
      <c r="K98" s="143"/>
      <c r="L98" s="143"/>
      <c r="M98" s="143"/>
      <c r="N98" s="143"/>
      <c r="O98" s="143"/>
      <c r="P98" s="143"/>
      <c r="Q98" s="143"/>
    </row>
    <row r="99" spans="2:17" x14ac:dyDescent="0.3">
      <c r="B99" s="134"/>
      <c r="C99" s="134"/>
      <c r="D99" s="202"/>
      <c r="E99" s="134"/>
      <c r="F99" s="134"/>
      <c r="G99" s="202"/>
      <c r="H99" s="134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2:17" x14ac:dyDescent="0.3">
      <c r="B100" s="134"/>
      <c r="C100" s="134"/>
      <c r="D100" s="202"/>
      <c r="E100" s="134"/>
      <c r="F100" s="134"/>
      <c r="G100" s="202"/>
      <c r="H100" s="134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2:17" x14ac:dyDescent="0.3">
      <c r="B101" s="134"/>
      <c r="C101" s="134"/>
      <c r="D101" s="202"/>
      <c r="E101" s="134"/>
      <c r="F101" s="134"/>
      <c r="G101" s="202"/>
      <c r="H101" s="134"/>
      <c r="I101" s="143"/>
      <c r="J101" s="143"/>
      <c r="K101" s="143"/>
      <c r="L101" s="143"/>
      <c r="M101" s="143"/>
      <c r="N101" s="143"/>
      <c r="O101" s="143"/>
      <c r="P101" s="143"/>
      <c r="Q101" s="143"/>
    </row>
    <row r="102" spans="2:17" x14ac:dyDescent="0.3">
      <c r="B102" s="134"/>
      <c r="C102" s="134"/>
      <c r="D102" s="202"/>
      <c r="E102" s="134"/>
      <c r="F102" s="134"/>
      <c r="G102" s="202"/>
      <c r="H102" s="134"/>
      <c r="I102" s="143"/>
      <c r="J102" s="143"/>
      <c r="K102" s="143"/>
      <c r="L102" s="143"/>
      <c r="M102" s="143"/>
      <c r="N102" s="143"/>
      <c r="O102" s="143"/>
      <c r="P102" s="143"/>
      <c r="Q102" s="143"/>
    </row>
    <row r="103" spans="2:17" x14ac:dyDescent="0.3">
      <c r="B103" s="134"/>
      <c r="C103" s="134"/>
      <c r="D103" s="202"/>
      <c r="E103" s="134"/>
      <c r="F103" s="134"/>
      <c r="G103" s="202"/>
      <c r="H103" s="134"/>
      <c r="I103" s="143"/>
      <c r="J103" s="143"/>
      <c r="K103" s="143"/>
      <c r="L103" s="143"/>
      <c r="M103" s="143"/>
      <c r="N103" s="143"/>
      <c r="O103" s="143"/>
      <c r="P103" s="143"/>
      <c r="Q103" s="143"/>
    </row>
    <row r="104" spans="2:17" x14ac:dyDescent="0.3">
      <c r="B104" s="134"/>
      <c r="C104" s="134"/>
      <c r="D104" s="202"/>
      <c r="E104" s="134"/>
      <c r="F104" s="134"/>
      <c r="G104" s="202"/>
      <c r="H104" s="134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2:17" x14ac:dyDescent="0.3">
      <c r="B105" s="134"/>
      <c r="C105" s="134"/>
      <c r="D105" s="202"/>
      <c r="E105" s="134"/>
      <c r="F105" s="134"/>
      <c r="G105" s="202"/>
      <c r="H105" s="134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2:17" x14ac:dyDescent="0.3">
      <c r="B106" s="134"/>
      <c r="C106" s="134"/>
      <c r="D106" s="202"/>
      <c r="E106" s="134"/>
      <c r="F106" s="134"/>
      <c r="G106" s="202"/>
      <c r="H106" s="134"/>
      <c r="I106" s="143"/>
      <c r="J106" s="143"/>
      <c r="K106" s="143"/>
      <c r="L106" s="143"/>
      <c r="M106" s="143"/>
      <c r="N106" s="143"/>
      <c r="O106" s="143"/>
      <c r="P106" s="143"/>
      <c r="Q106" s="143"/>
    </row>
    <row r="107" spans="2:17" x14ac:dyDescent="0.3">
      <c r="B107" s="134"/>
      <c r="C107" s="134"/>
      <c r="D107" s="202"/>
      <c r="E107" s="134"/>
      <c r="F107" s="134"/>
      <c r="G107" s="202"/>
      <c r="H107" s="134"/>
      <c r="I107" s="143"/>
      <c r="J107" s="143"/>
      <c r="K107" s="143"/>
      <c r="L107" s="143"/>
      <c r="M107" s="143"/>
      <c r="N107" s="143"/>
      <c r="O107" s="143"/>
      <c r="P107" s="143"/>
      <c r="Q107" s="143"/>
    </row>
    <row r="108" spans="2:17" x14ac:dyDescent="0.3">
      <c r="B108" s="134"/>
      <c r="C108" s="134"/>
      <c r="D108" s="202"/>
      <c r="E108" s="134"/>
      <c r="F108" s="134"/>
      <c r="G108" s="202"/>
      <c r="H108" s="134"/>
      <c r="I108" s="143"/>
      <c r="J108" s="143"/>
      <c r="K108" s="143"/>
      <c r="L108" s="143"/>
      <c r="M108" s="143"/>
      <c r="N108" s="143"/>
      <c r="O108" s="143"/>
      <c r="P108" s="143"/>
      <c r="Q108" s="143"/>
    </row>
    <row r="109" spans="2:17" x14ac:dyDescent="0.3">
      <c r="B109" s="134"/>
      <c r="C109" s="134"/>
      <c r="D109" s="202"/>
      <c r="E109" s="134"/>
      <c r="F109" s="134"/>
      <c r="G109" s="202"/>
      <c r="H109" s="134"/>
      <c r="I109" s="143"/>
      <c r="J109" s="143"/>
      <c r="K109" s="143"/>
      <c r="L109" s="143"/>
      <c r="M109" s="143"/>
      <c r="N109" s="143"/>
      <c r="O109" s="143"/>
      <c r="P109" s="143"/>
      <c r="Q109" s="143"/>
    </row>
    <row r="110" spans="2:17" x14ac:dyDescent="0.3">
      <c r="B110" s="134"/>
      <c r="C110" s="134"/>
      <c r="D110" s="202"/>
      <c r="E110" s="134"/>
      <c r="F110" s="134"/>
      <c r="G110" s="202"/>
      <c r="H110" s="134"/>
      <c r="I110" s="143"/>
      <c r="J110" s="143"/>
      <c r="K110" s="143"/>
      <c r="L110" s="143"/>
      <c r="M110" s="143"/>
      <c r="N110" s="143"/>
      <c r="O110" s="143"/>
      <c r="P110" s="143"/>
      <c r="Q110" s="143"/>
    </row>
    <row r="111" spans="2:17" x14ac:dyDescent="0.3">
      <c r="B111" s="134"/>
      <c r="C111" s="134"/>
      <c r="D111" s="202"/>
      <c r="E111" s="134"/>
      <c r="F111" s="134"/>
      <c r="G111" s="202"/>
      <c r="H111" s="134"/>
      <c r="I111" s="143"/>
      <c r="J111" s="143"/>
      <c r="K111" s="143"/>
      <c r="L111" s="143"/>
      <c r="M111" s="143"/>
      <c r="N111" s="143"/>
      <c r="O111" s="143"/>
      <c r="P111" s="143"/>
      <c r="Q111" s="143"/>
    </row>
    <row r="112" spans="2:17" x14ac:dyDescent="0.3">
      <c r="B112" s="134"/>
      <c r="C112" s="134"/>
      <c r="D112" s="202"/>
      <c r="E112" s="134"/>
      <c r="F112" s="134"/>
      <c r="G112" s="202"/>
      <c r="H112" s="134"/>
      <c r="I112" s="143"/>
      <c r="J112" s="143"/>
      <c r="K112" s="143"/>
      <c r="L112" s="143"/>
      <c r="M112" s="143"/>
      <c r="N112" s="143"/>
      <c r="O112" s="143"/>
      <c r="P112" s="143"/>
      <c r="Q112" s="143"/>
    </row>
    <row r="113" spans="2:17" x14ac:dyDescent="0.3">
      <c r="B113" s="134"/>
      <c r="C113" s="134"/>
      <c r="D113" s="202"/>
      <c r="E113" s="134"/>
      <c r="F113" s="134"/>
      <c r="G113" s="202"/>
      <c r="H113" s="134"/>
      <c r="I113" s="143"/>
      <c r="J113" s="143"/>
      <c r="K113" s="143"/>
      <c r="L113" s="143"/>
      <c r="M113" s="143"/>
      <c r="N113" s="143"/>
      <c r="O113" s="143"/>
      <c r="P113" s="143"/>
      <c r="Q113" s="143"/>
    </row>
    <row r="114" spans="2:17" x14ac:dyDescent="0.3">
      <c r="B114" s="134"/>
      <c r="C114" s="134"/>
      <c r="D114" s="202"/>
      <c r="E114" s="134"/>
      <c r="F114" s="134"/>
      <c r="G114" s="202"/>
      <c r="H114" s="134"/>
      <c r="I114" s="143"/>
      <c r="J114" s="143"/>
      <c r="K114" s="143"/>
      <c r="L114" s="143"/>
      <c r="M114" s="143"/>
      <c r="N114" s="143"/>
      <c r="O114" s="143"/>
      <c r="P114" s="143"/>
      <c r="Q114" s="143"/>
    </row>
    <row r="115" spans="2:17" x14ac:dyDescent="0.3">
      <c r="B115" s="134"/>
      <c r="C115" s="134"/>
      <c r="D115" s="202"/>
      <c r="E115" s="134"/>
      <c r="F115" s="134"/>
      <c r="G115" s="202"/>
      <c r="H115" s="134"/>
      <c r="I115" s="143"/>
      <c r="J115" s="143"/>
      <c r="K115" s="143"/>
      <c r="L115" s="143"/>
      <c r="M115" s="143"/>
      <c r="N115" s="143"/>
      <c r="O115" s="143"/>
      <c r="P115" s="143"/>
      <c r="Q115" s="143"/>
    </row>
    <row r="116" spans="2:17" x14ac:dyDescent="0.3">
      <c r="B116" s="134"/>
      <c r="C116" s="134"/>
      <c r="D116" s="202"/>
      <c r="E116" s="134"/>
      <c r="F116" s="134"/>
      <c r="G116" s="202"/>
      <c r="H116" s="134"/>
      <c r="I116" s="143"/>
      <c r="J116" s="143"/>
      <c r="K116" s="143"/>
      <c r="L116" s="143"/>
      <c r="M116" s="143"/>
      <c r="N116" s="143"/>
      <c r="O116" s="143"/>
      <c r="P116" s="143"/>
      <c r="Q116" s="143"/>
    </row>
    <row r="117" spans="2:17" x14ac:dyDescent="0.3">
      <c r="B117" s="134"/>
      <c r="C117" s="134"/>
      <c r="D117" s="202"/>
      <c r="E117" s="134"/>
      <c r="F117" s="134"/>
      <c r="G117" s="202"/>
      <c r="H117" s="134"/>
      <c r="I117" s="143"/>
      <c r="J117" s="143"/>
      <c r="K117" s="143"/>
      <c r="L117" s="143"/>
      <c r="M117" s="143"/>
      <c r="N117" s="143"/>
      <c r="O117" s="143"/>
      <c r="P117" s="143"/>
      <c r="Q117" s="143"/>
    </row>
    <row r="118" spans="2:17" x14ac:dyDescent="0.3">
      <c r="B118" s="134"/>
      <c r="C118" s="134"/>
      <c r="D118" s="202"/>
      <c r="E118" s="134"/>
      <c r="F118" s="134"/>
      <c r="G118" s="202"/>
      <c r="H118" s="134"/>
      <c r="I118" s="143"/>
      <c r="J118" s="143"/>
      <c r="K118" s="143"/>
      <c r="L118" s="143"/>
      <c r="M118" s="143"/>
      <c r="N118" s="143"/>
      <c r="O118" s="143"/>
      <c r="P118" s="143"/>
      <c r="Q118" s="143"/>
    </row>
    <row r="119" spans="2:17" x14ac:dyDescent="0.3">
      <c r="B119" s="134"/>
      <c r="C119" s="134"/>
      <c r="D119" s="202"/>
      <c r="E119" s="134"/>
      <c r="F119" s="134"/>
      <c r="G119" s="202"/>
      <c r="H119" s="134"/>
      <c r="I119" s="143"/>
      <c r="J119" s="143"/>
      <c r="K119" s="143"/>
      <c r="L119" s="143"/>
      <c r="M119" s="143"/>
      <c r="N119" s="143"/>
      <c r="O119" s="143"/>
      <c r="P119" s="143"/>
      <c r="Q119" s="143"/>
    </row>
    <row r="120" spans="2:17" x14ac:dyDescent="0.3">
      <c r="B120" s="134"/>
      <c r="C120" s="134"/>
      <c r="D120" s="202"/>
      <c r="E120" s="134"/>
      <c r="F120" s="134"/>
      <c r="G120" s="202"/>
      <c r="H120" s="134"/>
      <c r="I120" s="143"/>
      <c r="J120" s="143"/>
      <c r="K120" s="143"/>
      <c r="L120" s="143"/>
      <c r="M120" s="143"/>
      <c r="N120" s="143"/>
      <c r="O120" s="143"/>
      <c r="P120" s="143"/>
      <c r="Q120" s="143"/>
    </row>
    <row r="121" spans="2:17" x14ac:dyDescent="0.3">
      <c r="B121" s="134"/>
      <c r="C121" s="134"/>
      <c r="D121" s="202"/>
      <c r="E121" s="134"/>
      <c r="F121" s="134"/>
      <c r="G121" s="202"/>
      <c r="H121" s="134"/>
      <c r="I121" s="143"/>
      <c r="J121" s="143"/>
      <c r="K121" s="143"/>
      <c r="L121" s="143"/>
      <c r="M121" s="143"/>
      <c r="N121" s="143"/>
      <c r="O121" s="143"/>
      <c r="P121" s="143"/>
      <c r="Q121" s="143"/>
    </row>
    <row r="122" spans="2:17" x14ac:dyDescent="0.3">
      <c r="B122" s="134"/>
      <c r="C122" s="134"/>
      <c r="D122" s="202"/>
      <c r="E122" s="134"/>
      <c r="F122" s="134"/>
      <c r="G122" s="202"/>
      <c r="H122" s="134"/>
      <c r="I122" s="143"/>
      <c r="J122" s="143"/>
      <c r="K122" s="143"/>
      <c r="L122" s="143"/>
      <c r="M122" s="143"/>
      <c r="N122" s="143"/>
      <c r="O122" s="143"/>
      <c r="P122" s="143"/>
      <c r="Q122" s="143"/>
    </row>
    <row r="123" spans="2:17" x14ac:dyDescent="0.3">
      <c r="B123" s="134"/>
      <c r="C123" s="134"/>
      <c r="D123" s="202"/>
      <c r="E123" s="134"/>
      <c r="F123" s="134"/>
      <c r="G123" s="202"/>
      <c r="H123" s="134"/>
      <c r="I123" s="143"/>
      <c r="J123" s="143"/>
      <c r="K123" s="143"/>
      <c r="L123" s="143"/>
      <c r="M123" s="143"/>
      <c r="N123" s="143"/>
      <c r="O123" s="143"/>
      <c r="P123" s="143"/>
      <c r="Q123" s="143"/>
    </row>
    <row r="124" spans="2:17" x14ac:dyDescent="0.3">
      <c r="B124" s="134"/>
      <c r="C124" s="134"/>
      <c r="D124" s="202"/>
      <c r="E124" s="134"/>
      <c r="F124" s="134"/>
      <c r="G124" s="202"/>
      <c r="H124" s="134"/>
      <c r="I124" s="143"/>
      <c r="J124" s="143"/>
      <c r="K124" s="143"/>
      <c r="L124" s="143"/>
      <c r="M124" s="143"/>
      <c r="N124" s="143"/>
      <c r="O124" s="143"/>
      <c r="P124" s="143"/>
      <c r="Q124" s="143"/>
    </row>
    <row r="125" spans="2:17" x14ac:dyDescent="0.3">
      <c r="B125" s="134"/>
      <c r="C125" s="134"/>
      <c r="D125" s="202"/>
      <c r="E125" s="134"/>
      <c r="F125" s="134"/>
      <c r="G125" s="202"/>
      <c r="H125" s="134"/>
      <c r="I125" s="143"/>
      <c r="J125" s="143"/>
      <c r="K125" s="143"/>
      <c r="L125" s="143"/>
      <c r="M125" s="143"/>
      <c r="N125" s="143"/>
      <c r="O125" s="143"/>
      <c r="P125" s="143"/>
      <c r="Q125" s="143"/>
    </row>
    <row r="126" spans="2:17" x14ac:dyDescent="0.3">
      <c r="B126" s="134"/>
      <c r="C126" s="134"/>
      <c r="D126" s="202"/>
      <c r="E126" s="134"/>
      <c r="F126" s="134"/>
      <c r="G126" s="202"/>
      <c r="H126" s="134"/>
      <c r="I126" s="143"/>
      <c r="J126" s="143"/>
      <c r="K126" s="143"/>
      <c r="L126" s="143"/>
      <c r="M126" s="143"/>
      <c r="N126" s="143"/>
      <c r="O126" s="143"/>
      <c r="P126" s="143"/>
      <c r="Q126" s="143"/>
    </row>
    <row r="127" spans="2:17" x14ac:dyDescent="0.3">
      <c r="B127" s="134"/>
      <c r="C127" s="134"/>
      <c r="D127" s="202"/>
      <c r="E127" s="134"/>
      <c r="F127" s="134"/>
      <c r="G127" s="202"/>
      <c r="H127" s="134"/>
      <c r="I127" s="143"/>
      <c r="J127" s="143"/>
      <c r="K127" s="143"/>
      <c r="L127" s="143"/>
      <c r="M127" s="143"/>
      <c r="N127" s="143"/>
      <c r="O127" s="143"/>
      <c r="P127" s="143"/>
      <c r="Q127" s="143"/>
    </row>
    <row r="128" spans="2:17" x14ac:dyDescent="0.3">
      <c r="B128" s="134"/>
      <c r="C128" s="134"/>
      <c r="D128" s="202"/>
      <c r="E128" s="134"/>
      <c r="F128" s="134"/>
      <c r="G128" s="202"/>
      <c r="H128" s="134"/>
      <c r="I128" s="143"/>
      <c r="J128" s="143"/>
      <c r="K128" s="143"/>
      <c r="L128" s="143"/>
      <c r="M128" s="143"/>
      <c r="N128" s="143"/>
      <c r="O128" s="143"/>
      <c r="P128" s="143"/>
      <c r="Q128" s="143"/>
    </row>
    <row r="129" spans="2:17" x14ac:dyDescent="0.3">
      <c r="B129" s="134"/>
      <c r="C129" s="134"/>
      <c r="D129" s="202"/>
      <c r="E129" s="134"/>
      <c r="F129" s="134"/>
      <c r="G129" s="202"/>
      <c r="H129" s="134"/>
      <c r="I129" s="143"/>
      <c r="J129" s="143"/>
      <c r="K129" s="143"/>
      <c r="L129" s="143"/>
      <c r="M129" s="143"/>
      <c r="N129" s="143"/>
      <c r="O129" s="143"/>
      <c r="P129" s="143"/>
      <c r="Q129" s="143"/>
    </row>
    <row r="130" spans="2:17" x14ac:dyDescent="0.3">
      <c r="B130" s="134"/>
      <c r="C130" s="134"/>
      <c r="D130" s="202"/>
      <c r="E130" s="134"/>
      <c r="F130" s="134"/>
      <c r="G130" s="202"/>
      <c r="H130" s="134"/>
      <c r="I130" s="143"/>
      <c r="J130" s="143"/>
      <c r="K130" s="143"/>
      <c r="L130" s="143"/>
      <c r="M130" s="143"/>
      <c r="N130" s="143"/>
      <c r="O130" s="143"/>
      <c r="P130" s="143"/>
      <c r="Q130" s="143"/>
    </row>
    <row r="131" spans="2:17" x14ac:dyDescent="0.3">
      <c r="B131" s="134"/>
      <c r="C131" s="134"/>
      <c r="D131" s="202"/>
      <c r="E131" s="134"/>
      <c r="F131" s="134"/>
      <c r="G131" s="202"/>
      <c r="H131" s="134"/>
      <c r="I131" s="143"/>
      <c r="J131" s="143"/>
      <c r="K131" s="143"/>
      <c r="L131" s="143"/>
      <c r="M131" s="143"/>
      <c r="N131" s="143"/>
      <c r="O131" s="143"/>
      <c r="P131" s="143"/>
      <c r="Q131" s="143"/>
    </row>
    <row r="132" spans="2:17" x14ac:dyDescent="0.3">
      <c r="B132" s="134"/>
      <c r="C132" s="134"/>
      <c r="D132" s="202"/>
      <c r="E132" s="134"/>
      <c r="F132" s="134"/>
      <c r="G132" s="202"/>
      <c r="H132" s="134"/>
      <c r="I132" s="143"/>
      <c r="J132" s="143"/>
      <c r="K132" s="143"/>
      <c r="L132" s="143"/>
      <c r="M132" s="143"/>
      <c r="N132" s="143"/>
      <c r="O132" s="143"/>
      <c r="P132" s="143"/>
      <c r="Q132" s="143"/>
    </row>
    <row r="133" spans="2:17" x14ac:dyDescent="0.3">
      <c r="B133" s="134"/>
      <c r="C133" s="134"/>
      <c r="D133" s="202"/>
      <c r="E133" s="134"/>
      <c r="F133" s="134"/>
      <c r="G133" s="202"/>
      <c r="H133" s="134"/>
      <c r="I133" s="143"/>
      <c r="J133" s="143"/>
      <c r="K133" s="143"/>
      <c r="L133" s="143"/>
      <c r="M133" s="143"/>
      <c r="N133" s="143"/>
      <c r="O133" s="143"/>
      <c r="P133" s="143"/>
      <c r="Q133" s="143"/>
    </row>
    <row r="134" spans="2:17" x14ac:dyDescent="0.3">
      <c r="B134" s="134"/>
      <c r="C134" s="134"/>
      <c r="D134" s="202"/>
      <c r="E134" s="134"/>
      <c r="F134" s="134"/>
      <c r="G134" s="202"/>
      <c r="H134" s="134"/>
      <c r="I134" s="143"/>
      <c r="J134" s="143"/>
      <c r="K134" s="143"/>
      <c r="L134" s="143"/>
      <c r="M134" s="143"/>
      <c r="N134" s="143"/>
      <c r="O134" s="143"/>
      <c r="P134" s="143"/>
      <c r="Q134" s="143"/>
    </row>
    <row r="135" spans="2:17" x14ac:dyDescent="0.3">
      <c r="B135" s="134"/>
      <c r="C135" s="134"/>
      <c r="D135" s="202"/>
      <c r="E135" s="134"/>
      <c r="F135" s="134"/>
      <c r="G135" s="202"/>
      <c r="H135" s="134"/>
      <c r="I135" s="143"/>
      <c r="J135" s="143"/>
      <c r="K135" s="143"/>
      <c r="L135" s="143"/>
      <c r="M135" s="143"/>
      <c r="N135" s="143"/>
      <c r="O135" s="143"/>
      <c r="P135" s="143"/>
      <c r="Q135" s="143"/>
    </row>
    <row r="136" spans="2:17" x14ac:dyDescent="0.3">
      <c r="B136" s="134"/>
      <c r="C136" s="134"/>
      <c r="D136" s="202"/>
      <c r="E136" s="134"/>
      <c r="F136" s="134"/>
      <c r="G136" s="202"/>
      <c r="H136" s="134"/>
      <c r="I136" s="143"/>
      <c r="J136" s="143"/>
      <c r="K136" s="143"/>
      <c r="L136" s="143"/>
      <c r="M136" s="143"/>
      <c r="N136" s="143"/>
      <c r="O136" s="143"/>
      <c r="P136" s="143"/>
      <c r="Q136" s="143"/>
    </row>
    <row r="137" spans="2:17" x14ac:dyDescent="0.3">
      <c r="B137" s="134"/>
      <c r="C137" s="134"/>
      <c r="D137" s="202"/>
      <c r="E137" s="134"/>
      <c r="F137" s="134"/>
      <c r="G137" s="202"/>
      <c r="H137" s="134"/>
      <c r="I137" s="143"/>
      <c r="J137" s="143"/>
      <c r="K137" s="143"/>
      <c r="L137" s="143"/>
      <c r="M137" s="143"/>
      <c r="N137" s="143"/>
      <c r="O137" s="143"/>
      <c r="P137" s="143"/>
      <c r="Q137" s="143"/>
    </row>
    <row r="138" spans="2:17" x14ac:dyDescent="0.3">
      <c r="B138" s="134"/>
      <c r="C138" s="134"/>
      <c r="D138" s="202"/>
      <c r="E138" s="134"/>
      <c r="F138" s="134"/>
      <c r="G138" s="202"/>
      <c r="H138" s="134"/>
      <c r="I138" s="143"/>
      <c r="J138" s="143"/>
      <c r="K138" s="143"/>
      <c r="L138" s="143"/>
      <c r="M138" s="143"/>
      <c r="N138" s="143"/>
      <c r="O138" s="143"/>
      <c r="P138" s="143"/>
      <c r="Q138" s="143"/>
    </row>
    <row r="139" spans="2:17" x14ac:dyDescent="0.3">
      <c r="B139" s="134"/>
      <c r="C139" s="134"/>
      <c r="D139" s="202"/>
      <c r="E139" s="134"/>
      <c r="F139" s="134"/>
      <c r="G139" s="202"/>
      <c r="H139" s="134"/>
      <c r="I139" s="143"/>
      <c r="J139" s="143"/>
      <c r="K139" s="143"/>
      <c r="L139" s="143"/>
      <c r="M139" s="143"/>
      <c r="N139" s="143"/>
      <c r="O139" s="143"/>
      <c r="P139" s="143"/>
      <c r="Q139" s="143"/>
    </row>
    <row r="140" spans="2:17" x14ac:dyDescent="0.3">
      <c r="B140" s="134"/>
      <c r="C140" s="134"/>
      <c r="D140" s="202"/>
      <c r="E140" s="134"/>
      <c r="F140" s="134"/>
      <c r="G140" s="202"/>
      <c r="H140" s="134"/>
      <c r="I140" s="143"/>
      <c r="J140" s="143"/>
      <c r="K140" s="143"/>
      <c r="L140" s="143"/>
      <c r="M140" s="143"/>
      <c r="N140" s="143"/>
      <c r="O140" s="143"/>
      <c r="P140" s="143"/>
      <c r="Q140" s="143"/>
    </row>
    <row r="141" spans="2:17" x14ac:dyDescent="0.3">
      <c r="B141" s="134"/>
      <c r="C141" s="134"/>
      <c r="D141" s="202"/>
      <c r="E141" s="134"/>
      <c r="F141" s="134"/>
      <c r="G141" s="202"/>
      <c r="H141" s="134"/>
      <c r="I141" s="143"/>
      <c r="J141" s="143"/>
      <c r="K141" s="143"/>
      <c r="L141" s="143"/>
      <c r="M141" s="143"/>
      <c r="N141" s="143"/>
      <c r="O141" s="143"/>
      <c r="P141" s="143"/>
      <c r="Q141" s="143"/>
    </row>
    <row r="142" spans="2:17" x14ac:dyDescent="0.3">
      <c r="B142" s="134"/>
      <c r="C142" s="134"/>
      <c r="D142" s="202"/>
      <c r="E142" s="134"/>
      <c r="F142" s="134"/>
      <c r="G142" s="202"/>
      <c r="H142" s="134"/>
      <c r="I142" s="143"/>
      <c r="J142" s="143"/>
      <c r="K142" s="143"/>
      <c r="L142" s="143"/>
      <c r="M142" s="143"/>
      <c r="N142" s="143"/>
      <c r="O142" s="143"/>
      <c r="P142" s="143"/>
      <c r="Q142" s="143"/>
    </row>
    <row r="143" spans="2:17" x14ac:dyDescent="0.3">
      <c r="B143" s="134"/>
      <c r="C143" s="134"/>
      <c r="D143" s="202"/>
      <c r="E143" s="134"/>
      <c r="F143" s="134"/>
      <c r="G143" s="202"/>
      <c r="H143" s="134"/>
      <c r="I143" s="143"/>
      <c r="J143" s="143"/>
      <c r="K143" s="143"/>
      <c r="L143" s="143"/>
      <c r="M143" s="143"/>
      <c r="N143" s="143"/>
      <c r="O143" s="143"/>
      <c r="P143" s="143"/>
      <c r="Q143" s="143"/>
    </row>
    <row r="144" spans="2:17" x14ac:dyDescent="0.3">
      <c r="B144" s="134"/>
      <c r="C144" s="134"/>
      <c r="D144" s="202"/>
      <c r="E144" s="134"/>
      <c r="F144" s="134"/>
      <c r="G144" s="202"/>
      <c r="H144" s="134"/>
      <c r="I144" s="143"/>
      <c r="J144" s="143"/>
      <c r="K144" s="143"/>
      <c r="L144" s="143"/>
      <c r="M144" s="143"/>
      <c r="N144" s="143"/>
      <c r="O144" s="143"/>
      <c r="P144" s="143"/>
      <c r="Q144" s="143"/>
    </row>
    <row r="145" spans="2:17" x14ac:dyDescent="0.3">
      <c r="B145" s="134"/>
      <c r="C145" s="134"/>
      <c r="D145" s="202"/>
      <c r="E145" s="134"/>
      <c r="F145" s="134"/>
      <c r="G145" s="202"/>
      <c r="H145" s="134"/>
      <c r="I145" s="143"/>
      <c r="J145" s="143"/>
      <c r="K145" s="143"/>
      <c r="L145" s="143"/>
      <c r="M145" s="143"/>
      <c r="N145" s="143"/>
      <c r="O145" s="143"/>
      <c r="P145" s="143"/>
      <c r="Q145" s="143"/>
    </row>
    <row r="146" spans="2:17" x14ac:dyDescent="0.3">
      <c r="B146" s="134"/>
      <c r="C146" s="134"/>
      <c r="D146" s="202"/>
      <c r="E146" s="134"/>
      <c r="F146" s="134"/>
      <c r="G146" s="202"/>
      <c r="H146" s="134"/>
      <c r="I146" s="143"/>
      <c r="J146" s="143"/>
      <c r="K146" s="143"/>
      <c r="L146" s="143"/>
      <c r="M146" s="143"/>
      <c r="N146" s="143"/>
      <c r="O146" s="143"/>
      <c r="P146" s="143"/>
      <c r="Q146" s="143"/>
    </row>
    <row r="147" spans="2:17" x14ac:dyDescent="0.3">
      <c r="B147" s="134"/>
      <c r="C147" s="134"/>
      <c r="D147" s="202"/>
      <c r="E147" s="134"/>
      <c r="F147" s="134"/>
      <c r="G147" s="202"/>
      <c r="H147" s="134"/>
      <c r="I147" s="143"/>
      <c r="J147" s="143"/>
      <c r="K147" s="143"/>
      <c r="L147" s="143"/>
      <c r="M147" s="143"/>
      <c r="N147" s="143"/>
      <c r="O147" s="143"/>
      <c r="P147" s="143"/>
      <c r="Q147" s="143"/>
    </row>
    <row r="148" spans="2:17" x14ac:dyDescent="0.3">
      <c r="B148" s="134"/>
      <c r="C148" s="134"/>
      <c r="D148" s="202"/>
      <c r="E148" s="134"/>
      <c r="F148" s="134"/>
      <c r="G148" s="202"/>
      <c r="H148" s="134"/>
      <c r="I148" s="143"/>
      <c r="J148" s="143"/>
      <c r="K148" s="143"/>
      <c r="L148" s="143"/>
      <c r="M148" s="143"/>
      <c r="N148" s="143"/>
      <c r="O148" s="143"/>
      <c r="P148" s="143"/>
      <c r="Q148" s="143"/>
    </row>
    <row r="149" spans="2:17" x14ac:dyDescent="0.3">
      <c r="B149" s="134"/>
      <c r="C149" s="134"/>
      <c r="D149" s="202"/>
      <c r="E149" s="134"/>
      <c r="F149" s="134"/>
      <c r="G149" s="202"/>
      <c r="H149" s="134"/>
      <c r="I149" s="143"/>
      <c r="J149" s="143"/>
      <c r="K149" s="143"/>
      <c r="L149" s="143"/>
      <c r="M149" s="143"/>
      <c r="N149" s="143"/>
      <c r="O149" s="143"/>
      <c r="P149" s="143"/>
      <c r="Q149" s="143"/>
    </row>
    <row r="150" spans="2:17" x14ac:dyDescent="0.3">
      <c r="B150" s="134"/>
      <c r="C150" s="134"/>
      <c r="D150" s="202"/>
      <c r="E150" s="134"/>
      <c r="F150" s="134"/>
      <c r="G150" s="202"/>
      <c r="H150" s="134"/>
      <c r="I150" s="143"/>
      <c r="J150" s="143"/>
      <c r="K150" s="143"/>
      <c r="L150" s="143"/>
      <c r="M150" s="143"/>
      <c r="N150" s="143"/>
      <c r="O150" s="143"/>
      <c r="P150" s="143"/>
      <c r="Q150" s="143"/>
    </row>
    <row r="151" spans="2:17" x14ac:dyDescent="0.3">
      <c r="B151" s="134"/>
      <c r="C151" s="134"/>
      <c r="D151" s="202"/>
      <c r="E151" s="134"/>
      <c r="F151" s="134"/>
      <c r="G151" s="202"/>
      <c r="H151" s="134"/>
      <c r="I151" s="143"/>
      <c r="J151" s="143"/>
      <c r="K151" s="143"/>
      <c r="L151" s="143"/>
      <c r="M151" s="143"/>
      <c r="N151" s="143"/>
      <c r="O151" s="143"/>
      <c r="P151" s="143"/>
      <c r="Q151" s="143"/>
    </row>
    <row r="152" spans="2:17" x14ac:dyDescent="0.3">
      <c r="B152" s="134"/>
      <c r="C152" s="134"/>
      <c r="D152" s="202"/>
      <c r="E152" s="134"/>
      <c r="F152" s="134"/>
      <c r="G152" s="202"/>
      <c r="H152" s="134"/>
      <c r="I152" s="143"/>
      <c r="J152" s="143"/>
      <c r="K152" s="143"/>
      <c r="L152" s="143"/>
      <c r="M152" s="143"/>
      <c r="N152" s="143"/>
      <c r="O152" s="143"/>
      <c r="P152" s="143"/>
      <c r="Q152" s="143"/>
    </row>
    <row r="153" spans="2:17" x14ac:dyDescent="0.3">
      <c r="B153" s="134"/>
      <c r="C153" s="134"/>
      <c r="D153" s="202"/>
      <c r="E153" s="134"/>
      <c r="F153" s="134"/>
      <c r="G153" s="202"/>
      <c r="H153" s="134"/>
      <c r="I153" s="143"/>
      <c r="J153" s="143"/>
      <c r="K153" s="143"/>
      <c r="L153" s="143"/>
      <c r="M153" s="143"/>
      <c r="N153" s="143"/>
      <c r="O153" s="143"/>
      <c r="P153" s="143"/>
      <c r="Q153" s="143"/>
    </row>
    <row r="154" spans="2:17" x14ac:dyDescent="0.3">
      <c r="B154" s="134"/>
      <c r="C154" s="134"/>
      <c r="D154" s="202"/>
      <c r="E154" s="134"/>
      <c r="F154" s="134"/>
      <c r="G154" s="202"/>
      <c r="H154" s="134"/>
      <c r="I154" s="143"/>
      <c r="J154" s="143"/>
      <c r="K154" s="143"/>
      <c r="L154" s="143"/>
      <c r="M154" s="143"/>
      <c r="N154" s="143"/>
      <c r="O154" s="143"/>
      <c r="P154" s="143"/>
      <c r="Q154" s="143"/>
    </row>
    <row r="155" spans="2:17" x14ac:dyDescent="0.3">
      <c r="B155" s="134"/>
      <c r="C155" s="134"/>
      <c r="D155" s="202"/>
      <c r="E155" s="134"/>
      <c r="F155" s="134"/>
      <c r="G155" s="202"/>
      <c r="H155" s="134"/>
      <c r="I155" s="143"/>
      <c r="J155" s="143"/>
      <c r="K155" s="143"/>
      <c r="L155" s="143"/>
      <c r="M155" s="143"/>
      <c r="N155" s="143"/>
      <c r="O155" s="143"/>
      <c r="P155" s="143"/>
      <c r="Q155" s="143"/>
    </row>
    <row r="156" spans="2:17" x14ac:dyDescent="0.3">
      <c r="B156" s="134"/>
      <c r="C156" s="134"/>
      <c r="D156" s="202"/>
      <c r="E156" s="134"/>
      <c r="F156" s="134"/>
      <c r="G156" s="202"/>
      <c r="H156" s="134"/>
      <c r="I156" s="143"/>
      <c r="J156" s="143"/>
      <c r="K156" s="143"/>
      <c r="L156" s="143"/>
      <c r="M156" s="143"/>
      <c r="N156" s="143"/>
      <c r="O156" s="143"/>
      <c r="P156" s="143"/>
      <c r="Q156" s="143"/>
    </row>
    <row r="157" spans="2:17" x14ac:dyDescent="0.3">
      <c r="B157" s="134"/>
      <c r="C157" s="134"/>
      <c r="D157" s="202"/>
      <c r="E157" s="134"/>
      <c r="F157" s="134"/>
      <c r="G157" s="202"/>
      <c r="H157" s="134"/>
      <c r="I157" s="143"/>
      <c r="J157" s="143"/>
      <c r="K157" s="143"/>
      <c r="L157" s="143"/>
      <c r="M157" s="143"/>
      <c r="N157" s="143"/>
      <c r="O157" s="143"/>
      <c r="P157" s="143"/>
      <c r="Q157" s="143"/>
    </row>
    <row r="158" spans="2:17" x14ac:dyDescent="0.3">
      <c r="B158" s="134"/>
      <c r="C158" s="134"/>
      <c r="D158" s="202"/>
      <c r="E158" s="134"/>
      <c r="F158" s="134"/>
      <c r="G158" s="202"/>
      <c r="H158" s="134"/>
      <c r="I158" s="143"/>
      <c r="J158" s="143"/>
      <c r="K158" s="143"/>
      <c r="L158" s="143"/>
      <c r="M158" s="143"/>
      <c r="N158" s="143"/>
      <c r="O158" s="143"/>
      <c r="P158" s="143"/>
      <c r="Q158" s="143"/>
    </row>
    <row r="159" spans="2:17" x14ac:dyDescent="0.3">
      <c r="B159" s="134"/>
      <c r="C159" s="134"/>
      <c r="D159" s="202"/>
      <c r="E159" s="134"/>
      <c r="F159" s="134"/>
      <c r="G159" s="202"/>
      <c r="H159" s="134"/>
      <c r="I159" s="143"/>
      <c r="J159" s="143"/>
      <c r="K159" s="143"/>
      <c r="L159" s="143"/>
      <c r="M159" s="143"/>
      <c r="N159" s="143"/>
      <c r="O159" s="143"/>
      <c r="P159" s="143"/>
      <c r="Q159" s="143"/>
    </row>
    <row r="160" spans="2:17" x14ac:dyDescent="0.3">
      <c r="B160" s="134"/>
      <c r="C160" s="134"/>
      <c r="D160" s="202"/>
      <c r="E160" s="134"/>
      <c r="F160" s="134"/>
      <c r="G160" s="202"/>
      <c r="H160" s="134"/>
      <c r="I160" s="143"/>
      <c r="J160" s="143"/>
      <c r="K160" s="143"/>
      <c r="L160" s="143"/>
      <c r="M160" s="143"/>
      <c r="N160" s="143"/>
      <c r="O160" s="143"/>
      <c r="P160" s="143"/>
      <c r="Q160" s="143"/>
    </row>
    <row r="161" spans="2:17" x14ac:dyDescent="0.3">
      <c r="B161" s="134"/>
      <c r="C161" s="134"/>
      <c r="D161" s="202"/>
      <c r="E161" s="134"/>
      <c r="F161" s="134"/>
      <c r="G161" s="202"/>
      <c r="H161" s="134"/>
      <c r="I161" s="143"/>
      <c r="J161" s="143"/>
      <c r="K161" s="143"/>
      <c r="L161" s="143"/>
      <c r="M161" s="143"/>
      <c r="N161" s="143"/>
      <c r="O161" s="143"/>
      <c r="P161" s="143"/>
      <c r="Q161" s="143"/>
    </row>
    <row r="162" spans="2:17" x14ac:dyDescent="0.3">
      <c r="B162" s="134"/>
      <c r="C162" s="134"/>
      <c r="D162" s="202"/>
      <c r="E162" s="134"/>
      <c r="F162" s="134"/>
      <c r="G162" s="202"/>
      <c r="H162" s="134"/>
      <c r="I162" s="143"/>
      <c r="J162" s="143"/>
      <c r="K162" s="143"/>
      <c r="L162" s="143"/>
      <c r="M162" s="143"/>
      <c r="N162" s="143"/>
      <c r="O162" s="143"/>
      <c r="P162" s="143"/>
      <c r="Q162" s="143"/>
    </row>
    <row r="163" spans="2:17" x14ac:dyDescent="0.3">
      <c r="B163" s="134"/>
      <c r="C163" s="134"/>
      <c r="D163" s="202"/>
      <c r="E163" s="134"/>
      <c r="F163" s="134"/>
      <c r="G163" s="202"/>
      <c r="H163" s="134"/>
      <c r="I163" s="143"/>
      <c r="J163" s="143"/>
      <c r="K163" s="143"/>
      <c r="L163" s="143"/>
      <c r="M163" s="143"/>
      <c r="N163" s="143"/>
      <c r="O163" s="143"/>
      <c r="P163" s="143"/>
      <c r="Q163" s="143"/>
    </row>
    <row r="164" spans="2:17" x14ac:dyDescent="0.3">
      <c r="B164" s="134"/>
      <c r="C164" s="134"/>
      <c r="D164" s="202"/>
      <c r="E164" s="134"/>
      <c r="F164" s="134"/>
      <c r="G164" s="202"/>
      <c r="H164" s="134"/>
      <c r="I164" s="143"/>
      <c r="J164" s="143"/>
      <c r="K164" s="143"/>
      <c r="L164" s="143"/>
      <c r="M164" s="143"/>
      <c r="N164" s="143"/>
      <c r="O164" s="143"/>
      <c r="P164" s="143"/>
      <c r="Q164" s="143"/>
    </row>
    <row r="165" spans="2:17" x14ac:dyDescent="0.3">
      <c r="B165" s="134"/>
      <c r="C165" s="134"/>
      <c r="D165" s="202"/>
      <c r="E165" s="134"/>
      <c r="F165" s="134"/>
      <c r="G165" s="202"/>
      <c r="H165" s="134"/>
      <c r="I165" s="143"/>
      <c r="J165" s="143"/>
      <c r="K165" s="143"/>
      <c r="L165" s="143"/>
      <c r="M165" s="143"/>
      <c r="N165" s="143"/>
      <c r="O165" s="143"/>
      <c r="P165" s="143"/>
      <c r="Q165" s="143"/>
    </row>
    <row r="166" spans="2:17" x14ac:dyDescent="0.3">
      <c r="B166" s="134"/>
      <c r="C166" s="134"/>
      <c r="D166" s="202"/>
      <c r="E166" s="134"/>
      <c r="F166" s="134"/>
      <c r="G166" s="202"/>
      <c r="H166" s="134"/>
      <c r="I166" s="143"/>
      <c r="J166" s="143"/>
      <c r="K166" s="143"/>
      <c r="L166" s="143"/>
      <c r="M166" s="143"/>
      <c r="N166" s="143"/>
      <c r="O166" s="143"/>
      <c r="P166" s="143"/>
      <c r="Q166" s="143"/>
    </row>
    <row r="167" spans="2:17" x14ac:dyDescent="0.3">
      <c r="B167" s="134"/>
      <c r="C167" s="134"/>
      <c r="D167" s="202"/>
      <c r="E167" s="134"/>
      <c r="F167" s="134"/>
      <c r="G167" s="202"/>
      <c r="H167" s="134"/>
      <c r="I167" s="143"/>
      <c r="J167" s="143"/>
      <c r="K167" s="143"/>
      <c r="L167" s="143"/>
      <c r="M167" s="143"/>
      <c r="N167" s="143"/>
      <c r="O167" s="143"/>
      <c r="P167" s="143"/>
      <c r="Q167" s="143"/>
    </row>
    <row r="168" spans="2:17" x14ac:dyDescent="0.3">
      <c r="B168" s="134"/>
      <c r="C168" s="134"/>
      <c r="D168" s="202"/>
      <c r="E168" s="134"/>
      <c r="F168" s="134"/>
      <c r="G168" s="202"/>
      <c r="H168" s="134"/>
      <c r="I168" s="143"/>
      <c r="J168" s="143"/>
      <c r="K168" s="143"/>
      <c r="L168" s="143"/>
      <c r="M168" s="143"/>
      <c r="N168" s="143"/>
      <c r="O168" s="143"/>
      <c r="P168" s="143"/>
      <c r="Q168" s="143"/>
    </row>
    <row r="169" spans="2:17" x14ac:dyDescent="0.3">
      <c r="B169" s="134"/>
      <c r="C169" s="134"/>
      <c r="D169" s="202"/>
      <c r="E169" s="134"/>
      <c r="F169" s="134"/>
      <c r="G169" s="202"/>
      <c r="H169" s="134"/>
      <c r="I169" s="143"/>
      <c r="J169" s="143"/>
      <c r="K169" s="143"/>
      <c r="L169" s="143"/>
      <c r="M169" s="143"/>
      <c r="N169" s="143"/>
      <c r="O169" s="143"/>
      <c r="P169" s="143"/>
      <c r="Q169" s="143"/>
    </row>
    <row r="170" spans="2:17" x14ac:dyDescent="0.3">
      <c r="B170" s="134"/>
      <c r="C170" s="134"/>
      <c r="D170" s="202"/>
      <c r="E170" s="134"/>
      <c r="F170" s="134"/>
      <c r="G170" s="202"/>
      <c r="H170" s="134"/>
      <c r="I170" s="143"/>
      <c r="J170" s="143"/>
      <c r="K170" s="143"/>
      <c r="L170" s="143"/>
      <c r="M170" s="143"/>
      <c r="N170" s="143"/>
      <c r="O170" s="143"/>
      <c r="P170" s="143"/>
      <c r="Q170" s="143"/>
    </row>
    <row r="171" spans="2:17" x14ac:dyDescent="0.3">
      <c r="B171" s="134"/>
      <c r="C171" s="134"/>
      <c r="D171" s="202"/>
      <c r="E171" s="134"/>
      <c r="F171" s="134"/>
      <c r="G171" s="202"/>
      <c r="H171" s="134"/>
      <c r="I171" s="143"/>
      <c r="J171" s="143"/>
      <c r="K171" s="143"/>
      <c r="L171" s="143"/>
      <c r="M171" s="143"/>
      <c r="N171" s="143"/>
      <c r="O171" s="143"/>
      <c r="P171" s="143"/>
      <c r="Q171" s="143"/>
    </row>
    <row r="172" spans="2:17" x14ac:dyDescent="0.3">
      <c r="B172" s="134"/>
      <c r="C172" s="134"/>
      <c r="D172" s="202"/>
      <c r="E172" s="134"/>
      <c r="F172" s="134"/>
      <c r="G172" s="202"/>
      <c r="H172" s="134"/>
      <c r="I172" s="143"/>
      <c r="J172" s="143"/>
      <c r="K172" s="143"/>
      <c r="L172" s="143"/>
      <c r="M172" s="143"/>
      <c r="N172" s="143"/>
      <c r="O172" s="143"/>
      <c r="P172" s="143"/>
      <c r="Q172" s="143"/>
    </row>
    <row r="173" spans="2:17" x14ac:dyDescent="0.3">
      <c r="B173" s="134"/>
      <c r="C173" s="134"/>
      <c r="D173" s="202"/>
      <c r="E173" s="134"/>
      <c r="F173" s="134"/>
      <c r="G173" s="202"/>
      <c r="H173" s="134"/>
      <c r="I173" s="143"/>
      <c r="J173" s="143"/>
      <c r="K173" s="143"/>
      <c r="L173" s="143"/>
      <c r="M173" s="143"/>
      <c r="N173" s="143"/>
      <c r="O173" s="143"/>
      <c r="P173" s="143"/>
      <c r="Q173" s="143"/>
    </row>
    <row r="174" spans="2:17" x14ac:dyDescent="0.3">
      <c r="B174" s="134"/>
      <c r="C174" s="134"/>
      <c r="D174" s="202"/>
      <c r="E174" s="134"/>
      <c r="F174" s="134"/>
      <c r="G174" s="202"/>
      <c r="H174" s="134"/>
      <c r="I174" s="143"/>
      <c r="J174" s="143"/>
      <c r="K174" s="143"/>
      <c r="L174" s="143"/>
      <c r="M174" s="143"/>
      <c r="N174" s="143"/>
      <c r="O174" s="143"/>
      <c r="P174" s="143"/>
      <c r="Q174" s="143"/>
    </row>
    <row r="175" spans="2:17" x14ac:dyDescent="0.3">
      <c r="B175" s="134"/>
      <c r="C175" s="134"/>
      <c r="D175" s="202"/>
      <c r="E175" s="134"/>
      <c r="F175" s="134"/>
      <c r="G175" s="202"/>
      <c r="H175" s="134"/>
      <c r="I175" s="143"/>
      <c r="J175" s="143"/>
      <c r="K175" s="143"/>
      <c r="L175" s="143"/>
      <c r="M175" s="143"/>
      <c r="N175" s="143"/>
      <c r="O175" s="143"/>
      <c r="P175" s="143"/>
      <c r="Q175" s="143"/>
    </row>
    <row r="176" spans="2:17" x14ac:dyDescent="0.3">
      <c r="B176" s="134"/>
      <c r="C176" s="134"/>
      <c r="D176" s="202"/>
      <c r="E176" s="134"/>
      <c r="F176" s="134"/>
      <c r="G176" s="202"/>
      <c r="H176" s="134"/>
      <c r="I176" s="143"/>
      <c r="J176" s="143"/>
      <c r="K176" s="143"/>
      <c r="L176" s="143"/>
      <c r="M176" s="143"/>
      <c r="N176" s="143"/>
      <c r="O176" s="143"/>
      <c r="P176" s="143"/>
      <c r="Q176" s="143"/>
    </row>
    <row r="177" spans="2:17" x14ac:dyDescent="0.3">
      <c r="B177" s="134"/>
      <c r="C177" s="134"/>
      <c r="D177" s="202"/>
      <c r="E177" s="134"/>
      <c r="F177" s="134"/>
      <c r="G177" s="202"/>
      <c r="H177" s="134"/>
      <c r="I177" s="143"/>
      <c r="J177" s="143"/>
      <c r="K177" s="143"/>
      <c r="L177" s="143"/>
      <c r="M177" s="143"/>
      <c r="N177" s="143"/>
      <c r="O177" s="143"/>
      <c r="P177" s="143"/>
      <c r="Q177" s="143"/>
    </row>
    <row r="178" spans="2:17" x14ac:dyDescent="0.3">
      <c r="B178" s="134"/>
      <c r="C178" s="134"/>
      <c r="D178" s="202"/>
      <c r="E178" s="134"/>
      <c r="F178" s="134"/>
      <c r="G178" s="202"/>
      <c r="H178" s="134"/>
      <c r="I178" s="143"/>
      <c r="J178" s="143"/>
      <c r="K178" s="143"/>
      <c r="L178" s="143"/>
      <c r="M178" s="143"/>
      <c r="N178" s="143"/>
      <c r="O178" s="143"/>
      <c r="P178" s="143"/>
      <c r="Q178" s="143"/>
    </row>
    <row r="179" spans="2:17" x14ac:dyDescent="0.3">
      <c r="B179" s="134"/>
      <c r="C179" s="134"/>
      <c r="D179" s="202"/>
      <c r="E179" s="134"/>
      <c r="F179" s="134"/>
      <c r="G179" s="202"/>
      <c r="H179" s="134"/>
      <c r="I179" s="143"/>
      <c r="J179" s="143"/>
      <c r="K179" s="143"/>
      <c r="L179" s="143"/>
      <c r="M179" s="143"/>
      <c r="N179" s="143"/>
      <c r="O179" s="143"/>
      <c r="P179" s="143"/>
      <c r="Q179" s="143"/>
    </row>
    <row r="180" spans="2:17" x14ac:dyDescent="0.3">
      <c r="B180" s="134"/>
      <c r="C180" s="134"/>
      <c r="D180" s="202"/>
      <c r="E180" s="134"/>
      <c r="F180" s="134"/>
      <c r="G180" s="202"/>
      <c r="H180" s="134"/>
      <c r="I180" s="143"/>
      <c r="J180" s="143"/>
      <c r="K180" s="143"/>
      <c r="L180" s="143"/>
      <c r="M180" s="143"/>
      <c r="N180" s="143"/>
      <c r="O180" s="143"/>
      <c r="P180" s="143"/>
      <c r="Q180" s="143"/>
    </row>
    <row r="181" spans="2:17" x14ac:dyDescent="0.3">
      <c r="B181" s="134"/>
      <c r="C181" s="134"/>
      <c r="D181" s="202"/>
      <c r="E181" s="134"/>
      <c r="F181" s="134"/>
      <c r="G181" s="202"/>
      <c r="H181" s="134"/>
      <c r="I181" s="143"/>
      <c r="J181" s="143"/>
      <c r="K181" s="143"/>
      <c r="L181" s="143"/>
      <c r="M181" s="143"/>
      <c r="N181" s="143"/>
      <c r="O181" s="143"/>
      <c r="P181" s="143"/>
      <c r="Q181" s="143"/>
    </row>
    <row r="182" spans="2:17" x14ac:dyDescent="0.3">
      <c r="B182" s="134"/>
      <c r="C182" s="134"/>
      <c r="D182" s="202"/>
      <c r="E182" s="134"/>
      <c r="F182" s="134"/>
      <c r="G182" s="202"/>
      <c r="H182" s="134"/>
      <c r="I182" s="143"/>
      <c r="J182" s="143"/>
      <c r="K182" s="143"/>
      <c r="L182" s="143"/>
      <c r="M182" s="143"/>
      <c r="N182" s="143"/>
      <c r="O182" s="143"/>
      <c r="P182" s="143"/>
      <c r="Q182" s="143"/>
    </row>
    <row r="183" spans="2:17" x14ac:dyDescent="0.3">
      <c r="B183" s="134"/>
      <c r="C183" s="134"/>
      <c r="D183" s="202"/>
      <c r="E183" s="134"/>
      <c r="F183" s="134"/>
      <c r="G183" s="202"/>
      <c r="H183" s="134"/>
      <c r="I183" s="143"/>
      <c r="J183" s="143"/>
      <c r="K183" s="143"/>
      <c r="L183" s="143"/>
      <c r="M183" s="143"/>
      <c r="N183" s="143"/>
      <c r="O183" s="143"/>
      <c r="P183" s="143"/>
      <c r="Q183" s="143"/>
    </row>
    <row r="184" spans="2:17" x14ac:dyDescent="0.3">
      <c r="B184" s="134"/>
      <c r="C184" s="134"/>
      <c r="D184" s="202"/>
      <c r="E184" s="134"/>
      <c r="F184" s="134"/>
      <c r="G184" s="202"/>
      <c r="H184" s="134"/>
      <c r="I184" s="143"/>
      <c r="J184" s="143"/>
      <c r="K184" s="143"/>
      <c r="L184" s="143"/>
      <c r="M184" s="143"/>
      <c r="N184" s="143"/>
      <c r="O184" s="143"/>
      <c r="P184" s="143"/>
      <c r="Q184" s="143"/>
    </row>
    <row r="185" spans="2:17" x14ac:dyDescent="0.3">
      <c r="B185" s="134"/>
      <c r="C185" s="134"/>
      <c r="D185" s="202"/>
      <c r="E185" s="134"/>
      <c r="F185" s="134"/>
      <c r="G185" s="202"/>
      <c r="H185" s="134"/>
      <c r="I185" s="143"/>
      <c r="J185" s="143"/>
      <c r="K185" s="143"/>
      <c r="L185" s="143"/>
      <c r="M185" s="143"/>
      <c r="N185" s="143"/>
      <c r="O185" s="143"/>
      <c r="P185" s="143"/>
      <c r="Q185" s="143"/>
    </row>
    <row r="186" spans="2:17" x14ac:dyDescent="0.3">
      <c r="B186" s="134"/>
      <c r="C186" s="134"/>
      <c r="D186" s="202"/>
      <c r="E186" s="134"/>
      <c r="F186" s="134"/>
      <c r="G186" s="202"/>
      <c r="H186" s="134"/>
      <c r="I186" s="143"/>
      <c r="J186" s="143"/>
      <c r="K186" s="143"/>
      <c r="L186" s="143"/>
      <c r="M186" s="143"/>
      <c r="N186" s="143"/>
      <c r="O186" s="143"/>
      <c r="P186" s="143"/>
      <c r="Q186" s="143"/>
    </row>
    <row r="187" spans="2:17" x14ac:dyDescent="0.3">
      <c r="B187" s="134"/>
      <c r="C187" s="134"/>
      <c r="D187" s="202"/>
      <c r="E187" s="134"/>
      <c r="F187" s="134"/>
      <c r="G187" s="202"/>
      <c r="H187" s="134"/>
      <c r="I187" s="143"/>
      <c r="J187" s="143"/>
      <c r="K187" s="143"/>
      <c r="L187" s="143"/>
      <c r="M187" s="143"/>
      <c r="N187" s="143"/>
      <c r="O187" s="143"/>
      <c r="P187" s="143"/>
      <c r="Q187" s="143"/>
    </row>
    <row r="188" spans="2:17" x14ac:dyDescent="0.3">
      <c r="B188" s="134"/>
      <c r="C188" s="134"/>
      <c r="D188" s="202"/>
      <c r="E188" s="134"/>
      <c r="F188" s="134"/>
      <c r="G188" s="202"/>
      <c r="H188" s="134"/>
      <c r="I188" s="143"/>
      <c r="J188" s="143"/>
      <c r="K188" s="143"/>
      <c r="L188" s="143"/>
      <c r="M188" s="143"/>
      <c r="N188" s="143"/>
      <c r="O188" s="143"/>
      <c r="P188" s="143"/>
      <c r="Q188" s="143"/>
    </row>
    <row r="189" spans="2:17" x14ac:dyDescent="0.3">
      <c r="B189" s="134"/>
      <c r="C189" s="134"/>
      <c r="D189" s="202"/>
      <c r="E189" s="134"/>
      <c r="F189" s="134"/>
      <c r="G189" s="202"/>
      <c r="H189" s="134"/>
      <c r="I189" s="143"/>
      <c r="J189" s="143"/>
      <c r="K189" s="143"/>
      <c r="L189" s="143"/>
      <c r="M189" s="143"/>
      <c r="N189" s="143"/>
      <c r="O189" s="143"/>
      <c r="P189" s="143"/>
      <c r="Q189" s="143"/>
    </row>
    <row r="190" spans="2:17" x14ac:dyDescent="0.3">
      <c r="B190" s="134"/>
      <c r="C190" s="134"/>
      <c r="D190" s="202"/>
      <c r="E190" s="134"/>
      <c r="F190" s="134"/>
      <c r="G190" s="202"/>
      <c r="H190" s="134"/>
      <c r="I190" s="143"/>
      <c r="J190" s="143"/>
      <c r="K190" s="143"/>
      <c r="L190" s="143"/>
      <c r="M190" s="143"/>
      <c r="N190" s="143"/>
      <c r="O190" s="143"/>
      <c r="P190" s="143"/>
      <c r="Q190" s="143"/>
    </row>
    <row r="191" spans="2:17" x14ac:dyDescent="0.3">
      <c r="B191" s="134"/>
      <c r="C191" s="134"/>
      <c r="D191" s="202"/>
      <c r="E191" s="134"/>
      <c r="F191" s="134"/>
      <c r="G191" s="202"/>
      <c r="H191" s="134"/>
      <c r="I191" s="143"/>
      <c r="J191" s="143"/>
      <c r="K191" s="143"/>
      <c r="L191" s="143"/>
      <c r="M191" s="143"/>
      <c r="N191" s="143"/>
      <c r="O191" s="143"/>
      <c r="P191" s="143"/>
      <c r="Q191" s="143"/>
    </row>
    <row r="192" spans="2:17" x14ac:dyDescent="0.3">
      <c r="B192" s="134"/>
      <c r="C192" s="134"/>
      <c r="D192" s="202"/>
      <c r="E192" s="134"/>
      <c r="F192" s="134"/>
      <c r="G192" s="202"/>
      <c r="H192" s="134"/>
      <c r="I192" s="143"/>
      <c r="J192" s="143"/>
      <c r="K192" s="143"/>
      <c r="L192" s="143"/>
      <c r="M192" s="143"/>
      <c r="N192" s="143"/>
      <c r="O192" s="143"/>
      <c r="P192" s="143"/>
      <c r="Q192" s="143"/>
    </row>
    <row r="193" spans="2:17" x14ac:dyDescent="0.3">
      <c r="B193" s="134"/>
      <c r="C193" s="134"/>
      <c r="D193" s="202"/>
      <c r="E193" s="134"/>
      <c r="F193" s="134"/>
      <c r="G193" s="202"/>
      <c r="H193" s="134"/>
      <c r="I193" s="143"/>
      <c r="J193" s="143"/>
      <c r="K193" s="143"/>
      <c r="L193" s="143"/>
      <c r="M193" s="143"/>
      <c r="N193" s="143"/>
      <c r="O193" s="143"/>
      <c r="P193" s="143"/>
      <c r="Q193" s="143"/>
    </row>
    <row r="194" spans="2:17" x14ac:dyDescent="0.3">
      <c r="B194" s="134"/>
      <c r="C194" s="134"/>
      <c r="D194" s="202"/>
      <c r="E194" s="134"/>
      <c r="F194" s="134"/>
      <c r="G194" s="202"/>
      <c r="H194" s="134"/>
      <c r="I194" s="143"/>
      <c r="J194" s="143"/>
      <c r="K194" s="143"/>
      <c r="L194" s="143"/>
      <c r="M194" s="143"/>
      <c r="N194" s="143"/>
      <c r="O194" s="143"/>
      <c r="P194" s="143"/>
      <c r="Q194" s="143"/>
    </row>
    <row r="195" spans="2:17" x14ac:dyDescent="0.3">
      <c r="B195" s="134"/>
      <c r="C195" s="134"/>
      <c r="D195" s="202"/>
      <c r="E195" s="134"/>
      <c r="F195" s="134"/>
      <c r="G195" s="202"/>
      <c r="H195" s="134"/>
      <c r="I195" s="143"/>
      <c r="J195" s="143"/>
      <c r="K195" s="143"/>
      <c r="L195" s="143"/>
      <c r="M195" s="143"/>
      <c r="N195" s="143"/>
      <c r="O195" s="143"/>
      <c r="P195" s="143"/>
      <c r="Q195" s="143"/>
    </row>
    <row r="196" spans="2:17" x14ac:dyDescent="0.3">
      <c r="B196" s="134"/>
      <c r="C196" s="134"/>
      <c r="D196" s="202"/>
      <c r="E196" s="134"/>
      <c r="F196" s="134"/>
      <c r="G196" s="202"/>
      <c r="H196" s="134"/>
      <c r="I196" s="143"/>
      <c r="J196" s="143"/>
      <c r="K196" s="143"/>
      <c r="L196" s="143"/>
      <c r="M196" s="143"/>
      <c r="N196" s="143"/>
      <c r="O196" s="143"/>
      <c r="P196" s="143"/>
      <c r="Q196" s="143"/>
    </row>
    <row r="197" spans="2:17" x14ac:dyDescent="0.3">
      <c r="B197" s="134"/>
      <c r="C197" s="134"/>
      <c r="D197" s="202"/>
      <c r="E197" s="134"/>
      <c r="F197" s="134"/>
      <c r="G197" s="202"/>
      <c r="H197" s="134"/>
      <c r="I197" s="143"/>
      <c r="J197" s="143"/>
      <c r="K197" s="143"/>
      <c r="L197" s="143"/>
      <c r="M197" s="143"/>
      <c r="N197" s="143"/>
      <c r="O197" s="143"/>
      <c r="P197" s="143"/>
      <c r="Q197" s="143"/>
    </row>
    <row r="198" spans="2:17" x14ac:dyDescent="0.3">
      <c r="B198" s="134"/>
      <c r="C198" s="134"/>
      <c r="D198" s="202"/>
      <c r="E198" s="134"/>
      <c r="F198" s="134"/>
      <c r="G198" s="202"/>
      <c r="H198" s="134"/>
      <c r="I198" s="143"/>
      <c r="J198" s="143"/>
      <c r="K198" s="143"/>
      <c r="L198" s="143"/>
      <c r="M198" s="143"/>
      <c r="N198" s="143"/>
      <c r="O198" s="143"/>
      <c r="P198" s="143"/>
      <c r="Q198" s="143"/>
    </row>
    <row r="199" spans="2:17" x14ac:dyDescent="0.3">
      <c r="B199" s="134"/>
      <c r="C199" s="134"/>
      <c r="D199" s="202"/>
      <c r="E199" s="134"/>
      <c r="F199" s="134"/>
      <c r="G199" s="202"/>
      <c r="H199" s="134"/>
      <c r="I199" s="143"/>
      <c r="J199" s="143"/>
      <c r="K199" s="143"/>
      <c r="L199" s="143"/>
      <c r="M199" s="143"/>
      <c r="N199" s="143"/>
      <c r="O199" s="143"/>
      <c r="P199" s="143"/>
      <c r="Q199" s="143"/>
    </row>
    <row r="200" spans="2:17" x14ac:dyDescent="0.3">
      <c r="B200" s="134"/>
      <c r="C200" s="134"/>
      <c r="D200" s="202"/>
      <c r="E200" s="134"/>
      <c r="F200" s="134"/>
      <c r="G200" s="202"/>
      <c r="H200" s="134"/>
      <c r="I200" s="143"/>
      <c r="J200" s="143"/>
      <c r="K200" s="143"/>
      <c r="L200" s="143"/>
      <c r="M200" s="143"/>
      <c r="N200" s="143"/>
      <c r="O200" s="143"/>
      <c r="P200" s="143"/>
      <c r="Q200" s="143"/>
    </row>
    <row r="201" spans="2:17" x14ac:dyDescent="0.3">
      <c r="B201" s="134"/>
      <c r="C201" s="134"/>
      <c r="D201" s="202"/>
      <c r="E201" s="134"/>
      <c r="F201" s="134"/>
      <c r="G201" s="202"/>
      <c r="H201" s="134"/>
      <c r="I201" s="143"/>
      <c r="J201" s="143"/>
      <c r="K201" s="143"/>
      <c r="L201" s="143"/>
      <c r="M201" s="143"/>
      <c r="N201" s="143"/>
      <c r="O201" s="143"/>
      <c r="P201" s="143"/>
      <c r="Q201" s="143"/>
    </row>
    <row r="202" spans="2:17" x14ac:dyDescent="0.3">
      <c r="B202" s="134"/>
      <c r="C202" s="134"/>
      <c r="D202" s="202"/>
      <c r="E202" s="134"/>
      <c r="F202" s="134"/>
      <c r="G202" s="202"/>
      <c r="H202" s="134"/>
      <c r="I202" s="143"/>
      <c r="J202" s="143"/>
      <c r="K202" s="143"/>
      <c r="L202" s="143"/>
      <c r="M202" s="143"/>
      <c r="N202" s="143"/>
      <c r="O202" s="143"/>
      <c r="P202" s="143"/>
      <c r="Q202" s="143"/>
    </row>
    <row r="203" spans="2:17" x14ac:dyDescent="0.3">
      <c r="B203" s="134"/>
      <c r="C203" s="134"/>
      <c r="D203" s="202"/>
      <c r="E203" s="134"/>
      <c r="F203" s="134"/>
      <c r="G203" s="202"/>
      <c r="H203" s="134"/>
      <c r="I203" s="143"/>
      <c r="J203" s="143"/>
      <c r="K203" s="143"/>
      <c r="L203" s="143"/>
      <c r="M203" s="143"/>
      <c r="N203" s="143"/>
      <c r="O203" s="143"/>
      <c r="P203" s="143"/>
      <c r="Q203" s="143"/>
    </row>
    <row r="204" spans="2:17" x14ac:dyDescent="0.3">
      <c r="B204" s="134"/>
      <c r="C204" s="134"/>
      <c r="D204" s="202"/>
      <c r="E204" s="134"/>
      <c r="F204" s="134"/>
      <c r="G204" s="202"/>
      <c r="H204" s="134"/>
      <c r="I204" s="143"/>
      <c r="J204" s="143"/>
      <c r="K204" s="143"/>
      <c r="L204" s="143"/>
      <c r="M204" s="143"/>
      <c r="N204" s="143"/>
      <c r="O204" s="143"/>
      <c r="P204" s="143"/>
      <c r="Q204" s="143"/>
    </row>
    <row r="205" spans="2:17" x14ac:dyDescent="0.3">
      <c r="B205" s="134"/>
      <c r="C205" s="134"/>
      <c r="D205" s="202"/>
      <c r="E205" s="134"/>
      <c r="F205" s="134"/>
      <c r="G205" s="202"/>
      <c r="H205" s="134"/>
      <c r="I205" s="143"/>
      <c r="J205" s="143"/>
      <c r="K205" s="143"/>
      <c r="L205" s="143"/>
      <c r="M205" s="143"/>
      <c r="N205" s="143"/>
      <c r="O205" s="143"/>
      <c r="P205" s="143"/>
      <c r="Q205" s="143"/>
    </row>
    <row r="206" spans="2:17" x14ac:dyDescent="0.3">
      <c r="B206" s="134"/>
      <c r="C206" s="134"/>
      <c r="D206" s="202"/>
      <c r="E206" s="134"/>
      <c r="F206" s="134"/>
      <c r="G206" s="202"/>
      <c r="H206" s="134"/>
      <c r="I206" s="143"/>
      <c r="J206" s="143"/>
      <c r="K206" s="143"/>
      <c r="L206" s="143"/>
      <c r="M206" s="143"/>
      <c r="N206" s="143"/>
      <c r="O206" s="143"/>
      <c r="P206" s="143"/>
      <c r="Q206" s="143"/>
    </row>
    <row r="207" spans="2:17" x14ac:dyDescent="0.3">
      <c r="B207" s="134"/>
      <c r="C207" s="134"/>
      <c r="D207" s="202"/>
      <c r="E207" s="134"/>
      <c r="F207" s="134"/>
      <c r="G207" s="202"/>
      <c r="H207" s="134"/>
      <c r="I207" s="143"/>
      <c r="J207" s="143"/>
      <c r="K207" s="143"/>
      <c r="L207" s="143"/>
      <c r="M207" s="143"/>
      <c r="N207" s="143"/>
      <c r="O207" s="143"/>
      <c r="P207" s="143"/>
      <c r="Q207" s="143"/>
    </row>
    <row r="208" spans="2:17" x14ac:dyDescent="0.3">
      <c r="B208" s="134"/>
      <c r="C208" s="134"/>
      <c r="D208" s="202"/>
      <c r="E208" s="134"/>
      <c r="F208" s="134"/>
      <c r="G208" s="202"/>
      <c r="H208" s="134"/>
      <c r="I208" s="143"/>
      <c r="J208" s="143"/>
      <c r="K208" s="143"/>
      <c r="L208" s="143"/>
      <c r="M208" s="143"/>
      <c r="N208" s="143"/>
      <c r="O208" s="143"/>
      <c r="P208" s="143"/>
      <c r="Q208" s="143"/>
    </row>
    <row r="209" spans="2:17" x14ac:dyDescent="0.3">
      <c r="B209" s="134"/>
      <c r="C209" s="134"/>
      <c r="D209" s="202"/>
      <c r="E209" s="134"/>
      <c r="F209" s="134"/>
      <c r="G209" s="202"/>
      <c r="H209" s="134"/>
      <c r="I209" s="143"/>
      <c r="J209" s="143"/>
      <c r="K209" s="143"/>
      <c r="L209" s="143"/>
      <c r="M209" s="143"/>
      <c r="N209" s="143"/>
      <c r="O209" s="143"/>
      <c r="P209" s="143"/>
      <c r="Q209" s="143"/>
    </row>
    <row r="210" spans="2:17" x14ac:dyDescent="0.3">
      <c r="B210" s="134"/>
      <c r="C210" s="134"/>
      <c r="D210" s="202"/>
      <c r="E210" s="134"/>
      <c r="F210" s="134"/>
      <c r="G210" s="202"/>
      <c r="H210" s="134"/>
      <c r="I210" s="143"/>
      <c r="J210" s="143"/>
      <c r="K210" s="143"/>
      <c r="L210" s="143"/>
      <c r="M210" s="143"/>
      <c r="N210" s="143"/>
      <c r="O210" s="143"/>
      <c r="P210" s="143"/>
      <c r="Q210" s="143"/>
    </row>
    <row r="211" spans="2:17" x14ac:dyDescent="0.3">
      <c r="B211" s="134"/>
      <c r="C211" s="134"/>
      <c r="D211" s="202"/>
      <c r="E211" s="134"/>
      <c r="F211" s="134"/>
      <c r="G211" s="202"/>
      <c r="H211" s="134"/>
      <c r="I211" s="143"/>
      <c r="J211" s="143"/>
      <c r="K211" s="143"/>
      <c r="L211" s="143"/>
      <c r="M211" s="143"/>
      <c r="N211" s="143"/>
      <c r="O211" s="143"/>
      <c r="P211" s="143"/>
      <c r="Q211" s="143"/>
    </row>
    <row r="212" spans="2:17" x14ac:dyDescent="0.3">
      <c r="B212" s="134"/>
      <c r="C212" s="134"/>
      <c r="D212" s="202"/>
      <c r="E212" s="134"/>
      <c r="F212" s="134"/>
      <c r="G212" s="202"/>
      <c r="H212" s="134"/>
      <c r="I212" s="143"/>
      <c r="J212" s="143"/>
      <c r="K212" s="143"/>
      <c r="L212" s="143"/>
      <c r="M212" s="143"/>
      <c r="N212" s="143"/>
      <c r="O212" s="143"/>
      <c r="P212" s="143"/>
      <c r="Q212" s="143"/>
    </row>
    <row r="213" spans="2:17" x14ac:dyDescent="0.3">
      <c r="B213" s="134"/>
      <c r="C213" s="134"/>
      <c r="D213" s="202"/>
      <c r="E213" s="134"/>
      <c r="F213" s="134"/>
      <c r="G213" s="202"/>
      <c r="H213" s="134"/>
      <c r="I213" s="143"/>
      <c r="J213" s="143"/>
      <c r="K213" s="143"/>
      <c r="L213" s="143"/>
      <c r="M213" s="143"/>
      <c r="N213" s="143"/>
      <c r="O213" s="143"/>
      <c r="P213" s="143"/>
      <c r="Q213" s="143"/>
    </row>
    <row r="214" spans="2:17" x14ac:dyDescent="0.3">
      <c r="B214" s="134"/>
      <c r="C214" s="134"/>
      <c r="D214" s="202"/>
      <c r="E214" s="134"/>
      <c r="F214" s="134"/>
      <c r="G214" s="202"/>
      <c r="H214" s="134"/>
      <c r="I214" s="143"/>
      <c r="J214" s="143"/>
      <c r="K214" s="143"/>
      <c r="L214" s="143"/>
      <c r="M214" s="143"/>
      <c r="N214" s="143"/>
      <c r="O214" s="143"/>
      <c r="P214" s="143"/>
      <c r="Q214" s="143"/>
    </row>
    <row r="215" spans="2:17" x14ac:dyDescent="0.3">
      <c r="B215" s="134"/>
      <c r="C215" s="134"/>
      <c r="D215" s="202"/>
      <c r="E215" s="134"/>
      <c r="F215" s="134"/>
      <c r="G215" s="202"/>
      <c r="H215" s="134"/>
      <c r="I215" s="143"/>
      <c r="J215" s="143"/>
      <c r="K215" s="143"/>
      <c r="L215" s="143"/>
      <c r="M215" s="143"/>
      <c r="N215" s="143"/>
      <c r="O215" s="143"/>
      <c r="P215" s="143"/>
      <c r="Q215" s="143"/>
    </row>
    <row r="216" spans="2:17" x14ac:dyDescent="0.3">
      <c r="B216" s="134"/>
      <c r="C216" s="134"/>
      <c r="D216" s="202"/>
      <c r="E216" s="134"/>
      <c r="F216" s="134"/>
      <c r="G216" s="202"/>
      <c r="H216" s="134"/>
      <c r="I216" s="143"/>
      <c r="J216" s="143"/>
      <c r="K216" s="143"/>
      <c r="L216" s="143"/>
      <c r="M216" s="143"/>
      <c r="N216" s="143"/>
      <c r="O216" s="143"/>
      <c r="P216" s="143"/>
      <c r="Q216" s="143"/>
    </row>
    <row r="217" spans="2:17" x14ac:dyDescent="0.3">
      <c r="B217" s="134"/>
      <c r="C217" s="134"/>
      <c r="D217" s="202"/>
      <c r="E217" s="134"/>
      <c r="F217" s="134"/>
      <c r="G217" s="202"/>
      <c r="H217" s="134"/>
      <c r="I217" s="143"/>
      <c r="J217" s="143"/>
      <c r="K217" s="143"/>
      <c r="L217" s="143"/>
      <c r="M217" s="143"/>
      <c r="N217" s="143"/>
      <c r="O217" s="143"/>
      <c r="P217" s="143"/>
      <c r="Q217" s="143"/>
    </row>
    <row r="218" spans="2:17" x14ac:dyDescent="0.3">
      <c r="B218" s="134"/>
      <c r="C218" s="134"/>
      <c r="D218" s="202"/>
      <c r="E218" s="134"/>
      <c r="F218" s="134"/>
      <c r="G218" s="202"/>
      <c r="H218" s="134"/>
      <c r="I218" s="143"/>
      <c r="J218" s="143"/>
      <c r="K218" s="143"/>
      <c r="L218" s="143"/>
      <c r="M218" s="143"/>
      <c r="N218" s="143"/>
      <c r="O218" s="143"/>
      <c r="P218" s="143"/>
      <c r="Q218" s="143"/>
    </row>
    <row r="219" spans="2:17" x14ac:dyDescent="0.3">
      <c r="B219" s="134"/>
      <c r="C219" s="134"/>
      <c r="D219" s="202"/>
      <c r="E219" s="134"/>
      <c r="F219" s="134"/>
      <c r="G219" s="202"/>
      <c r="H219" s="134"/>
      <c r="I219" s="143"/>
      <c r="J219" s="143"/>
      <c r="K219" s="143"/>
      <c r="L219" s="143"/>
      <c r="M219" s="143"/>
      <c r="N219" s="143"/>
      <c r="O219" s="143"/>
      <c r="P219" s="143"/>
      <c r="Q219" s="143"/>
    </row>
    <row r="220" spans="2:17" x14ac:dyDescent="0.3">
      <c r="B220" s="134"/>
      <c r="C220" s="134"/>
      <c r="D220" s="202"/>
      <c r="E220" s="134"/>
      <c r="F220" s="134"/>
      <c r="G220" s="202"/>
      <c r="H220" s="134"/>
      <c r="I220" s="143"/>
      <c r="J220" s="143"/>
      <c r="K220" s="143"/>
      <c r="L220" s="143"/>
      <c r="M220" s="143"/>
      <c r="N220" s="143"/>
      <c r="O220" s="143"/>
      <c r="P220" s="143"/>
      <c r="Q220" s="143"/>
    </row>
    <row r="221" spans="2:17" x14ac:dyDescent="0.3">
      <c r="B221" s="134"/>
      <c r="C221" s="134"/>
      <c r="D221" s="202"/>
      <c r="E221" s="134"/>
      <c r="F221" s="134"/>
      <c r="G221" s="202"/>
      <c r="H221" s="134"/>
      <c r="I221" s="143"/>
      <c r="J221" s="143"/>
      <c r="K221" s="143"/>
      <c r="L221" s="143"/>
      <c r="M221" s="143"/>
      <c r="N221" s="143"/>
      <c r="O221" s="143"/>
      <c r="P221" s="143"/>
      <c r="Q221" s="143"/>
    </row>
    <row r="222" spans="2:17" x14ac:dyDescent="0.3">
      <c r="B222" s="134"/>
      <c r="C222" s="134"/>
      <c r="D222" s="202"/>
      <c r="E222" s="134"/>
      <c r="F222" s="134"/>
      <c r="G222" s="202"/>
      <c r="H222" s="134"/>
      <c r="I222" s="143"/>
      <c r="J222" s="143"/>
      <c r="K222" s="143"/>
      <c r="L222" s="143"/>
      <c r="M222" s="143"/>
      <c r="N222" s="143"/>
      <c r="O222" s="143"/>
      <c r="P222" s="143"/>
      <c r="Q222" s="143"/>
    </row>
    <row r="223" spans="2:17" x14ac:dyDescent="0.3">
      <c r="B223" s="134"/>
      <c r="C223" s="134"/>
      <c r="D223" s="202"/>
      <c r="E223" s="134"/>
      <c r="F223" s="134"/>
      <c r="G223" s="202"/>
      <c r="H223" s="134"/>
      <c r="I223" s="143"/>
      <c r="J223" s="143"/>
      <c r="K223" s="143"/>
      <c r="L223" s="143"/>
      <c r="M223" s="143"/>
      <c r="N223" s="143"/>
      <c r="O223" s="143"/>
      <c r="P223" s="143"/>
      <c r="Q223" s="143"/>
    </row>
    <row r="224" spans="2:17" x14ac:dyDescent="0.3">
      <c r="B224" s="134"/>
      <c r="C224" s="134"/>
      <c r="D224" s="202"/>
      <c r="E224" s="134"/>
      <c r="F224" s="134"/>
      <c r="G224" s="202"/>
      <c r="H224" s="134"/>
      <c r="I224" s="143"/>
      <c r="J224" s="143"/>
      <c r="K224" s="143"/>
      <c r="L224" s="143"/>
      <c r="M224" s="143"/>
      <c r="N224" s="143"/>
      <c r="O224" s="143"/>
      <c r="P224" s="143"/>
      <c r="Q224" s="143"/>
    </row>
    <row r="225" spans="2:17" x14ac:dyDescent="0.3">
      <c r="B225" s="134"/>
      <c r="C225" s="134"/>
      <c r="D225" s="202"/>
      <c r="E225" s="134"/>
      <c r="F225" s="134"/>
      <c r="G225" s="202"/>
      <c r="H225" s="134"/>
      <c r="I225" s="143"/>
      <c r="J225" s="143"/>
      <c r="K225" s="143"/>
      <c r="L225" s="143"/>
      <c r="M225" s="143"/>
      <c r="N225" s="143"/>
      <c r="O225" s="143"/>
      <c r="P225" s="143"/>
      <c r="Q225" s="143"/>
    </row>
    <row r="226" spans="2:17" x14ac:dyDescent="0.3">
      <c r="B226" s="134"/>
      <c r="C226" s="134"/>
      <c r="D226" s="202"/>
      <c r="E226" s="134"/>
      <c r="F226" s="134"/>
      <c r="G226" s="202"/>
      <c r="H226" s="134"/>
      <c r="I226" s="143"/>
      <c r="J226" s="143"/>
      <c r="K226" s="143"/>
      <c r="L226" s="143"/>
      <c r="M226" s="143"/>
      <c r="N226" s="143"/>
      <c r="O226" s="143"/>
      <c r="P226" s="143"/>
      <c r="Q226" s="143"/>
    </row>
    <row r="227" spans="2:17" x14ac:dyDescent="0.3">
      <c r="B227" s="134"/>
      <c r="C227" s="134"/>
      <c r="D227" s="202"/>
      <c r="E227" s="134"/>
      <c r="F227" s="134"/>
      <c r="G227" s="202"/>
      <c r="H227" s="134"/>
      <c r="I227" s="143"/>
      <c r="J227" s="143"/>
      <c r="K227" s="143"/>
      <c r="L227" s="143"/>
      <c r="M227" s="143"/>
      <c r="N227" s="143"/>
      <c r="O227" s="143"/>
      <c r="P227" s="143"/>
      <c r="Q227" s="143"/>
    </row>
    <row r="228" spans="2:17" x14ac:dyDescent="0.3">
      <c r="B228" s="134"/>
      <c r="C228" s="134"/>
      <c r="D228" s="202"/>
      <c r="E228" s="134"/>
      <c r="F228" s="134"/>
      <c r="G228" s="202"/>
      <c r="H228" s="134"/>
      <c r="I228" s="143"/>
      <c r="J228" s="143"/>
      <c r="K228" s="143"/>
      <c r="L228" s="143"/>
      <c r="M228" s="143"/>
      <c r="N228" s="143"/>
      <c r="O228" s="143"/>
      <c r="P228" s="143"/>
      <c r="Q228" s="143"/>
    </row>
    <row r="229" spans="2:17" x14ac:dyDescent="0.3">
      <c r="B229" s="134"/>
      <c r="C229" s="134"/>
      <c r="D229" s="202"/>
      <c r="E229" s="134"/>
      <c r="F229" s="134"/>
      <c r="G229" s="202"/>
      <c r="H229" s="134"/>
      <c r="I229" s="143"/>
      <c r="J229" s="143"/>
      <c r="K229" s="143"/>
      <c r="L229" s="143"/>
      <c r="M229" s="143"/>
      <c r="N229" s="143"/>
      <c r="O229" s="143"/>
      <c r="P229" s="143"/>
      <c r="Q229" s="143"/>
    </row>
    <row r="230" spans="2:17" x14ac:dyDescent="0.3">
      <c r="B230" s="134"/>
      <c r="C230" s="134"/>
      <c r="D230" s="202"/>
      <c r="E230" s="134"/>
      <c r="F230" s="134"/>
      <c r="G230" s="202"/>
      <c r="H230" s="134"/>
      <c r="I230" s="143"/>
      <c r="J230" s="143"/>
      <c r="K230" s="143"/>
      <c r="L230" s="143"/>
      <c r="M230" s="143"/>
      <c r="N230" s="143"/>
      <c r="O230" s="143"/>
      <c r="P230" s="143"/>
      <c r="Q230" s="143"/>
    </row>
    <row r="231" spans="2:17" x14ac:dyDescent="0.3">
      <c r="B231" s="134"/>
      <c r="C231" s="134"/>
      <c r="D231" s="202"/>
      <c r="E231" s="134"/>
      <c r="F231" s="134"/>
      <c r="G231" s="202"/>
      <c r="H231" s="134"/>
      <c r="I231" s="143"/>
      <c r="J231" s="143"/>
      <c r="K231" s="143"/>
      <c r="L231" s="143"/>
      <c r="M231" s="143"/>
      <c r="N231" s="143"/>
      <c r="O231" s="143"/>
      <c r="P231" s="143"/>
      <c r="Q231" s="143"/>
    </row>
    <row r="232" spans="2:17" x14ac:dyDescent="0.3">
      <c r="B232" s="134"/>
      <c r="C232" s="134"/>
      <c r="D232" s="202"/>
      <c r="E232" s="134"/>
      <c r="F232" s="134"/>
      <c r="G232" s="202"/>
      <c r="H232" s="134"/>
      <c r="I232" s="143"/>
      <c r="J232" s="143"/>
      <c r="K232" s="143"/>
      <c r="L232" s="143"/>
      <c r="M232" s="143"/>
      <c r="N232" s="143"/>
      <c r="O232" s="143"/>
      <c r="P232" s="143"/>
      <c r="Q232" s="143"/>
    </row>
    <row r="233" spans="2:17" x14ac:dyDescent="0.3">
      <c r="B233" s="134"/>
      <c r="C233" s="134"/>
      <c r="D233" s="202"/>
      <c r="E233" s="134"/>
      <c r="F233" s="134"/>
      <c r="G233" s="202"/>
      <c r="H233" s="134"/>
      <c r="I233" s="143"/>
      <c r="J233" s="143"/>
      <c r="K233" s="143"/>
      <c r="L233" s="143"/>
      <c r="M233" s="143"/>
      <c r="N233" s="143"/>
      <c r="O233" s="143"/>
      <c r="P233" s="143"/>
      <c r="Q233" s="143"/>
    </row>
    <row r="234" spans="2:17" x14ac:dyDescent="0.3">
      <c r="B234" s="134"/>
      <c r="C234" s="134"/>
      <c r="D234" s="202"/>
      <c r="E234" s="134"/>
      <c r="F234" s="134"/>
      <c r="G234" s="202"/>
      <c r="H234" s="134"/>
      <c r="I234" s="143"/>
      <c r="J234" s="143"/>
      <c r="K234" s="143"/>
      <c r="L234" s="143"/>
      <c r="M234" s="143"/>
      <c r="N234" s="143"/>
      <c r="O234" s="143"/>
      <c r="P234" s="143"/>
      <c r="Q234" s="143"/>
    </row>
    <row r="235" spans="2:17" x14ac:dyDescent="0.3">
      <c r="B235" s="134"/>
      <c r="C235" s="134"/>
      <c r="D235" s="202"/>
      <c r="E235" s="134"/>
      <c r="F235" s="134"/>
      <c r="G235" s="202"/>
      <c r="H235" s="134"/>
      <c r="I235" s="143"/>
      <c r="J235" s="143"/>
      <c r="K235" s="143"/>
      <c r="L235" s="143"/>
      <c r="M235" s="143"/>
      <c r="N235" s="143"/>
      <c r="O235" s="143"/>
      <c r="P235" s="143"/>
      <c r="Q235" s="143"/>
    </row>
    <row r="236" spans="2:17" x14ac:dyDescent="0.3">
      <c r="B236" s="134"/>
      <c r="C236" s="134"/>
      <c r="D236" s="202"/>
      <c r="E236" s="134"/>
      <c r="F236" s="134"/>
      <c r="G236" s="202"/>
      <c r="H236" s="134"/>
      <c r="I236" s="143"/>
      <c r="J236" s="143"/>
      <c r="K236" s="143"/>
      <c r="L236" s="143"/>
      <c r="M236" s="143"/>
      <c r="N236" s="143"/>
      <c r="O236" s="143"/>
      <c r="P236" s="143"/>
      <c r="Q236" s="143"/>
    </row>
    <row r="237" spans="2:17" x14ac:dyDescent="0.3">
      <c r="B237" s="134"/>
      <c r="C237" s="134"/>
      <c r="D237" s="202"/>
      <c r="E237" s="134"/>
      <c r="F237" s="134"/>
      <c r="G237" s="202"/>
      <c r="H237" s="134"/>
      <c r="I237" s="143"/>
      <c r="J237" s="143"/>
      <c r="K237" s="143"/>
      <c r="L237" s="143"/>
      <c r="M237" s="143"/>
      <c r="N237" s="143"/>
      <c r="O237" s="143"/>
      <c r="P237" s="143"/>
      <c r="Q237" s="143"/>
    </row>
    <row r="238" spans="2:17" x14ac:dyDescent="0.3">
      <c r="B238" s="134"/>
      <c r="C238" s="134"/>
      <c r="D238" s="202"/>
      <c r="E238" s="134"/>
      <c r="F238" s="134"/>
      <c r="G238" s="202"/>
      <c r="H238" s="134"/>
      <c r="I238" s="143"/>
      <c r="J238" s="143"/>
      <c r="K238" s="143"/>
      <c r="L238" s="143"/>
      <c r="M238" s="143"/>
      <c r="N238" s="143"/>
      <c r="O238" s="143"/>
      <c r="P238" s="143"/>
      <c r="Q238" s="143"/>
    </row>
    <row r="239" spans="2:17" x14ac:dyDescent="0.3">
      <c r="B239" s="134"/>
      <c r="C239" s="134"/>
      <c r="D239" s="202"/>
      <c r="E239" s="134"/>
      <c r="F239" s="134"/>
      <c r="G239" s="202"/>
      <c r="H239" s="134"/>
      <c r="I239" s="143"/>
      <c r="J239" s="143"/>
      <c r="K239" s="143"/>
      <c r="L239" s="143"/>
      <c r="M239" s="143"/>
      <c r="N239" s="143"/>
      <c r="O239" s="143"/>
      <c r="P239" s="143"/>
      <c r="Q239" s="143"/>
    </row>
    <row r="240" spans="2:17" x14ac:dyDescent="0.3">
      <c r="B240" s="134"/>
      <c r="C240" s="134"/>
      <c r="D240" s="202"/>
      <c r="E240" s="134"/>
      <c r="F240" s="134"/>
      <c r="G240" s="202"/>
      <c r="H240" s="134"/>
      <c r="I240" s="143"/>
      <c r="J240" s="143"/>
      <c r="K240" s="143"/>
      <c r="L240" s="143"/>
      <c r="M240" s="143"/>
      <c r="N240" s="143"/>
      <c r="O240" s="143"/>
      <c r="P240" s="143"/>
      <c r="Q240" s="143"/>
    </row>
    <row r="241" spans="2:17" x14ac:dyDescent="0.3">
      <c r="B241" s="134"/>
      <c r="C241" s="134"/>
      <c r="D241" s="202"/>
      <c r="E241" s="134"/>
      <c r="F241" s="134"/>
      <c r="G241" s="202"/>
      <c r="H241" s="134"/>
      <c r="I241" s="143"/>
      <c r="J241" s="143"/>
      <c r="K241" s="143"/>
      <c r="L241" s="143"/>
      <c r="M241" s="143"/>
      <c r="N241" s="143"/>
      <c r="O241" s="143"/>
      <c r="P241" s="143"/>
      <c r="Q241" s="143"/>
    </row>
    <row r="242" spans="2:17" x14ac:dyDescent="0.3">
      <c r="B242" s="134"/>
      <c r="C242" s="134"/>
      <c r="D242" s="202"/>
      <c r="E242" s="134"/>
      <c r="F242" s="134"/>
      <c r="G242" s="202"/>
      <c r="H242" s="134"/>
      <c r="I242" s="143"/>
      <c r="J242" s="143"/>
      <c r="K242" s="143"/>
      <c r="L242" s="143"/>
      <c r="M242" s="143"/>
      <c r="N242" s="143"/>
      <c r="O242" s="143"/>
      <c r="P242" s="143"/>
      <c r="Q242" s="143"/>
    </row>
    <row r="243" spans="2:17" x14ac:dyDescent="0.3">
      <c r="B243" s="134"/>
      <c r="C243" s="134"/>
      <c r="D243" s="202"/>
      <c r="E243" s="134"/>
      <c r="F243" s="134"/>
      <c r="G243" s="202"/>
      <c r="H243" s="134"/>
      <c r="I243" s="143"/>
      <c r="J243" s="143"/>
      <c r="K243" s="143"/>
      <c r="L243" s="143"/>
      <c r="M243" s="143"/>
      <c r="N243" s="143"/>
      <c r="O243" s="143"/>
      <c r="P243" s="143"/>
      <c r="Q243" s="143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6953125" defaultRowHeight="13" x14ac:dyDescent="0.3"/>
  <cols>
    <col min="1" max="1" width="65.26953125" style="160" bestFit="1" customWidth="1"/>
    <col min="2" max="2" width="14.453125" style="141" bestFit="1" customWidth="1"/>
    <col min="3" max="4" width="12.81640625" style="154" bestFit="1" customWidth="1"/>
    <col min="5" max="5" width="14.81640625" style="141" bestFit="1" customWidth="1"/>
    <col min="6" max="6" width="16" style="141" bestFit="1" customWidth="1"/>
    <col min="7" max="7" width="10.7265625" style="209" bestFit="1" customWidth="1"/>
    <col min="8" max="8" width="14.453125" style="141" bestFit="1" customWidth="1"/>
    <col min="9" max="10" width="12.81640625" style="154" bestFit="1" customWidth="1"/>
    <col min="11" max="12" width="16" style="141" bestFit="1" customWidth="1"/>
    <col min="13" max="13" width="10.7265625" style="209" bestFit="1" customWidth="1"/>
    <col min="14" max="14" width="16.1796875" style="141" bestFit="1" customWidth="1"/>
    <col min="15" max="16384" width="16.26953125" style="160"/>
  </cols>
  <sheetData>
    <row r="2" spans="1:19" s="137" customFormat="1" ht="18.5" x14ac:dyDescent="0.45">
      <c r="A2" s="256" t="s">
        <v>37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128"/>
      <c r="P2" s="128"/>
      <c r="Q2" s="128"/>
      <c r="R2" s="128"/>
      <c r="S2" s="128"/>
    </row>
    <row r="3" spans="1:19" x14ac:dyDescent="0.3">
      <c r="A3" s="25"/>
    </row>
    <row r="4" spans="1:19" s="8" customFormat="1" x14ac:dyDescent="0.3">
      <c r="B4" s="250"/>
      <c r="C4" s="7"/>
      <c r="D4" s="7"/>
      <c r="E4" s="250"/>
      <c r="F4" s="250"/>
      <c r="G4" s="63"/>
      <c r="H4" s="250"/>
      <c r="I4" s="7"/>
      <c r="J4" s="7"/>
      <c r="K4" s="250"/>
      <c r="L4" s="250"/>
      <c r="M4" s="63"/>
      <c r="N4" s="8" t="str">
        <f>VALVAL</f>
        <v>млрд. одиниць</v>
      </c>
    </row>
    <row r="5" spans="1:19" s="32" customFormat="1" x14ac:dyDescent="0.25">
      <c r="A5" s="208"/>
      <c r="B5" s="261">
        <v>44926</v>
      </c>
      <c r="C5" s="262"/>
      <c r="D5" s="262"/>
      <c r="E5" s="262"/>
      <c r="F5" s="262"/>
      <c r="G5" s="263"/>
      <c r="H5" s="261">
        <v>45077</v>
      </c>
      <c r="I5" s="262"/>
      <c r="J5" s="262"/>
      <c r="K5" s="262"/>
      <c r="L5" s="262"/>
      <c r="M5" s="263"/>
      <c r="N5" s="114"/>
    </row>
    <row r="6" spans="1:19" s="228" customFormat="1" x14ac:dyDescent="0.25">
      <c r="A6" s="56"/>
      <c r="B6" s="120" t="s">
        <v>6</v>
      </c>
      <c r="C6" s="130" t="s">
        <v>179</v>
      </c>
      <c r="D6" s="130" t="s">
        <v>207</v>
      </c>
      <c r="E6" s="120" t="s">
        <v>167</v>
      </c>
      <c r="F6" s="120" t="s">
        <v>170</v>
      </c>
      <c r="G6" s="193" t="s">
        <v>191</v>
      </c>
      <c r="H6" s="120" t="s">
        <v>6</v>
      </c>
      <c r="I6" s="130" t="s">
        <v>179</v>
      </c>
      <c r="J6" s="130" t="s">
        <v>207</v>
      </c>
      <c r="K6" s="120" t="s">
        <v>167</v>
      </c>
      <c r="L6" s="120" t="s">
        <v>170</v>
      </c>
      <c r="M6" s="193" t="s">
        <v>191</v>
      </c>
      <c r="N6" s="120" t="s">
        <v>63</v>
      </c>
    </row>
    <row r="7" spans="1:19" s="203" customFormat="1" ht="14.5" x14ac:dyDescent="0.25">
      <c r="A7" s="148" t="s">
        <v>151</v>
      </c>
      <c r="B7" s="102"/>
      <c r="C7" s="112"/>
      <c r="D7" s="112"/>
      <c r="E7" s="102">
        <f>SUM(E8:E23)</f>
        <v>111.44670722021999</v>
      </c>
      <c r="F7" s="102">
        <f>SUM(F8:F23)</f>
        <v>4075.4500576400701</v>
      </c>
      <c r="G7" s="174">
        <f>SUM(G8:G23)</f>
        <v>0.99999800000000005</v>
      </c>
      <c r="H7" s="102"/>
      <c r="I7" s="112"/>
      <c r="J7" s="112"/>
      <c r="K7" s="102">
        <f>SUM(K8:K23)</f>
        <v>125.61244295394999</v>
      </c>
      <c r="L7" s="102">
        <f>SUM(L8:L23)</f>
        <v>4593.4711813931399</v>
      </c>
      <c r="M7" s="174">
        <f>SUM(M8:M23)</f>
        <v>0.99999899999999997</v>
      </c>
      <c r="N7" s="102">
        <f>SUM(N8:N23)</f>
        <v>0</v>
      </c>
    </row>
    <row r="8" spans="1:19" s="180" customFormat="1" x14ac:dyDescent="0.25">
      <c r="A8" s="132" t="s">
        <v>26</v>
      </c>
      <c r="B8" s="101">
        <v>1.837237848E-2</v>
      </c>
      <c r="C8" s="109">
        <v>1.203349</v>
      </c>
      <c r="D8" s="109">
        <v>44.004800000000003</v>
      </c>
      <c r="E8" s="101">
        <v>2.210838918E-2</v>
      </c>
      <c r="F8" s="101">
        <v>0.80847284054000002</v>
      </c>
      <c r="G8" s="170">
        <v>1.9799999999999999E-4</v>
      </c>
      <c r="H8" s="101">
        <v>1.837237848E-2</v>
      </c>
      <c r="I8" s="109">
        <v>1.243449</v>
      </c>
      <c r="J8" s="109">
        <v>45.471200000000003</v>
      </c>
      <c r="K8" s="101">
        <v>2.2845121119999999E-2</v>
      </c>
      <c r="L8" s="101">
        <v>0.83541409633999997</v>
      </c>
      <c r="M8" s="170">
        <v>1.8200000000000001E-4</v>
      </c>
      <c r="N8" s="101">
        <v>-1.7E-5</v>
      </c>
    </row>
    <row r="9" spans="1:19" x14ac:dyDescent="0.3">
      <c r="A9" s="200" t="s">
        <v>117</v>
      </c>
      <c r="B9" s="42">
        <v>33.372639010180002</v>
      </c>
      <c r="C9" s="57">
        <v>1</v>
      </c>
      <c r="D9" s="57">
        <v>36.568600000000004</v>
      </c>
      <c r="E9" s="42">
        <v>33.372639010180002</v>
      </c>
      <c r="F9" s="42">
        <v>1220.39068690769</v>
      </c>
      <c r="G9" s="118">
        <v>0.29944900000000002</v>
      </c>
      <c r="H9" s="42">
        <v>34.133038019620003</v>
      </c>
      <c r="I9" s="57">
        <v>1</v>
      </c>
      <c r="J9" s="57">
        <v>36.568600000000004</v>
      </c>
      <c r="K9" s="42">
        <v>34.133038019620003</v>
      </c>
      <c r="L9" s="42">
        <v>1248.1974141242899</v>
      </c>
      <c r="M9" s="118">
        <v>0.271733</v>
      </c>
      <c r="N9" s="42">
        <v>-2.7716000000000001E-2</v>
      </c>
      <c r="O9" s="143"/>
      <c r="P9" s="143"/>
      <c r="Q9" s="143"/>
    </row>
    <row r="10" spans="1:19" x14ac:dyDescent="0.3">
      <c r="A10" s="200" t="s">
        <v>3</v>
      </c>
      <c r="B10" s="42">
        <v>23.13126000383</v>
      </c>
      <c r="C10" s="57">
        <v>1.0651489999999999</v>
      </c>
      <c r="D10" s="57">
        <v>38.951000000000001</v>
      </c>
      <c r="E10" s="42">
        <v>24.63823357775</v>
      </c>
      <c r="F10" s="42">
        <v>900.98570840922002</v>
      </c>
      <c r="G10" s="118">
        <v>0.22107599999999999</v>
      </c>
      <c r="H10" s="42">
        <v>31.077965856719999</v>
      </c>
      <c r="I10" s="57">
        <v>1.0741510000000001</v>
      </c>
      <c r="J10" s="57">
        <v>39.280200000000001</v>
      </c>
      <c r="K10" s="42">
        <v>33.382429582900002</v>
      </c>
      <c r="L10" s="42">
        <v>1220.74871444512</v>
      </c>
      <c r="M10" s="118">
        <v>0.26575700000000002</v>
      </c>
      <c r="N10" s="42">
        <v>4.4680999999999998E-2</v>
      </c>
      <c r="O10" s="143"/>
      <c r="P10" s="143"/>
      <c r="Q10" s="143"/>
    </row>
    <row r="11" spans="1:19" x14ac:dyDescent="0.3">
      <c r="A11" s="200" t="s">
        <v>160</v>
      </c>
      <c r="B11" s="42">
        <v>1.95</v>
      </c>
      <c r="C11" s="57">
        <v>0.73583600000000005</v>
      </c>
      <c r="D11" s="57">
        <v>26.9085</v>
      </c>
      <c r="E11" s="42">
        <v>1.4348806079500001</v>
      </c>
      <c r="F11" s="42">
        <v>52.471575000000001</v>
      </c>
      <c r="G11" s="118">
        <v>1.2874999999999999E-2</v>
      </c>
      <c r="H11" s="42">
        <v>4.3499999999999996</v>
      </c>
      <c r="I11" s="57">
        <v>0.73629599999999995</v>
      </c>
      <c r="J11" s="57">
        <v>26.9253</v>
      </c>
      <c r="K11" s="42">
        <v>3.2028859458699999</v>
      </c>
      <c r="L11" s="42">
        <v>117.125055</v>
      </c>
      <c r="M11" s="118">
        <v>2.5498E-2</v>
      </c>
      <c r="N11" s="42">
        <v>1.2623000000000001E-2</v>
      </c>
      <c r="O11" s="143"/>
      <c r="P11" s="143"/>
      <c r="Q11" s="143"/>
    </row>
    <row r="12" spans="1:19" x14ac:dyDescent="0.3">
      <c r="A12" s="200" t="s">
        <v>15</v>
      </c>
      <c r="B12" s="42">
        <v>10.845957397999999</v>
      </c>
      <c r="C12" s="57">
        <v>1.3308439999999999</v>
      </c>
      <c r="D12" s="57">
        <v>48.667093000000001</v>
      </c>
      <c r="E12" s="42">
        <v>14.434274688189999</v>
      </c>
      <c r="F12" s="42">
        <v>527.84121736249995</v>
      </c>
      <c r="G12" s="118">
        <v>0.12951699999999999</v>
      </c>
      <c r="H12" s="42">
        <v>12.217932399</v>
      </c>
      <c r="I12" s="57">
        <v>1.327464</v>
      </c>
      <c r="J12" s="57">
        <v>48.543506000000001</v>
      </c>
      <c r="K12" s="42">
        <v>16.21886740862</v>
      </c>
      <c r="L12" s="42">
        <v>593.10127471843998</v>
      </c>
      <c r="M12" s="118">
        <v>0.12911800000000001</v>
      </c>
      <c r="N12" s="42">
        <v>-3.9899999999999999E-4</v>
      </c>
      <c r="O12" s="143"/>
      <c r="P12" s="143"/>
      <c r="Q12" s="143"/>
    </row>
    <row r="13" spans="1:19" x14ac:dyDescent="0.3">
      <c r="A13" s="200" t="s">
        <v>16</v>
      </c>
      <c r="B13" s="42">
        <v>1336.4599419891799</v>
      </c>
      <c r="C13" s="57">
        <v>2.7345999999999999E-2</v>
      </c>
      <c r="D13" s="57">
        <v>1</v>
      </c>
      <c r="E13" s="42">
        <v>36.546653194290002</v>
      </c>
      <c r="F13" s="42">
        <v>1336.4599419891799</v>
      </c>
      <c r="G13" s="118">
        <v>0.32792900000000003</v>
      </c>
      <c r="H13" s="42">
        <v>1378.5486029787601</v>
      </c>
      <c r="I13" s="57">
        <v>2.7345999999999999E-2</v>
      </c>
      <c r="J13" s="57">
        <v>1</v>
      </c>
      <c r="K13" s="42">
        <v>37.697604037090002</v>
      </c>
      <c r="L13" s="42">
        <v>1378.5486029787601</v>
      </c>
      <c r="M13" s="118">
        <v>0.30010999999999999</v>
      </c>
      <c r="N13" s="42">
        <v>-2.7819E-2</v>
      </c>
      <c r="O13" s="143"/>
      <c r="P13" s="143"/>
      <c r="Q13" s="143"/>
    </row>
    <row r="14" spans="1:19" x14ac:dyDescent="0.3">
      <c r="A14" s="200" t="s">
        <v>101</v>
      </c>
      <c r="B14" s="42">
        <v>133.36910726900001</v>
      </c>
      <c r="C14" s="57">
        <v>7.4819999999999999E-3</v>
      </c>
      <c r="D14" s="57">
        <v>0.27361999999999997</v>
      </c>
      <c r="E14" s="42">
        <v>0.99791775268000005</v>
      </c>
      <c r="F14" s="42">
        <v>36.492455130940002</v>
      </c>
      <c r="G14" s="118">
        <v>8.9540000000000002E-3</v>
      </c>
      <c r="H14" s="42">
        <v>133.36913568200001</v>
      </c>
      <c r="I14" s="57">
        <v>7.1590000000000004E-3</v>
      </c>
      <c r="J14" s="57">
        <v>0.26179000000000002</v>
      </c>
      <c r="K14" s="42">
        <v>0.95477283872999996</v>
      </c>
      <c r="L14" s="42">
        <v>34.914706030189997</v>
      </c>
      <c r="M14" s="118">
        <v>7.6010000000000001E-3</v>
      </c>
      <c r="N14" s="42">
        <v>-1.353E-3</v>
      </c>
      <c r="O14" s="143"/>
      <c r="P14" s="143"/>
      <c r="Q14" s="143"/>
    </row>
    <row r="15" spans="1:19" x14ac:dyDescent="0.3">
      <c r="B15" s="134"/>
      <c r="C15" s="142"/>
      <c r="D15" s="142"/>
      <c r="E15" s="134"/>
      <c r="F15" s="134"/>
      <c r="G15" s="202"/>
      <c r="H15" s="134"/>
      <c r="I15" s="142"/>
      <c r="J15" s="142"/>
      <c r="K15" s="134"/>
      <c r="L15" s="134"/>
      <c r="M15" s="202"/>
      <c r="N15" s="134"/>
      <c r="O15" s="143"/>
      <c r="P15" s="143"/>
      <c r="Q15" s="143"/>
    </row>
    <row r="16" spans="1:19" x14ac:dyDescent="0.3">
      <c r="B16" s="134"/>
      <c r="C16" s="142"/>
      <c r="D16" s="142"/>
      <c r="E16" s="134"/>
      <c r="F16" s="134"/>
      <c r="G16" s="202"/>
      <c r="H16" s="134"/>
      <c r="I16" s="142"/>
      <c r="J16" s="142"/>
      <c r="K16" s="134"/>
      <c r="L16" s="134"/>
      <c r="M16" s="202"/>
      <c r="N16" s="134"/>
      <c r="O16" s="143"/>
      <c r="P16" s="143"/>
      <c r="Q16" s="143"/>
    </row>
    <row r="17" spans="2:17" x14ac:dyDescent="0.3">
      <c r="B17" s="134"/>
      <c r="C17" s="142"/>
      <c r="D17" s="142"/>
      <c r="E17" s="134"/>
      <c r="F17" s="134"/>
      <c r="G17" s="202"/>
      <c r="H17" s="134"/>
      <c r="I17" s="142"/>
      <c r="J17" s="142"/>
      <c r="K17" s="134"/>
      <c r="L17" s="134"/>
      <c r="M17" s="202"/>
      <c r="N17" s="134"/>
      <c r="O17" s="143"/>
      <c r="P17" s="143"/>
      <c r="Q17" s="143"/>
    </row>
    <row r="18" spans="2:17" x14ac:dyDescent="0.3">
      <c r="B18" s="134"/>
      <c r="C18" s="142"/>
      <c r="D18" s="142"/>
      <c r="E18" s="134"/>
      <c r="F18" s="134"/>
      <c r="G18" s="202"/>
      <c r="H18" s="134"/>
      <c r="I18" s="142"/>
      <c r="J18" s="142"/>
      <c r="K18" s="134"/>
      <c r="L18" s="134"/>
      <c r="M18" s="202"/>
      <c r="N18" s="134"/>
      <c r="O18" s="143"/>
      <c r="P18" s="143"/>
      <c r="Q18" s="143"/>
    </row>
    <row r="19" spans="2:17" x14ac:dyDescent="0.3">
      <c r="B19" s="134"/>
      <c r="C19" s="142"/>
      <c r="D19" s="142"/>
      <c r="E19" s="134"/>
      <c r="F19" s="134"/>
      <c r="G19" s="202"/>
      <c r="H19" s="134"/>
      <c r="I19" s="142"/>
      <c r="J19" s="142"/>
      <c r="K19" s="134"/>
      <c r="L19" s="134"/>
      <c r="M19" s="202"/>
      <c r="N19" s="134"/>
      <c r="O19" s="143"/>
      <c r="P19" s="143"/>
      <c r="Q19" s="143"/>
    </row>
    <row r="20" spans="2:17" x14ac:dyDescent="0.3">
      <c r="B20" s="134"/>
      <c r="C20" s="142"/>
      <c r="D20" s="142"/>
      <c r="E20" s="134"/>
      <c r="F20" s="134"/>
      <c r="G20" s="202"/>
      <c r="H20" s="134"/>
      <c r="I20" s="142"/>
      <c r="J20" s="142"/>
      <c r="K20" s="134"/>
      <c r="L20" s="134"/>
      <c r="M20" s="202"/>
      <c r="N20" s="134"/>
      <c r="O20" s="143"/>
      <c r="P20" s="143"/>
      <c r="Q20" s="143"/>
    </row>
    <row r="21" spans="2:17" x14ac:dyDescent="0.3">
      <c r="B21" s="134"/>
      <c r="C21" s="142"/>
      <c r="D21" s="142"/>
      <c r="E21" s="134"/>
      <c r="F21" s="134"/>
      <c r="G21" s="202"/>
      <c r="H21" s="134"/>
      <c r="I21" s="142"/>
      <c r="J21" s="142"/>
      <c r="K21" s="134"/>
      <c r="L21" s="134"/>
      <c r="M21" s="202"/>
      <c r="N21" s="134"/>
      <c r="O21" s="143"/>
      <c r="P21" s="143"/>
      <c r="Q21" s="143"/>
    </row>
    <row r="22" spans="2:17" x14ac:dyDescent="0.3">
      <c r="B22" s="134"/>
      <c r="C22" s="142"/>
      <c r="D22" s="142"/>
      <c r="E22" s="134"/>
      <c r="F22" s="134"/>
      <c r="G22" s="202"/>
      <c r="H22" s="134"/>
      <c r="I22" s="142"/>
      <c r="J22" s="142"/>
      <c r="K22" s="134"/>
      <c r="L22" s="134"/>
      <c r="M22" s="202"/>
      <c r="N22" s="134"/>
      <c r="O22" s="143"/>
      <c r="P22" s="143"/>
      <c r="Q22" s="143"/>
    </row>
    <row r="23" spans="2:17" x14ac:dyDescent="0.3">
      <c r="B23" s="134"/>
      <c r="C23" s="142"/>
      <c r="D23" s="142"/>
      <c r="E23" s="134"/>
      <c r="F23" s="134"/>
      <c r="G23" s="202"/>
      <c r="H23" s="134"/>
      <c r="I23" s="142"/>
      <c r="J23" s="142"/>
      <c r="K23" s="134"/>
      <c r="L23" s="134"/>
      <c r="M23" s="202"/>
      <c r="N23" s="134"/>
      <c r="O23" s="143"/>
      <c r="P23" s="143"/>
      <c r="Q23" s="143"/>
    </row>
    <row r="24" spans="2:17" x14ac:dyDescent="0.3">
      <c r="B24" s="134"/>
      <c r="C24" s="142"/>
      <c r="D24" s="142"/>
      <c r="E24" s="134"/>
      <c r="F24" s="134"/>
      <c r="G24" s="202"/>
      <c r="H24" s="134"/>
      <c r="I24" s="142"/>
      <c r="J24" s="142"/>
      <c r="K24" s="134"/>
      <c r="L24" s="134"/>
      <c r="M24" s="202"/>
      <c r="N24" s="134"/>
      <c r="O24" s="143"/>
      <c r="P24" s="143"/>
      <c r="Q24" s="143"/>
    </row>
    <row r="25" spans="2:17" x14ac:dyDescent="0.3">
      <c r="B25" s="134"/>
      <c r="C25" s="142"/>
      <c r="D25" s="142"/>
      <c r="E25" s="134"/>
      <c r="F25" s="134"/>
      <c r="G25" s="202"/>
      <c r="H25" s="134"/>
      <c r="I25" s="142"/>
      <c r="J25" s="142"/>
      <c r="K25" s="134"/>
      <c r="L25" s="134"/>
      <c r="M25" s="202"/>
      <c r="N25" s="134"/>
      <c r="O25" s="143"/>
      <c r="P25" s="143"/>
      <c r="Q25" s="143"/>
    </row>
    <row r="26" spans="2:17" x14ac:dyDescent="0.3">
      <c r="B26" s="134"/>
      <c r="C26" s="142"/>
      <c r="D26" s="142"/>
      <c r="E26" s="134"/>
      <c r="F26" s="134"/>
      <c r="G26" s="202"/>
      <c r="H26" s="134"/>
      <c r="I26" s="142"/>
      <c r="J26" s="142"/>
      <c r="K26" s="134"/>
      <c r="L26" s="134"/>
      <c r="M26" s="202"/>
      <c r="N26" s="134"/>
      <c r="O26" s="143"/>
      <c r="P26" s="143"/>
      <c r="Q26" s="143"/>
    </row>
    <row r="27" spans="2:17" x14ac:dyDescent="0.3">
      <c r="B27" s="134"/>
      <c r="C27" s="142"/>
      <c r="D27" s="142"/>
      <c r="E27" s="134"/>
      <c r="F27" s="134"/>
      <c r="G27" s="202"/>
      <c r="H27" s="134"/>
      <c r="I27" s="142"/>
      <c r="J27" s="142"/>
      <c r="K27" s="134"/>
      <c r="L27" s="134"/>
      <c r="M27" s="202"/>
      <c r="N27" s="134"/>
      <c r="O27" s="143"/>
      <c r="P27" s="143"/>
      <c r="Q27" s="143"/>
    </row>
    <row r="28" spans="2:17" x14ac:dyDescent="0.3">
      <c r="B28" s="134"/>
      <c r="C28" s="142"/>
      <c r="D28" s="142"/>
      <c r="E28" s="134"/>
      <c r="F28" s="134"/>
      <c r="G28" s="202"/>
      <c r="H28" s="134"/>
      <c r="I28" s="142"/>
      <c r="J28" s="142"/>
      <c r="K28" s="134"/>
      <c r="L28" s="134"/>
      <c r="M28" s="202"/>
      <c r="N28" s="134"/>
      <c r="O28" s="143"/>
      <c r="P28" s="143"/>
      <c r="Q28" s="143"/>
    </row>
    <row r="29" spans="2:17" x14ac:dyDescent="0.3">
      <c r="B29" s="134"/>
      <c r="C29" s="142"/>
      <c r="D29" s="142"/>
      <c r="E29" s="134"/>
      <c r="F29" s="134"/>
      <c r="G29" s="202"/>
      <c r="H29" s="134"/>
      <c r="I29" s="142"/>
      <c r="J29" s="142"/>
      <c r="K29" s="134"/>
      <c r="L29" s="134"/>
      <c r="M29" s="202"/>
      <c r="N29" s="134"/>
      <c r="O29" s="143"/>
      <c r="P29" s="143"/>
      <c r="Q29" s="143"/>
    </row>
    <row r="30" spans="2:17" x14ac:dyDescent="0.3">
      <c r="B30" s="134"/>
      <c r="C30" s="142"/>
      <c r="D30" s="142"/>
      <c r="E30" s="134"/>
      <c r="F30" s="134"/>
      <c r="G30" s="202"/>
      <c r="H30" s="134"/>
      <c r="I30" s="142"/>
      <c r="J30" s="142"/>
      <c r="K30" s="134"/>
      <c r="L30" s="134"/>
      <c r="M30" s="202"/>
      <c r="N30" s="134"/>
      <c r="O30" s="143"/>
      <c r="P30" s="143"/>
      <c r="Q30" s="143"/>
    </row>
    <row r="31" spans="2:17" x14ac:dyDescent="0.3">
      <c r="B31" s="134"/>
      <c r="C31" s="142"/>
      <c r="D31" s="142"/>
      <c r="E31" s="134"/>
      <c r="F31" s="134"/>
      <c r="G31" s="202"/>
      <c r="H31" s="134"/>
      <c r="I31" s="142"/>
      <c r="J31" s="142"/>
      <c r="K31" s="134"/>
      <c r="L31" s="134"/>
      <c r="M31" s="202"/>
      <c r="N31" s="134"/>
      <c r="O31" s="143"/>
      <c r="P31" s="143"/>
      <c r="Q31" s="143"/>
    </row>
    <row r="32" spans="2:17" x14ac:dyDescent="0.3">
      <c r="B32" s="134"/>
      <c r="C32" s="142"/>
      <c r="D32" s="142"/>
      <c r="E32" s="134"/>
      <c r="F32" s="134"/>
      <c r="G32" s="202"/>
      <c r="H32" s="134"/>
      <c r="I32" s="142"/>
      <c r="J32" s="142"/>
      <c r="K32" s="134"/>
      <c r="L32" s="134"/>
      <c r="M32" s="202"/>
      <c r="N32" s="134"/>
      <c r="O32" s="143"/>
      <c r="P32" s="143"/>
      <c r="Q32" s="143"/>
    </row>
    <row r="33" spans="2:17" x14ac:dyDescent="0.3">
      <c r="B33" s="134"/>
      <c r="C33" s="142"/>
      <c r="D33" s="142"/>
      <c r="E33" s="134"/>
      <c r="F33" s="134"/>
      <c r="G33" s="202"/>
      <c r="H33" s="134"/>
      <c r="I33" s="142"/>
      <c r="J33" s="142"/>
      <c r="K33" s="134"/>
      <c r="L33" s="134"/>
      <c r="M33" s="202"/>
      <c r="N33" s="134"/>
      <c r="O33" s="143"/>
      <c r="P33" s="143"/>
      <c r="Q33" s="143"/>
    </row>
    <row r="34" spans="2:17" x14ac:dyDescent="0.3">
      <c r="B34" s="134"/>
      <c r="C34" s="142"/>
      <c r="D34" s="142"/>
      <c r="E34" s="134"/>
      <c r="F34" s="134"/>
      <c r="G34" s="202"/>
      <c r="H34" s="134"/>
      <c r="I34" s="142"/>
      <c r="J34" s="142"/>
      <c r="K34" s="134"/>
      <c r="L34" s="134"/>
      <c r="M34" s="202"/>
      <c r="N34" s="134"/>
      <c r="O34" s="143"/>
      <c r="P34" s="143"/>
      <c r="Q34" s="143"/>
    </row>
    <row r="35" spans="2:17" x14ac:dyDescent="0.3">
      <c r="B35" s="134"/>
      <c r="C35" s="142"/>
      <c r="D35" s="142"/>
      <c r="E35" s="134"/>
      <c r="F35" s="134"/>
      <c r="G35" s="202"/>
      <c r="H35" s="134"/>
      <c r="I35" s="142"/>
      <c r="J35" s="142"/>
      <c r="K35" s="134"/>
      <c r="L35" s="134"/>
      <c r="M35" s="202"/>
      <c r="N35" s="134"/>
      <c r="O35" s="143"/>
      <c r="P35" s="143"/>
      <c r="Q35" s="143"/>
    </row>
    <row r="36" spans="2:17" x14ac:dyDescent="0.3">
      <c r="B36" s="134"/>
      <c r="C36" s="142"/>
      <c r="D36" s="142"/>
      <c r="E36" s="134"/>
      <c r="F36" s="134"/>
      <c r="G36" s="202"/>
      <c r="H36" s="134"/>
      <c r="I36" s="142"/>
      <c r="J36" s="142"/>
      <c r="K36" s="134"/>
      <c r="L36" s="134"/>
      <c r="M36" s="202"/>
      <c r="N36" s="134"/>
      <c r="O36" s="143"/>
      <c r="P36" s="143"/>
      <c r="Q36" s="143"/>
    </row>
    <row r="37" spans="2:17" x14ac:dyDescent="0.3">
      <c r="B37" s="134"/>
      <c r="C37" s="142"/>
      <c r="D37" s="142"/>
      <c r="E37" s="134"/>
      <c r="F37" s="134"/>
      <c r="G37" s="202"/>
      <c r="H37" s="134"/>
      <c r="I37" s="142"/>
      <c r="J37" s="142"/>
      <c r="K37" s="134"/>
      <c r="L37" s="134"/>
      <c r="M37" s="202"/>
      <c r="N37" s="134"/>
      <c r="O37" s="143"/>
      <c r="P37" s="143"/>
      <c r="Q37" s="143"/>
    </row>
    <row r="38" spans="2:17" x14ac:dyDescent="0.3">
      <c r="B38" s="134"/>
      <c r="C38" s="142"/>
      <c r="D38" s="142"/>
      <c r="E38" s="134"/>
      <c r="F38" s="134"/>
      <c r="G38" s="202"/>
      <c r="H38" s="134"/>
      <c r="I38" s="142"/>
      <c r="J38" s="142"/>
      <c r="K38" s="134"/>
      <c r="L38" s="134"/>
      <c r="M38" s="202"/>
      <c r="N38" s="134"/>
      <c r="O38" s="143"/>
      <c r="P38" s="143"/>
      <c r="Q38" s="143"/>
    </row>
    <row r="39" spans="2:17" x14ac:dyDescent="0.3">
      <c r="B39" s="134"/>
      <c r="C39" s="142"/>
      <c r="D39" s="142"/>
      <c r="E39" s="134"/>
      <c r="F39" s="134"/>
      <c r="G39" s="202"/>
      <c r="H39" s="134"/>
      <c r="I39" s="142"/>
      <c r="J39" s="142"/>
      <c r="K39" s="134"/>
      <c r="L39" s="134"/>
      <c r="M39" s="202"/>
      <c r="N39" s="134"/>
      <c r="O39" s="143"/>
      <c r="P39" s="143"/>
      <c r="Q39" s="143"/>
    </row>
    <row r="40" spans="2:17" x14ac:dyDescent="0.3">
      <c r="B40" s="134"/>
      <c r="C40" s="142"/>
      <c r="D40" s="142"/>
      <c r="E40" s="134"/>
      <c r="F40" s="134"/>
      <c r="G40" s="202"/>
      <c r="H40" s="134"/>
      <c r="I40" s="142"/>
      <c r="J40" s="142"/>
      <c r="K40" s="134"/>
      <c r="L40" s="134"/>
      <c r="M40" s="202"/>
      <c r="N40" s="134"/>
      <c r="O40" s="143"/>
      <c r="P40" s="143"/>
      <c r="Q40" s="143"/>
    </row>
    <row r="41" spans="2:17" x14ac:dyDescent="0.3">
      <c r="B41" s="134"/>
      <c r="C41" s="142"/>
      <c r="D41" s="142"/>
      <c r="E41" s="134"/>
      <c r="F41" s="134"/>
      <c r="G41" s="202"/>
      <c r="H41" s="134"/>
      <c r="I41" s="142"/>
      <c r="J41" s="142"/>
      <c r="K41" s="134"/>
      <c r="L41" s="134"/>
      <c r="M41" s="202"/>
      <c r="N41" s="134"/>
      <c r="O41" s="143"/>
      <c r="P41" s="143"/>
      <c r="Q41" s="143"/>
    </row>
    <row r="42" spans="2:17" x14ac:dyDescent="0.3">
      <c r="B42" s="134"/>
      <c r="C42" s="142"/>
      <c r="D42" s="142"/>
      <c r="E42" s="134"/>
      <c r="F42" s="134"/>
      <c r="G42" s="202"/>
      <c r="H42" s="134"/>
      <c r="I42" s="142"/>
      <c r="J42" s="142"/>
      <c r="K42" s="134"/>
      <c r="L42" s="134"/>
      <c r="M42" s="202"/>
      <c r="N42" s="134"/>
      <c r="O42" s="143"/>
      <c r="P42" s="143"/>
      <c r="Q42" s="143"/>
    </row>
    <row r="43" spans="2:17" x14ac:dyDescent="0.3">
      <c r="B43" s="134"/>
      <c r="C43" s="142"/>
      <c r="D43" s="142"/>
      <c r="E43" s="134"/>
      <c r="F43" s="134"/>
      <c r="G43" s="202"/>
      <c r="H43" s="134"/>
      <c r="I43" s="142"/>
      <c r="J43" s="142"/>
      <c r="K43" s="134"/>
      <c r="L43" s="134"/>
      <c r="M43" s="202"/>
      <c r="N43" s="134"/>
      <c r="O43" s="143"/>
      <c r="P43" s="143"/>
      <c r="Q43" s="143"/>
    </row>
    <row r="44" spans="2:17" x14ac:dyDescent="0.3">
      <c r="B44" s="134"/>
      <c r="C44" s="142"/>
      <c r="D44" s="142"/>
      <c r="E44" s="134"/>
      <c r="F44" s="134"/>
      <c r="G44" s="202"/>
      <c r="H44" s="134"/>
      <c r="I44" s="142"/>
      <c r="J44" s="142"/>
      <c r="K44" s="134"/>
      <c r="L44" s="134"/>
      <c r="M44" s="202"/>
      <c r="N44" s="134"/>
      <c r="O44" s="143"/>
      <c r="P44" s="143"/>
      <c r="Q44" s="143"/>
    </row>
    <row r="45" spans="2:17" x14ac:dyDescent="0.3">
      <c r="B45" s="134"/>
      <c r="C45" s="142"/>
      <c r="D45" s="142"/>
      <c r="E45" s="134"/>
      <c r="F45" s="134"/>
      <c r="G45" s="202"/>
      <c r="H45" s="134"/>
      <c r="I45" s="142"/>
      <c r="J45" s="142"/>
      <c r="K45" s="134"/>
      <c r="L45" s="134"/>
      <c r="M45" s="202"/>
      <c r="N45" s="134"/>
      <c r="O45" s="143"/>
      <c r="P45" s="143"/>
      <c r="Q45" s="143"/>
    </row>
    <row r="46" spans="2:17" x14ac:dyDescent="0.3">
      <c r="B46" s="134"/>
      <c r="C46" s="142"/>
      <c r="D46" s="142"/>
      <c r="E46" s="134"/>
      <c r="F46" s="134"/>
      <c r="G46" s="202"/>
      <c r="H46" s="134"/>
      <c r="I46" s="142"/>
      <c r="J46" s="142"/>
      <c r="K46" s="134"/>
      <c r="L46" s="134"/>
      <c r="M46" s="202"/>
      <c r="N46" s="134"/>
      <c r="O46" s="143"/>
      <c r="P46" s="143"/>
      <c r="Q46" s="143"/>
    </row>
    <row r="47" spans="2:17" x14ac:dyDescent="0.3">
      <c r="B47" s="134"/>
      <c r="C47" s="142"/>
      <c r="D47" s="142"/>
      <c r="E47" s="134"/>
      <c r="F47" s="134"/>
      <c r="G47" s="202"/>
      <c r="H47" s="134"/>
      <c r="I47" s="142"/>
      <c r="J47" s="142"/>
      <c r="K47" s="134"/>
      <c r="L47" s="134"/>
      <c r="M47" s="202"/>
      <c r="N47" s="134"/>
      <c r="O47" s="143"/>
      <c r="P47" s="143"/>
      <c r="Q47" s="143"/>
    </row>
    <row r="48" spans="2:17" x14ac:dyDescent="0.3">
      <c r="B48" s="134"/>
      <c r="C48" s="142"/>
      <c r="D48" s="142"/>
      <c r="E48" s="134"/>
      <c r="F48" s="134"/>
      <c r="G48" s="202"/>
      <c r="H48" s="134"/>
      <c r="I48" s="142"/>
      <c r="J48" s="142"/>
      <c r="K48" s="134"/>
      <c r="L48" s="134"/>
      <c r="M48" s="202"/>
      <c r="N48" s="134"/>
      <c r="O48" s="143"/>
      <c r="P48" s="143"/>
      <c r="Q48" s="143"/>
    </row>
    <row r="49" spans="2:17" x14ac:dyDescent="0.3">
      <c r="B49" s="134"/>
      <c r="C49" s="142"/>
      <c r="D49" s="142"/>
      <c r="E49" s="134"/>
      <c r="F49" s="134"/>
      <c r="G49" s="202"/>
      <c r="H49" s="134"/>
      <c r="I49" s="142"/>
      <c r="J49" s="142"/>
      <c r="K49" s="134"/>
      <c r="L49" s="134"/>
      <c r="M49" s="202"/>
      <c r="N49" s="134"/>
      <c r="O49" s="143"/>
      <c r="P49" s="143"/>
      <c r="Q49" s="143"/>
    </row>
    <row r="50" spans="2:17" x14ac:dyDescent="0.3">
      <c r="B50" s="134"/>
      <c r="C50" s="142"/>
      <c r="D50" s="142"/>
      <c r="E50" s="134"/>
      <c r="F50" s="134"/>
      <c r="G50" s="202"/>
      <c r="H50" s="134"/>
      <c r="I50" s="142"/>
      <c r="J50" s="142"/>
      <c r="K50" s="134"/>
      <c r="L50" s="134"/>
      <c r="M50" s="202"/>
      <c r="N50" s="134"/>
      <c r="O50" s="143"/>
      <c r="P50" s="143"/>
      <c r="Q50" s="143"/>
    </row>
    <row r="51" spans="2:17" x14ac:dyDescent="0.3">
      <c r="B51" s="134"/>
      <c r="C51" s="142"/>
      <c r="D51" s="142"/>
      <c r="E51" s="134"/>
      <c r="F51" s="134"/>
      <c r="G51" s="202"/>
      <c r="H51" s="134"/>
      <c r="I51" s="142"/>
      <c r="J51" s="142"/>
      <c r="K51" s="134"/>
      <c r="L51" s="134"/>
      <c r="M51" s="202"/>
      <c r="N51" s="134"/>
      <c r="O51" s="143"/>
      <c r="P51" s="143"/>
      <c r="Q51" s="143"/>
    </row>
    <row r="52" spans="2:17" x14ac:dyDescent="0.3">
      <c r="B52" s="134"/>
      <c r="C52" s="142"/>
      <c r="D52" s="142"/>
      <c r="E52" s="134"/>
      <c r="F52" s="134"/>
      <c r="G52" s="202"/>
      <c r="H52" s="134"/>
      <c r="I52" s="142"/>
      <c r="J52" s="142"/>
      <c r="K52" s="134"/>
      <c r="L52" s="134"/>
      <c r="M52" s="202"/>
      <c r="N52" s="134"/>
      <c r="O52" s="143"/>
      <c r="P52" s="143"/>
      <c r="Q52" s="143"/>
    </row>
    <row r="53" spans="2:17" x14ac:dyDescent="0.3">
      <c r="B53" s="134"/>
      <c r="C53" s="142"/>
      <c r="D53" s="142"/>
      <c r="E53" s="134"/>
      <c r="F53" s="134"/>
      <c r="G53" s="202"/>
      <c r="H53" s="134"/>
      <c r="I53" s="142"/>
      <c r="J53" s="142"/>
      <c r="K53" s="134"/>
      <c r="L53" s="134"/>
      <c r="M53" s="202"/>
      <c r="N53" s="134"/>
      <c r="O53" s="143"/>
      <c r="P53" s="143"/>
      <c r="Q53" s="143"/>
    </row>
    <row r="54" spans="2:17" x14ac:dyDescent="0.3">
      <c r="B54" s="134"/>
      <c r="C54" s="142"/>
      <c r="D54" s="142"/>
      <c r="E54" s="134"/>
      <c r="F54" s="134"/>
      <c r="G54" s="202"/>
      <c r="H54" s="134"/>
      <c r="I54" s="142"/>
      <c r="J54" s="142"/>
      <c r="K54" s="134"/>
      <c r="L54" s="134"/>
      <c r="M54" s="202"/>
      <c r="N54" s="134"/>
      <c r="O54" s="143"/>
      <c r="P54" s="143"/>
      <c r="Q54" s="143"/>
    </row>
    <row r="55" spans="2:17" x14ac:dyDescent="0.3">
      <c r="B55" s="134"/>
      <c r="C55" s="142"/>
      <c r="D55" s="142"/>
      <c r="E55" s="134"/>
      <c r="F55" s="134"/>
      <c r="G55" s="202"/>
      <c r="H55" s="134"/>
      <c r="I55" s="142"/>
      <c r="J55" s="142"/>
      <c r="K55" s="134"/>
      <c r="L55" s="134"/>
      <c r="M55" s="202"/>
      <c r="N55" s="134"/>
      <c r="O55" s="143"/>
      <c r="P55" s="143"/>
      <c r="Q55" s="143"/>
    </row>
    <row r="56" spans="2:17" x14ac:dyDescent="0.3">
      <c r="B56" s="134"/>
      <c r="C56" s="142"/>
      <c r="D56" s="142"/>
      <c r="E56" s="134"/>
      <c r="F56" s="134"/>
      <c r="G56" s="202"/>
      <c r="H56" s="134"/>
      <c r="I56" s="142"/>
      <c r="J56" s="142"/>
      <c r="K56" s="134"/>
      <c r="L56" s="134"/>
      <c r="M56" s="202"/>
      <c r="N56" s="134"/>
      <c r="O56" s="143"/>
      <c r="P56" s="143"/>
      <c r="Q56" s="143"/>
    </row>
    <row r="57" spans="2:17" x14ac:dyDescent="0.3">
      <c r="B57" s="134"/>
      <c r="C57" s="142"/>
      <c r="D57" s="142"/>
      <c r="E57" s="134"/>
      <c r="F57" s="134"/>
      <c r="G57" s="202"/>
      <c r="H57" s="134"/>
      <c r="I57" s="142"/>
      <c r="J57" s="142"/>
      <c r="K57" s="134"/>
      <c r="L57" s="134"/>
      <c r="M57" s="202"/>
      <c r="N57" s="134"/>
      <c r="O57" s="143"/>
      <c r="P57" s="143"/>
      <c r="Q57" s="143"/>
    </row>
    <row r="58" spans="2:17" x14ac:dyDescent="0.3">
      <c r="B58" s="134"/>
      <c r="C58" s="142"/>
      <c r="D58" s="142"/>
      <c r="E58" s="134"/>
      <c r="F58" s="134"/>
      <c r="G58" s="202"/>
      <c r="H58" s="134"/>
      <c r="I58" s="142"/>
      <c r="J58" s="142"/>
      <c r="K58" s="134"/>
      <c r="L58" s="134"/>
      <c r="M58" s="202"/>
      <c r="N58" s="134"/>
      <c r="O58" s="143"/>
      <c r="P58" s="143"/>
      <c r="Q58" s="143"/>
    </row>
    <row r="59" spans="2:17" x14ac:dyDescent="0.3">
      <c r="B59" s="134"/>
      <c r="C59" s="142"/>
      <c r="D59" s="142"/>
      <c r="E59" s="134"/>
      <c r="F59" s="134"/>
      <c r="G59" s="202"/>
      <c r="H59" s="134"/>
      <c r="I59" s="142"/>
      <c r="J59" s="142"/>
      <c r="K59" s="134"/>
      <c r="L59" s="134"/>
      <c r="M59" s="202"/>
      <c r="N59" s="134"/>
      <c r="O59" s="143"/>
      <c r="P59" s="143"/>
      <c r="Q59" s="143"/>
    </row>
    <row r="60" spans="2:17" x14ac:dyDescent="0.3">
      <c r="B60" s="134"/>
      <c r="C60" s="142"/>
      <c r="D60" s="142"/>
      <c r="E60" s="134"/>
      <c r="F60" s="134"/>
      <c r="G60" s="202"/>
      <c r="H60" s="134"/>
      <c r="I60" s="142"/>
      <c r="J60" s="142"/>
      <c r="K60" s="134"/>
      <c r="L60" s="134"/>
      <c r="M60" s="202"/>
      <c r="N60" s="134"/>
      <c r="O60" s="143"/>
      <c r="P60" s="143"/>
      <c r="Q60" s="143"/>
    </row>
    <row r="61" spans="2:17" x14ac:dyDescent="0.3">
      <c r="B61" s="134"/>
      <c r="C61" s="142"/>
      <c r="D61" s="142"/>
      <c r="E61" s="134"/>
      <c r="F61" s="134"/>
      <c r="G61" s="202"/>
      <c r="H61" s="134"/>
      <c r="I61" s="142"/>
      <c r="J61" s="142"/>
      <c r="K61" s="134"/>
      <c r="L61" s="134"/>
      <c r="M61" s="202"/>
      <c r="N61" s="134"/>
      <c r="O61" s="143"/>
      <c r="P61" s="143"/>
      <c r="Q61" s="143"/>
    </row>
    <row r="62" spans="2:17" x14ac:dyDescent="0.3">
      <c r="B62" s="134"/>
      <c r="C62" s="142"/>
      <c r="D62" s="142"/>
      <c r="E62" s="134"/>
      <c r="F62" s="134"/>
      <c r="G62" s="202"/>
      <c r="H62" s="134"/>
      <c r="I62" s="142"/>
      <c r="J62" s="142"/>
      <c r="K62" s="134"/>
      <c r="L62" s="134"/>
      <c r="M62" s="202"/>
      <c r="N62" s="134"/>
      <c r="O62" s="143"/>
      <c r="P62" s="143"/>
      <c r="Q62" s="143"/>
    </row>
    <row r="63" spans="2:17" x14ac:dyDescent="0.3">
      <c r="B63" s="134"/>
      <c r="C63" s="142"/>
      <c r="D63" s="142"/>
      <c r="E63" s="134"/>
      <c r="F63" s="134"/>
      <c r="G63" s="202"/>
      <c r="H63" s="134"/>
      <c r="I63" s="142"/>
      <c r="J63" s="142"/>
      <c r="K63" s="134"/>
      <c r="L63" s="134"/>
      <c r="M63" s="202"/>
      <c r="N63" s="134"/>
      <c r="O63" s="143"/>
      <c r="P63" s="143"/>
      <c r="Q63" s="143"/>
    </row>
    <row r="64" spans="2:17" x14ac:dyDescent="0.3">
      <c r="B64" s="134"/>
      <c r="C64" s="142"/>
      <c r="D64" s="142"/>
      <c r="E64" s="134"/>
      <c r="F64" s="134"/>
      <c r="G64" s="202"/>
      <c r="H64" s="134"/>
      <c r="I64" s="142"/>
      <c r="J64" s="142"/>
      <c r="K64" s="134"/>
      <c r="L64" s="134"/>
      <c r="M64" s="202"/>
      <c r="N64" s="134"/>
      <c r="O64" s="143"/>
      <c r="P64" s="143"/>
      <c r="Q64" s="143"/>
    </row>
    <row r="65" spans="2:17" x14ac:dyDescent="0.3">
      <c r="B65" s="134"/>
      <c r="C65" s="142"/>
      <c r="D65" s="142"/>
      <c r="E65" s="134"/>
      <c r="F65" s="134"/>
      <c r="G65" s="202"/>
      <c r="H65" s="134"/>
      <c r="I65" s="142"/>
      <c r="J65" s="142"/>
      <c r="K65" s="134"/>
      <c r="L65" s="134"/>
      <c r="M65" s="202"/>
      <c r="N65" s="134"/>
      <c r="O65" s="143"/>
      <c r="P65" s="143"/>
      <c r="Q65" s="143"/>
    </row>
    <row r="66" spans="2:17" x14ac:dyDescent="0.3">
      <c r="B66" s="134"/>
      <c r="C66" s="142"/>
      <c r="D66" s="142"/>
      <c r="E66" s="134"/>
      <c r="F66" s="134"/>
      <c r="G66" s="202"/>
      <c r="H66" s="134"/>
      <c r="I66" s="142"/>
      <c r="J66" s="142"/>
      <c r="K66" s="134"/>
      <c r="L66" s="134"/>
      <c r="M66" s="202"/>
      <c r="N66" s="134"/>
      <c r="O66" s="143"/>
      <c r="P66" s="143"/>
      <c r="Q66" s="143"/>
    </row>
    <row r="67" spans="2:17" x14ac:dyDescent="0.3">
      <c r="B67" s="134"/>
      <c r="C67" s="142"/>
      <c r="D67" s="142"/>
      <c r="E67" s="134"/>
      <c r="F67" s="134"/>
      <c r="G67" s="202"/>
      <c r="H67" s="134"/>
      <c r="I67" s="142"/>
      <c r="J67" s="142"/>
      <c r="K67" s="134"/>
      <c r="L67" s="134"/>
      <c r="M67" s="202"/>
      <c r="N67" s="134"/>
      <c r="O67" s="143"/>
      <c r="P67" s="143"/>
      <c r="Q67" s="143"/>
    </row>
    <row r="68" spans="2:17" x14ac:dyDescent="0.3">
      <c r="B68" s="134"/>
      <c r="C68" s="142"/>
      <c r="D68" s="142"/>
      <c r="E68" s="134"/>
      <c r="F68" s="134"/>
      <c r="G68" s="202"/>
      <c r="H68" s="134"/>
      <c r="I68" s="142"/>
      <c r="J68" s="142"/>
      <c r="K68" s="134"/>
      <c r="L68" s="134"/>
      <c r="M68" s="202"/>
      <c r="N68" s="134"/>
      <c r="O68" s="143"/>
      <c r="P68" s="143"/>
      <c r="Q68" s="143"/>
    </row>
    <row r="69" spans="2:17" x14ac:dyDescent="0.3">
      <c r="B69" s="134"/>
      <c r="C69" s="142"/>
      <c r="D69" s="142"/>
      <c r="E69" s="134"/>
      <c r="F69" s="134"/>
      <c r="G69" s="202"/>
      <c r="H69" s="134"/>
      <c r="I69" s="142"/>
      <c r="J69" s="142"/>
      <c r="K69" s="134"/>
      <c r="L69" s="134"/>
      <c r="M69" s="202"/>
      <c r="N69" s="134"/>
      <c r="O69" s="143"/>
      <c r="P69" s="143"/>
      <c r="Q69" s="143"/>
    </row>
    <row r="70" spans="2:17" x14ac:dyDescent="0.3">
      <c r="B70" s="134"/>
      <c r="C70" s="142"/>
      <c r="D70" s="142"/>
      <c r="E70" s="134"/>
      <c r="F70" s="134"/>
      <c r="G70" s="202"/>
      <c r="H70" s="134"/>
      <c r="I70" s="142"/>
      <c r="J70" s="142"/>
      <c r="K70" s="134"/>
      <c r="L70" s="134"/>
      <c r="M70" s="202"/>
      <c r="N70" s="134"/>
      <c r="O70" s="143"/>
      <c r="P70" s="143"/>
      <c r="Q70" s="143"/>
    </row>
    <row r="71" spans="2:17" x14ac:dyDescent="0.3">
      <c r="B71" s="134"/>
      <c r="C71" s="142"/>
      <c r="D71" s="142"/>
      <c r="E71" s="134"/>
      <c r="F71" s="134"/>
      <c r="G71" s="202"/>
      <c r="H71" s="134"/>
      <c r="I71" s="142"/>
      <c r="J71" s="142"/>
      <c r="K71" s="134"/>
      <c r="L71" s="134"/>
      <c r="M71" s="202"/>
      <c r="N71" s="134"/>
      <c r="O71" s="143"/>
      <c r="P71" s="143"/>
      <c r="Q71" s="143"/>
    </row>
    <row r="72" spans="2:17" x14ac:dyDescent="0.3">
      <c r="B72" s="134"/>
      <c r="C72" s="142"/>
      <c r="D72" s="142"/>
      <c r="E72" s="134"/>
      <c r="F72" s="134"/>
      <c r="G72" s="202"/>
      <c r="H72" s="134"/>
      <c r="I72" s="142"/>
      <c r="J72" s="142"/>
      <c r="K72" s="134"/>
      <c r="L72" s="134"/>
      <c r="M72" s="202"/>
      <c r="N72" s="134"/>
      <c r="O72" s="143"/>
      <c r="P72" s="143"/>
      <c r="Q72" s="143"/>
    </row>
    <row r="73" spans="2:17" x14ac:dyDescent="0.3">
      <c r="B73" s="134"/>
      <c r="C73" s="142"/>
      <c r="D73" s="142"/>
      <c r="E73" s="134"/>
      <c r="F73" s="134"/>
      <c r="G73" s="202"/>
      <c r="H73" s="134"/>
      <c r="I73" s="142"/>
      <c r="J73" s="142"/>
      <c r="K73" s="134"/>
      <c r="L73" s="134"/>
      <c r="M73" s="202"/>
      <c r="N73" s="134"/>
      <c r="O73" s="143"/>
      <c r="P73" s="143"/>
      <c r="Q73" s="143"/>
    </row>
    <row r="74" spans="2:17" x14ac:dyDescent="0.3">
      <c r="B74" s="134"/>
      <c r="C74" s="142"/>
      <c r="D74" s="142"/>
      <c r="E74" s="134"/>
      <c r="F74" s="134"/>
      <c r="G74" s="202"/>
      <c r="H74" s="134"/>
      <c r="I74" s="142"/>
      <c r="J74" s="142"/>
      <c r="K74" s="134"/>
      <c r="L74" s="134"/>
      <c r="M74" s="202"/>
      <c r="N74" s="134"/>
      <c r="O74" s="143"/>
      <c r="P74" s="143"/>
      <c r="Q74" s="143"/>
    </row>
    <row r="75" spans="2:17" x14ac:dyDescent="0.3">
      <c r="B75" s="134"/>
      <c r="C75" s="142"/>
      <c r="D75" s="142"/>
      <c r="E75" s="134"/>
      <c r="F75" s="134"/>
      <c r="G75" s="202"/>
      <c r="H75" s="134"/>
      <c r="I75" s="142"/>
      <c r="J75" s="142"/>
      <c r="K75" s="134"/>
      <c r="L75" s="134"/>
      <c r="M75" s="202"/>
      <c r="N75" s="134"/>
      <c r="O75" s="143"/>
      <c r="P75" s="143"/>
      <c r="Q75" s="143"/>
    </row>
    <row r="76" spans="2:17" x14ac:dyDescent="0.3">
      <c r="B76" s="134"/>
      <c r="C76" s="142"/>
      <c r="D76" s="142"/>
      <c r="E76" s="134"/>
      <c r="F76" s="134"/>
      <c r="G76" s="202"/>
      <c r="H76" s="134"/>
      <c r="I76" s="142"/>
      <c r="J76" s="142"/>
      <c r="K76" s="134"/>
      <c r="L76" s="134"/>
      <c r="M76" s="202"/>
      <c r="N76" s="134"/>
      <c r="O76" s="143"/>
      <c r="P76" s="143"/>
      <c r="Q76" s="143"/>
    </row>
    <row r="77" spans="2:17" x14ac:dyDescent="0.3">
      <c r="B77" s="134"/>
      <c r="C77" s="142"/>
      <c r="D77" s="142"/>
      <c r="E77" s="134"/>
      <c r="F77" s="134"/>
      <c r="G77" s="202"/>
      <c r="H77" s="134"/>
      <c r="I77" s="142"/>
      <c r="J77" s="142"/>
      <c r="K77" s="134"/>
      <c r="L77" s="134"/>
      <c r="M77" s="202"/>
      <c r="N77" s="134"/>
      <c r="O77" s="143"/>
      <c r="P77" s="143"/>
      <c r="Q77" s="143"/>
    </row>
    <row r="78" spans="2:17" x14ac:dyDescent="0.3">
      <c r="B78" s="134"/>
      <c r="C78" s="142"/>
      <c r="D78" s="142"/>
      <c r="E78" s="134"/>
      <c r="F78" s="134"/>
      <c r="G78" s="202"/>
      <c r="H78" s="134"/>
      <c r="I78" s="142"/>
      <c r="J78" s="142"/>
      <c r="K78" s="134"/>
      <c r="L78" s="134"/>
      <c r="M78" s="202"/>
      <c r="N78" s="134"/>
      <c r="O78" s="143"/>
      <c r="P78" s="143"/>
      <c r="Q78" s="143"/>
    </row>
    <row r="79" spans="2:17" x14ac:dyDescent="0.3">
      <c r="B79" s="134"/>
      <c r="C79" s="142"/>
      <c r="D79" s="142"/>
      <c r="E79" s="134"/>
      <c r="F79" s="134"/>
      <c r="G79" s="202"/>
      <c r="H79" s="134"/>
      <c r="I79" s="142"/>
      <c r="J79" s="142"/>
      <c r="K79" s="134"/>
      <c r="L79" s="134"/>
      <c r="M79" s="202"/>
      <c r="N79" s="134"/>
      <c r="O79" s="143"/>
      <c r="P79" s="143"/>
      <c r="Q79" s="143"/>
    </row>
    <row r="80" spans="2:17" x14ac:dyDescent="0.3">
      <c r="B80" s="134"/>
      <c r="C80" s="142"/>
      <c r="D80" s="142"/>
      <c r="E80" s="134"/>
      <c r="F80" s="134"/>
      <c r="G80" s="202"/>
      <c r="H80" s="134"/>
      <c r="I80" s="142"/>
      <c r="J80" s="142"/>
      <c r="K80" s="134"/>
      <c r="L80" s="134"/>
      <c r="M80" s="202"/>
      <c r="N80" s="134"/>
      <c r="O80" s="143"/>
      <c r="P80" s="143"/>
      <c r="Q80" s="143"/>
    </row>
    <row r="81" spans="2:17" x14ac:dyDescent="0.3">
      <c r="B81" s="134"/>
      <c r="C81" s="142"/>
      <c r="D81" s="142"/>
      <c r="E81" s="134"/>
      <c r="F81" s="134"/>
      <c r="G81" s="202"/>
      <c r="H81" s="134"/>
      <c r="I81" s="142"/>
      <c r="J81" s="142"/>
      <c r="K81" s="134"/>
      <c r="L81" s="134"/>
      <c r="M81" s="202"/>
      <c r="N81" s="134"/>
      <c r="O81" s="143"/>
      <c r="P81" s="143"/>
      <c r="Q81" s="143"/>
    </row>
    <row r="82" spans="2:17" x14ac:dyDescent="0.3">
      <c r="B82" s="134"/>
      <c r="C82" s="142"/>
      <c r="D82" s="142"/>
      <c r="E82" s="134"/>
      <c r="F82" s="134"/>
      <c r="G82" s="202"/>
      <c r="H82" s="134"/>
      <c r="I82" s="142"/>
      <c r="J82" s="142"/>
      <c r="K82" s="134"/>
      <c r="L82" s="134"/>
      <c r="M82" s="202"/>
      <c r="N82" s="134"/>
      <c r="O82" s="143"/>
      <c r="P82" s="143"/>
      <c r="Q82" s="143"/>
    </row>
    <row r="83" spans="2:17" x14ac:dyDescent="0.3">
      <c r="B83" s="134"/>
      <c r="C83" s="142"/>
      <c r="D83" s="142"/>
      <c r="E83" s="134"/>
      <c r="F83" s="134"/>
      <c r="G83" s="202"/>
      <c r="H83" s="134"/>
      <c r="I83" s="142"/>
      <c r="J83" s="142"/>
      <c r="K83" s="134"/>
      <c r="L83" s="134"/>
      <c r="M83" s="202"/>
      <c r="N83" s="134"/>
      <c r="O83" s="143"/>
      <c r="P83" s="143"/>
      <c r="Q83" s="143"/>
    </row>
    <row r="84" spans="2:17" x14ac:dyDescent="0.3">
      <c r="B84" s="134"/>
      <c r="C84" s="142"/>
      <c r="D84" s="142"/>
      <c r="E84" s="134"/>
      <c r="F84" s="134"/>
      <c r="G84" s="202"/>
      <c r="H84" s="134"/>
      <c r="I84" s="142"/>
      <c r="J84" s="142"/>
      <c r="K84" s="134"/>
      <c r="L84" s="134"/>
      <c r="M84" s="202"/>
      <c r="N84" s="134"/>
      <c r="O84" s="143"/>
      <c r="P84" s="143"/>
      <c r="Q84" s="143"/>
    </row>
    <row r="85" spans="2:17" x14ac:dyDescent="0.3">
      <c r="B85" s="134"/>
      <c r="C85" s="142"/>
      <c r="D85" s="142"/>
      <c r="E85" s="134"/>
      <c r="F85" s="134"/>
      <c r="G85" s="202"/>
      <c r="H85" s="134"/>
      <c r="I85" s="142"/>
      <c r="J85" s="142"/>
      <c r="K85" s="134"/>
      <c r="L85" s="134"/>
      <c r="M85" s="202"/>
      <c r="N85" s="134"/>
      <c r="O85" s="143"/>
      <c r="P85" s="143"/>
      <c r="Q85" s="143"/>
    </row>
    <row r="86" spans="2:17" x14ac:dyDescent="0.3">
      <c r="B86" s="134"/>
      <c r="C86" s="142"/>
      <c r="D86" s="142"/>
      <c r="E86" s="134"/>
      <c r="F86" s="134"/>
      <c r="G86" s="202"/>
      <c r="H86" s="134"/>
      <c r="I86" s="142"/>
      <c r="J86" s="142"/>
      <c r="K86" s="134"/>
      <c r="L86" s="134"/>
      <c r="M86" s="202"/>
      <c r="N86" s="134"/>
      <c r="O86" s="143"/>
      <c r="P86" s="143"/>
      <c r="Q86" s="143"/>
    </row>
    <row r="87" spans="2:17" x14ac:dyDescent="0.3">
      <c r="B87" s="134"/>
      <c r="C87" s="142"/>
      <c r="D87" s="142"/>
      <c r="E87" s="134"/>
      <c r="F87" s="134"/>
      <c r="G87" s="202"/>
      <c r="H87" s="134"/>
      <c r="I87" s="142"/>
      <c r="J87" s="142"/>
      <c r="K87" s="134"/>
      <c r="L87" s="134"/>
      <c r="M87" s="202"/>
      <c r="N87" s="134"/>
      <c r="O87" s="143"/>
      <c r="P87" s="143"/>
      <c r="Q87" s="143"/>
    </row>
    <row r="88" spans="2:17" x14ac:dyDescent="0.3">
      <c r="B88" s="134"/>
      <c r="C88" s="142"/>
      <c r="D88" s="142"/>
      <c r="E88" s="134"/>
      <c r="F88" s="134"/>
      <c r="G88" s="202"/>
      <c r="H88" s="134"/>
      <c r="I88" s="142"/>
      <c r="J88" s="142"/>
      <c r="K88" s="134"/>
      <c r="L88" s="134"/>
      <c r="M88" s="202"/>
      <c r="N88" s="134"/>
      <c r="O88" s="143"/>
      <c r="P88" s="143"/>
      <c r="Q88" s="143"/>
    </row>
    <row r="89" spans="2:17" x14ac:dyDescent="0.3">
      <c r="B89" s="134"/>
      <c r="C89" s="142"/>
      <c r="D89" s="142"/>
      <c r="E89" s="134"/>
      <c r="F89" s="134"/>
      <c r="G89" s="202"/>
      <c r="H89" s="134"/>
      <c r="I89" s="142"/>
      <c r="J89" s="142"/>
      <c r="K89" s="134"/>
      <c r="L89" s="134"/>
      <c r="M89" s="202"/>
      <c r="N89" s="134"/>
      <c r="O89" s="143"/>
      <c r="P89" s="143"/>
      <c r="Q89" s="143"/>
    </row>
    <row r="90" spans="2:17" x14ac:dyDescent="0.3">
      <c r="B90" s="134"/>
      <c r="C90" s="142"/>
      <c r="D90" s="142"/>
      <c r="E90" s="134"/>
      <c r="F90" s="134"/>
      <c r="G90" s="202"/>
      <c r="H90" s="134"/>
      <c r="I90" s="142"/>
      <c r="J90" s="142"/>
      <c r="K90" s="134"/>
      <c r="L90" s="134"/>
      <c r="M90" s="202"/>
      <c r="N90" s="134"/>
      <c r="O90" s="143"/>
      <c r="P90" s="143"/>
      <c r="Q90" s="143"/>
    </row>
    <row r="91" spans="2:17" x14ac:dyDescent="0.3">
      <c r="B91" s="134"/>
      <c r="C91" s="142"/>
      <c r="D91" s="142"/>
      <c r="E91" s="134"/>
      <c r="F91" s="134"/>
      <c r="G91" s="202"/>
      <c r="H91" s="134"/>
      <c r="I91" s="142"/>
      <c r="J91" s="142"/>
      <c r="K91" s="134"/>
      <c r="L91" s="134"/>
      <c r="M91" s="202"/>
      <c r="N91" s="134"/>
      <c r="O91" s="143"/>
      <c r="P91" s="143"/>
      <c r="Q91" s="143"/>
    </row>
    <row r="92" spans="2:17" x14ac:dyDescent="0.3">
      <c r="B92" s="134"/>
      <c r="C92" s="142"/>
      <c r="D92" s="142"/>
      <c r="E92" s="134"/>
      <c r="F92" s="134"/>
      <c r="G92" s="202"/>
      <c r="H92" s="134"/>
      <c r="I92" s="142"/>
      <c r="J92" s="142"/>
      <c r="K92" s="134"/>
      <c r="L92" s="134"/>
      <c r="M92" s="202"/>
      <c r="N92" s="134"/>
      <c r="O92" s="143"/>
      <c r="P92" s="143"/>
      <c r="Q92" s="143"/>
    </row>
    <row r="93" spans="2:17" x14ac:dyDescent="0.3">
      <c r="B93" s="134"/>
      <c r="C93" s="142"/>
      <c r="D93" s="142"/>
      <c r="E93" s="134"/>
      <c r="F93" s="134"/>
      <c r="G93" s="202"/>
      <c r="H93" s="134"/>
      <c r="I93" s="142"/>
      <c r="J93" s="142"/>
      <c r="K93" s="134"/>
      <c r="L93" s="134"/>
      <c r="M93" s="202"/>
      <c r="N93" s="134"/>
      <c r="O93" s="143"/>
      <c r="P93" s="143"/>
      <c r="Q93" s="143"/>
    </row>
    <row r="94" spans="2:17" x14ac:dyDescent="0.3">
      <c r="B94" s="134"/>
      <c r="C94" s="142"/>
      <c r="D94" s="142"/>
      <c r="E94" s="134"/>
      <c r="F94" s="134"/>
      <c r="G94" s="202"/>
      <c r="H94" s="134"/>
      <c r="I94" s="142"/>
      <c r="J94" s="142"/>
      <c r="K94" s="134"/>
      <c r="L94" s="134"/>
      <c r="M94" s="202"/>
      <c r="N94" s="134"/>
      <c r="O94" s="143"/>
      <c r="P94" s="143"/>
      <c r="Q94" s="143"/>
    </row>
    <row r="95" spans="2:17" x14ac:dyDescent="0.3">
      <c r="B95" s="134"/>
      <c r="C95" s="142"/>
      <c r="D95" s="142"/>
      <c r="E95" s="134"/>
      <c r="F95" s="134"/>
      <c r="G95" s="202"/>
      <c r="H95" s="134"/>
      <c r="I95" s="142"/>
      <c r="J95" s="142"/>
      <c r="K95" s="134"/>
      <c r="L95" s="134"/>
      <c r="M95" s="202"/>
      <c r="N95" s="134"/>
      <c r="O95" s="143"/>
      <c r="P95" s="143"/>
      <c r="Q95" s="143"/>
    </row>
    <row r="96" spans="2:17" x14ac:dyDescent="0.3">
      <c r="B96" s="134"/>
      <c r="C96" s="142"/>
      <c r="D96" s="142"/>
      <c r="E96" s="134"/>
      <c r="F96" s="134"/>
      <c r="G96" s="202"/>
      <c r="H96" s="134"/>
      <c r="I96" s="142"/>
      <c r="J96" s="142"/>
      <c r="K96" s="134"/>
      <c r="L96" s="134"/>
      <c r="M96" s="202"/>
      <c r="N96" s="134"/>
      <c r="O96" s="143"/>
      <c r="P96" s="143"/>
      <c r="Q96" s="143"/>
    </row>
    <row r="97" spans="2:17" x14ac:dyDescent="0.3">
      <c r="B97" s="134"/>
      <c r="C97" s="142"/>
      <c r="D97" s="142"/>
      <c r="E97" s="134"/>
      <c r="F97" s="134"/>
      <c r="G97" s="202"/>
      <c r="H97" s="134"/>
      <c r="I97" s="142"/>
      <c r="J97" s="142"/>
      <c r="K97" s="134"/>
      <c r="L97" s="134"/>
      <c r="M97" s="202"/>
      <c r="N97" s="134"/>
      <c r="O97" s="143"/>
      <c r="P97" s="143"/>
      <c r="Q97" s="143"/>
    </row>
    <row r="98" spans="2:17" x14ac:dyDescent="0.3">
      <c r="B98" s="134"/>
      <c r="C98" s="142"/>
      <c r="D98" s="142"/>
      <c r="E98" s="134"/>
      <c r="F98" s="134"/>
      <c r="G98" s="202"/>
      <c r="H98" s="134"/>
      <c r="I98" s="142"/>
      <c r="J98" s="142"/>
      <c r="K98" s="134"/>
      <c r="L98" s="134"/>
      <c r="M98" s="202"/>
      <c r="N98" s="134"/>
      <c r="O98" s="143"/>
      <c r="P98" s="143"/>
      <c r="Q98" s="143"/>
    </row>
    <row r="99" spans="2:17" x14ac:dyDescent="0.3">
      <c r="B99" s="134"/>
      <c r="C99" s="142"/>
      <c r="D99" s="142"/>
      <c r="E99" s="134"/>
      <c r="F99" s="134"/>
      <c r="G99" s="202"/>
      <c r="H99" s="134"/>
      <c r="I99" s="142"/>
      <c r="J99" s="142"/>
      <c r="K99" s="134"/>
      <c r="L99" s="134"/>
      <c r="M99" s="202"/>
      <c r="N99" s="134"/>
      <c r="O99" s="143"/>
      <c r="P99" s="143"/>
      <c r="Q99" s="143"/>
    </row>
    <row r="100" spans="2:17" x14ac:dyDescent="0.3">
      <c r="B100" s="134"/>
      <c r="C100" s="142"/>
      <c r="D100" s="142"/>
      <c r="E100" s="134"/>
      <c r="F100" s="134"/>
      <c r="G100" s="202"/>
      <c r="H100" s="134"/>
      <c r="I100" s="142"/>
      <c r="J100" s="142"/>
      <c r="K100" s="134"/>
      <c r="L100" s="134"/>
      <c r="M100" s="202"/>
      <c r="N100" s="134"/>
      <c r="O100" s="143"/>
      <c r="P100" s="143"/>
      <c r="Q100" s="143"/>
    </row>
    <row r="101" spans="2:17" x14ac:dyDescent="0.3">
      <c r="B101" s="134"/>
      <c r="C101" s="142"/>
      <c r="D101" s="142"/>
      <c r="E101" s="134"/>
      <c r="F101" s="134"/>
      <c r="G101" s="202"/>
      <c r="H101" s="134"/>
      <c r="I101" s="142"/>
      <c r="J101" s="142"/>
      <c r="K101" s="134"/>
      <c r="L101" s="134"/>
      <c r="M101" s="202"/>
      <c r="N101" s="134"/>
      <c r="O101" s="143"/>
      <c r="P101" s="143"/>
      <c r="Q101" s="143"/>
    </row>
    <row r="102" spans="2:17" x14ac:dyDescent="0.3">
      <c r="B102" s="134"/>
      <c r="C102" s="142"/>
      <c r="D102" s="142"/>
      <c r="E102" s="134"/>
      <c r="F102" s="134"/>
      <c r="G102" s="202"/>
      <c r="H102" s="134"/>
      <c r="I102" s="142"/>
      <c r="J102" s="142"/>
      <c r="K102" s="134"/>
      <c r="L102" s="134"/>
      <c r="M102" s="202"/>
      <c r="N102" s="134"/>
      <c r="O102" s="143"/>
      <c r="P102" s="143"/>
      <c r="Q102" s="143"/>
    </row>
    <row r="103" spans="2:17" x14ac:dyDescent="0.3">
      <c r="B103" s="134"/>
      <c r="C103" s="142"/>
      <c r="D103" s="142"/>
      <c r="E103" s="134"/>
      <c r="F103" s="134"/>
      <c r="G103" s="202"/>
      <c r="H103" s="134"/>
      <c r="I103" s="142"/>
      <c r="J103" s="142"/>
      <c r="K103" s="134"/>
      <c r="L103" s="134"/>
      <c r="M103" s="202"/>
      <c r="N103" s="134"/>
      <c r="O103" s="143"/>
      <c r="P103" s="143"/>
      <c r="Q103" s="143"/>
    </row>
    <row r="104" spans="2:17" x14ac:dyDescent="0.3">
      <c r="B104" s="134"/>
      <c r="C104" s="142"/>
      <c r="D104" s="142"/>
      <c r="E104" s="134"/>
      <c r="F104" s="134"/>
      <c r="G104" s="202"/>
      <c r="H104" s="134"/>
      <c r="I104" s="142"/>
      <c r="J104" s="142"/>
      <c r="K104" s="134"/>
      <c r="L104" s="134"/>
      <c r="M104" s="202"/>
      <c r="N104" s="134"/>
      <c r="O104" s="143"/>
      <c r="P104" s="143"/>
      <c r="Q104" s="143"/>
    </row>
    <row r="105" spans="2:17" x14ac:dyDescent="0.3">
      <c r="B105" s="134"/>
      <c r="C105" s="142"/>
      <c r="D105" s="142"/>
      <c r="E105" s="134"/>
      <c r="F105" s="134"/>
      <c r="G105" s="202"/>
      <c r="H105" s="134"/>
      <c r="I105" s="142"/>
      <c r="J105" s="142"/>
      <c r="K105" s="134"/>
      <c r="L105" s="134"/>
      <c r="M105" s="202"/>
      <c r="N105" s="134"/>
      <c r="O105" s="143"/>
      <c r="P105" s="143"/>
      <c r="Q105" s="143"/>
    </row>
    <row r="106" spans="2:17" x14ac:dyDescent="0.3">
      <c r="B106" s="134"/>
      <c r="C106" s="142"/>
      <c r="D106" s="142"/>
      <c r="E106" s="134"/>
      <c r="F106" s="134"/>
      <c r="G106" s="202"/>
      <c r="H106" s="134"/>
      <c r="I106" s="142"/>
      <c r="J106" s="142"/>
      <c r="K106" s="134"/>
      <c r="L106" s="134"/>
      <c r="M106" s="202"/>
      <c r="N106" s="134"/>
      <c r="O106" s="143"/>
      <c r="P106" s="143"/>
      <c r="Q106" s="143"/>
    </row>
    <row r="107" spans="2:17" x14ac:dyDescent="0.3">
      <c r="B107" s="134"/>
      <c r="C107" s="142"/>
      <c r="D107" s="142"/>
      <c r="E107" s="134"/>
      <c r="F107" s="134"/>
      <c r="G107" s="202"/>
      <c r="H107" s="134"/>
      <c r="I107" s="142"/>
      <c r="J107" s="142"/>
      <c r="K107" s="134"/>
      <c r="L107" s="134"/>
      <c r="M107" s="202"/>
      <c r="N107" s="134"/>
      <c r="O107" s="143"/>
      <c r="P107" s="143"/>
      <c r="Q107" s="143"/>
    </row>
    <row r="108" spans="2:17" x14ac:dyDescent="0.3">
      <c r="B108" s="134"/>
      <c r="C108" s="142"/>
      <c r="D108" s="142"/>
      <c r="E108" s="134"/>
      <c r="F108" s="134"/>
      <c r="G108" s="202"/>
      <c r="H108" s="134"/>
      <c r="I108" s="142"/>
      <c r="J108" s="142"/>
      <c r="K108" s="134"/>
      <c r="L108" s="134"/>
      <c r="M108" s="202"/>
      <c r="N108" s="134"/>
      <c r="O108" s="143"/>
      <c r="P108" s="143"/>
      <c r="Q108" s="143"/>
    </row>
    <row r="109" spans="2:17" x14ac:dyDescent="0.3">
      <c r="B109" s="134"/>
      <c r="C109" s="142"/>
      <c r="D109" s="142"/>
      <c r="E109" s="134"/>
      <c r="F109" s="134"/>
      <c r="G109" s="202"/>
      <c r="H109" s="134"/>
      <c r="I109" s="142"/>
      <c r="J109" s="142"/>
      <c r="K109" s="134"/>
      <c r="L109" s="134"/>
      <c r="M109" s="202"/>
      <c r="N109" s="134"/>
      <c r="O109" s="143"/>
      <c r="P109" s="143"/>
      <c r="Q109" s="143"/>
    </row>
    <row r="110" spans="2:17" x14ac:dyDescent="0.3">
      <c r="B110" s="134"/>
      <c r="C110" s="142"/>
      <c r="D110" s="142"/>
      <c r="E110" s="134"/>
      <c r="F110" s="134"/>
      <c r="G110" s="202"/>
      <c r="H110" s="134"/>
      <c r="I110" s="142"/>
      <c r="J110" s="142"/>
      <c r="K110" s="134"/>
      <c r="L110" s="134"/>
      <c r="M110" s="202"/>
      <c r="N110" s="134"/>
      <c r="O110" s="143"/>
      <c r="P110" s="143"/>
      <c r="Q110" s="143"/>
    </row>
    <row r="111" spans="2:17" x14ac:dyDescent="0.3">
      <c r="B111" s="134"/>
      <c r="C111" s="142"/>
      <c r="D111" s="142"/>
      <c r="E111" s="134"/>
      <c r="F111" s="134"/>
      <c r="G111" s="202"/>
      <c r="H111" s="134"/>
      <c r="I111" s="142"/>
      <c r="J111" s="142"/>
      <c r="K111" s="134"/>
      <c r="L111" s="134"/>
      <c r="M111" s="202"/>
      <c r="N111" s="134"/>
      <c r="O111" s="143"/>
      <c r="P111" s="143"/>
      <c r="Q111" s="143"/>
    </row>
    <row r="112" spans="2:17" x14ac:dyDescent="0.3">
      <c r="B112" s="134"/>
      <c r="C112" s="142"/>
      <c r="D112" s="142"/>
      <c r="E112" s="134"/>
      <c r="F112" s="134"/>
      <c r="G112" s="202"/>
      <c r="H112" s="134"/>
      <c r="I112" s="142"/>
      <c r="J112" s="142"/>
      <c r="K112" s="134"/>
      <c r="L112" s="134"/>
      <c r="M112" s="202"/>
      <c r="N112" s="134"/>
      <c r="O112" s="143"/>
      <c r="P112" s="143"/>
      <c r="Q112" s="143"/>
    </row>
    <row r="113" spans="2:17" x14ac:dyDescent="0.3">
      <c r="B113" s="134"/>
      <c r="C113" s="142"/>
      <c r="D113" s="142"/>
      <c r="E113" s="134"/>
      <c r="F113" s="134"/>
      <c r="G113" s="202"/>
      <c r="H113" s="134"/>
      <c r="I113" s="142"/>
      <c r="J113" s="142"/>
      <c r="K113" s="134"/>
      <c r="L113" s="134"/>
      <c r="M113" s="202"/>
      <c r="N113" s="134"/>
      <c r="O113" s="143"/>
      <c r="P113" s="143"/>
      <c r="Q113" s="143"/>
    </row>
    <row r="114" spans="2:17" x14ac:dyDescent="0.3">
      <c r="B114" s="134"/>
      <c r="C114" s="142"/>
      <c r="D114" s="142"/>
      <c r="E114" s="134"/>
      <c r="F114" s="134"/>
      <c r="G114" s="202"/>
      <c r="H114" s="134"/>
      <c r="I114" s="142"/>
      <c r="J114" s="142"/>
      <c r="K114" s="134"/>
      <c r="L114" s="134"/>
      <c r="M114" s="202"/>
      <c r="N114" s="134"/>
      <c r="O114" s="143"/>
      <c r="P114" s="143"/>
      <c r="Q114" s="143"/>
    </row>
    <row r="115" spans="2:17" x14ac:dyDescent="0.3">
      <c r="B115" s="134"/>
      <c r="C115" s="142"/>
      <c r="D115" s="142"/>
      <c r="E115" s="134"/>
      <c r="F115" s="134"/>
      <c r="G115" s="202"/>
      <c r="H115" s="134"/>
      <c r="I115" s="142"/>
      <c r="J115" s="142"/>
      <c r="K115" s="134"/>
      <c r="L115" s="134"/>
      <c r="M115" s="202"/>
      <c r="N115" s="134"/>
      <c r="O115" s="143"/>
      <c r="P115" s="143"/>
      <c r="Q115" s="143"/>
    </row>
    <row r="116" spans="2:17" x14ac:dyDescent="0.3">
      <c r="B116" s="134"/>
      <c r="C116" s="142"/>
      <c r="D116" s="142"/>
      <c r="E116" s="134"/>
      <c r="F116" s="134"/>
      <c r="G116" s="202"/>
      <c r="H116" s="134"/>
      <c r="I116" s="142"/>
      <c r="J116" s="142"/>
      <c r="K116" s="134"/>
      <c r="L116" s="134"/>
      <c r="M116" s="202"/>
      <c r="N116" s="134"/>
      <c r="O116" s="143"/>
      <c r="P116" s="143"/>
      <c r="Q116" s="143"/>
    </row>
    <row r="117" spans="2:17" x14ac:dyDescent="0.3">
      <c r="B117" s="134"/>
      <c r="C117" s="142"/>
      <c r="D117" s="142"/>
      <c r="E117" s="134"/>
      <c r="F117" s="134"/>
      <c r="G117" s="202"/>
      <c r="H117" s="134"/>
      <c r="I117" s="142"/>
      <c r="J117" s="142"/>
      <c r="K117" s="134"/>
      <c r="L117" s="134"/>
      <c r="M117" s="202"/>
      <c r="N117" s="134"/>
      <c r="O117" s="143"/>
      <c r="P117" s="143"/>
      <c r="Q117" s="143"/>
    </row>
    <row r="118" spans="2:17" x14ac:dyDescent="0.3">
      <c r="B118" s="134"/>
      <c r="C118" s="142"/>
      <c r="D118" s="142"/>
      <c r="E118" s="134"/>
      <c r="F118" s="134"/>
      <c r="G118" s="202"/>
      <c r="H118" s="134"/>
      <c r="I118" s="142"/>
      <c r="J118" s="142"/>
      <c r="K118" s="134"/>
      <c r="L118" s="134"/>
      <c r="M118" s="202"/>
      <c r="N118" s="134"/>
      <c r="O118" s="143"/>
      <c r="P118" s="143"/>
      <c r="Q118" s="143"/>
    </row>
    <row r="119" spans="2:17" x14ac:dyDescent="0.3">
      <c r="B119" s="134"/>
      <c r="C119" s="142"/>
      <c r="D119" s="142"/>
      <c r="E119" s="134"/>
      <c r="F119" s="134"/>
      <c r="G119" s="202"/>
      <c r="H119" s="134"/>
      <c r="I119" s="142"/>
      <c r="J119" s="142"/>
      <c r="K119" s="134"/>
      <c r="L119" s="134"/>
      <c r="M119" s="202"/>
      <c r="N119" s="134"/>
      <c r="O119" s="143"/>
      <c r="P119" s="143"/>
      <c r="Q119" s="143"/>
    </row>
    <row r="120" spans="2:17" x14ac:dyDescent="0.3">
      <c r="B120" s="134"/>
      <c r="C120" s="142"/>
      <c r="D120" s="142"/>
      <c r="E120" s="134"/>
      <c r="F120" s="134"/>
      <c r="G120" s="202"/>
      <c r="H120" s="134"/>
      <c r="I120" s="142"/>
      <c r="J120" s="142"/>
      <c r="K120" s="134"/>
      <c r="L120" s="134"/>
      <c r="M120" s="202"/>
      <c r="N120" s="134"/>
      <c r="O120" s="143"/>
      <c r="P120" s="143"/>
      <c r="Q120" s="143"/>
    </row>
    <row r="121" spans="2:17" x14ac:dyDescent="0.3">
      <c r="B121" s="134"/>
      <c r="C121" s="142"/>
      <c r="D121" s="142"/>
      <c r="E121" s="134"/>
      <c r="F121" s="134"/>
      <c r="G121" s="202"/>
      <c r="H121" s="134"/>
      <c r="I121" s="142"/>
      <c r="J121" s="142"/>
      <c r="K121" s="134"/>
      <c r="L121" s="134"/>
      <c r="M121" s="202"/>
      <c r="N121" s="134"/>
      <c r="O121" s="143"/>
      <c r="P121" s="143"/>
      <c r="Q121" s="143"/>
    </row>
    <row r="122" spans="2:17" x14ac:dyDescent="0.3">
      <c r="B122" s="134"/>
      <c r="C122" s="142"/>
      <c r="D122" s="142"/>
      <c r="E122" s="134"/>
      <c r="F122" s="134"/>
      <c r="G122" s="202"/>
      <c r="H122" s="134"/>
      <c r="I122" s="142"/>
      <c r="J122" s="142"/>
      <c r="K122" s="134"/>
      <c r="L122" s="134"/>
      <c r="M122" s="202"/>
      <c r="N122" s="134"/>
      <c r="O122" s="143"/>
      <c r="P122" s="143"/>
      <c r="Q122" s="143"/>
    </row>
    <row r="123" spans="2:17" x14ac:dyDescent="0.3">
      <c r="B123" s="134"/>
      <c r="C123" s="142"/>
      <c r="D123" s="142"/>
      <c r="E123" s="134"/>
      <c r="F123" s="134"/>
      <c r="G123" s="202"/>
      <c r="H123" s="134"/>
      <c r="I123" s="142"/>
      <c r="J123" s="142"/>
      <c r="K123" s="134"/>
      <c r="L123" s="134"/>
      <c r="M123" s="202"/>
      <c r="N123" s="134"/>
      <c r="O123" s="143"/>
      <c r="P123" s="143"/>
      <c r="Q123" s="143"/>
    </row>
    <row r="124" spans="2:17" x14ac:dyDescent="0.3">
      <c r="B124" s="134"/>
      <c r="C124" s="142"/>
      <c r="D124" s="142"/>
      <c r="E124" s="134"/>
      <c r="F124" s="134"/>
      <c r="G124" s="202"/>
      <c r="H124" s="134"/>
      <c r="I124" s="142"/>
      <c r="J124" s="142"/>
      <c r="K124" s="134"/>
      <c r="L124" s="134"/>
      <c r="M124" s="202"/>
      <c r="N124" s="134"/>
      <c r="O124" s="143"/>
      <c r="P124" s="143"/>
      <c r="Q124" s="143"/>
    </row>
    <row r="125" spans="2:17" x14ac:dyDescent="0.3">
      <c r="B125" s="134"/>
      <c r="C125" s="142"/>
      <c r="D125" s="142"/>
      <c r="E125" s="134"/>
      <c r="F125" s="134"/>
      <c r="G125" s="202"/>
      <c r="H125" s="134"/>
      <c r="I125" s="142"/>
      <c r="J125" s="142"/>
      <c r="K125" s="134"/>
      <c r="L125" s="134"/>
      <c r="M125" s="202"/>
      <c r="N125" s="134"/>
      <c r="O125" s="143"/>
      <c r="P125" s="143"/>
      <c r="Q125" s="143"/>
    </row>
    <row r="126" spans="2:17" x14ac:dyDescent="0.3">
      <c r="B126" s="134"/>
      <c r="C126" s="142"/>
      <c r="D126" s="142"/>
      <c r="E126" s="134"/>
      <c r="F126" s="134"/>
      <c r="G126" s="202"/>
      <c r="H126" s="134"/>
      <c r="I126" s="142"/>
      <c r="J126" s="142"/>
      <c r="K126" s="134"/>
      <c r="L126" s="134"/>
      <c r="M126" s="202"/>
      <c r="N126" s="134"/>
      <c r="O126" s="143"/>
      <c r="P126" s="143"/>
      <c r="Q126" s="143"/>
    </row>
    <row r="127" spans="2:17" x14ac:dyDescent="0.3">
      <c r="B127" s="134"/>
      <c r="C127" s="142"/>
      <c r="D127" s="142"/>
      <c r="E127" s="134"/>
      <c r="F127" s="134"/>
      <c r="G127" s="202"/>
      <c r="H127" s="134"/>
      <c r="I127" s="142"/>
      <c r="J127" s="142"/>
      <c r="K127" s="134"/>
      <c r="L127" s="134"/>
      <c r="M127" s="202"/>
      <c r="N127" s="134"/>
      <c r="O127" s="143"/>
      <c r="P127" s="143"/>
      <c r="Q127" s="143"/>
    </row>
    <row r="128" spans="2:17" x14ac:dyDescent="0.3">
      <c r="B128" s="134"/>
      <c r="C128" s="142"/>
      <c r="D128" s="142"/>
      <c r="E128" s="134"/>
      <c r="F128" s="134"/>
      <c r="G128" s="202"/>
      <c r="H128" s="134"/>
      <c r="I128" s="142"/>
      <c r="J128" s="142"/>
      <c r="K128" s="134"/>
      <c r="L128" s="134"/>
      <c r="M128" s="202"/>
      <c r="N128" s="134"/>
      <c r="O128" s="143"/>
      <c r="P128" s="143"/>
      <c r="Q128" s="143"/>
    </row>
    <row r="129" spans="2:17" x14ac:dyDescent="0.3">
      <c r="B129" s="134"/>
      <c r="C129" s="142"/>
      <c r="D129" s="142"/>
      <c r="E129" s="134"/>
      <c r="F129" s="134"/>
      <c r="G129" s="202"/>
      <c r="H129" s="134"/>
      <c r="I129" s="142"/>
      <c r="J129" s="142"/>
      <c r="K129" s="134"/>
      <c r="L129" s="134"/>
      <c r="M129" s="202"/>
      <c r="N129" s="134"/>
      <c r="O129" s="143"/>
      <c r="P129" s="143"/>
      <c r="Q129" s="143"/>
    </row>
    <row r="130" spans="2:17" x14ac:dyDescent="0.3">
      <c r="B130" s="134"/>
      <c r="C130" s="142"/>
      <c r="D130" s="142"/>
      <c r="E130" s="134"/>
      <c r="F130" s="134"/>
      <c r="G130" s="202"/>
      <c r="H130" s="134"/>
      <c r="I130" s="142"/>
      <c r="J130" s="142"/>
      <c r="K130" s="134"/>
      <c r="L130" s="134"/>
      <c r="M130" s="202"/>
      <c r="N130" s="134"/>
      <c r="O130" s="143"/>
      <c r="P130" s="143"/>
      <c r="Q130" s="143"/>
    </row>
    <row r="131" spans="2:17" x14ac:dyDescent="0.3">
      <c r="B131" s="134"/>
      <c r="C131" s="142"/>
      <c r="D131" s="142"/>
      <c r="E131" s="134"/>
      <c r="F131" s="134"/>
      <c r="G131" s="202"/>
      <c r="H131" s="134"/>
      <c r="I131" s="142"/>
      <c r="J131" s="142"/>
      <c r="K131" s="134"/>
      <c r="L131" s="134"/>
      <c r="M131" s="202"/>
      <c r="N131" s="134"/>
      <c r="O131" s="143"/>
      <c r="P131" s="143"/>
      <c r="Q131" s="143"/>
    </row>
    <row r="132" spans="2:17" x14ac:dyDescent="0.3">
      <c r="B132" s="134"/>
      <c r="C132" s="142"/>
      <c r="D132" s="142"/>
      <c r="E132" s="134"/>
      <c r="F132" s="134"/>
      <c r="G132" s="202"/>
      <c r="H132" s="134"/>
      <c r="I132" s="142"/>
      <c r="J132" s="142"/>
      <c r="K132" s="134"/>
      <c r="L132" s="134"/>
      <c r="M132" s="202"/>
      <c r="N132" s="134"/>
      <c r="O132" s="143"/>
      <c r="P132" s="143"/>
      <c r="Q132" s="143"/>
    </row>
    <row r="133" spans="2:17" x14ac:dyDescent="0.3">
      <c r="B133" s="134"/>
      <c r="C133" s="142"/>
      <c r="D133" s="142"/>
      <c r="E133" s="134"/>
      <c r="F133" s="134"/>
      <c r="G133" s="202"/>
      <c r="H133" s="134"/>
      <c r="I133" s="142"/>
      <c r="J133" s="142"/>
      <c r="K133" s="134"/>
      <c r="L133" s="134"/>
      <c r="M133" s="202"/>
      <c r="N133" s="134"/>
      <c r="O133" s="143"/>
      <c r="P133" s="143"/>
      <c r="Q133" s="143"/>
    </row>
    <row r="134" spans="2:17" x14ac:dyDescent="0.3">
      <c r="B134" s="134"/>
      <c r="C134" s="142"/>
      <c r="D134" s="142"/>
      <c r="E134" s="134"/>
      <c r="F134" s="134"/>
      <c r="G134" s="202"/>
      <c r="H134" s="134"/>
      <c r="I134" s="142"/>
      <c r="J134" s="142"/>
      <c r="K134" s="134"/>
      <c r="L134" s="134"/>
      <c r="M134" s="202"/>
      <c r="N134" s="134"/>
      <c r="O134" s="143"/>
      <c r="P134" s="143"/>
      <c r="Q134" s="143"/>
    </row>
    <row r="135" spans="2:17" x14ac:dyDescent="0.3">
      <c r="B135" s="134"/>
      <c r="C135" s="142"/>
      <c r="D135" s="142"/>
      <c r="E135" s="134"/>
      <c r="F135" s="134"/>
      <c r="G135" s="202"/>
      <c r="H135" s="134"/>
      <c r="I135" s="142"/>
      <c r="J135" s="142"/>
      <c r="K135" s="134"/>
      <c r="L135" s="134"/>
      <c r="M135" s="202"/>
      <c r="N135" s="134"/>
      <c r="O135" s="143"/>
      <c r="P135" s="143"/>
      <c r="Q135" s="143"/>
    </row>
    <row r="136" spans="2:17" x14ac:dyDescent="0.3">
      <c r="B136" s="134"/>
      <c r="C136" s="142"/>
      <c r="D136" s="142"/>
      <c r="E136" s="134"/>
      <c r="F136" s="134"/>
      <c r="G136" s="202"/>
      <c r="H136" s="134"/>
      <c r="I136" s="142"/>
      <c r="J136" s="142"/>
      <c r="K136" s="134"/>
      <c r="L136" s="134"/>
      <c r="M136" s="202"/>
      <c r="N136" s="134"/>
      <c r="O136" s="143"/>
      <c r="P136" s="143"/>
      <c r="Q136" s="143"/>
    </row>
    <row r="137" spans="2:17" x14ac:dyDescent="0.3">
      <c r="B137" s="134"/>
      <c r="C137" s="142"/>
      <c r="D137" s="142"/>
      <c r="E137" s="134"/>
      <c r="F137" s="134"/>
      <c r="G137" s="202"/>
      <c r="H137" s="134"/>
      <c r="I137" s="142"/>
      <c r="J137" s="142"/>
      <c r="K137" s="134"/>
      <c r="L137" s="134"/>
      <c r="M137" s="202"/>
      <c r="N137" s="134"/>
      <c r="O137" s="143"/>
      <c r="P137" s="143"/>
      <c r="Q137" s="143"/>
    </row>
    <row r="138" spans="2:17" x14ac:dyDescent="0.3">
      <c r="B138" s="134"/>
      <c r="C138" s="142"/>
      <c r="D138" s="142"/>
      <c r="E138" s="134"/>
      <c r="F138" s="134"/>
      <c r="G138" s="202"/>
      <c r="H138" s="134"/>
      <c r="I138" s="142"/>
      <c r="J138" s="142"/>
      <c r="K138" s="134"/>
      <c r="L138" s="134"/>
      <c r="M138" s="202"/>
      <c r="N138" s="134"/>
      <c r="O138" s="143"/>
      <c r="P138" s="143"/>
      <c r="Q138" s="143"/>
    </row>
    <row r="139" spans="2:17" x14ac:dyDescent="0.3">
      <c r="B139" s="134"/>
      <c r="C139" s="142"/>
      <c r="D139" s="142"/>
      <c r="E139" s="134"/>
      <c r="F139" s="134"/>
      <c r="G139" s="202"/>
      <c r="H139" s="134"/>
      <c r="I139" s="142"/>
      <c r="J139" s="142"/>
      <c r="K139" s="134"/>
      <c r="L139" s="134"/>
      <c r="M139" s="202"/>
      <c r="N139" s="134"/>
      <c r="O139" s="143"/>
      <c r="P139" s="143"/>
      <c r="Q139" s="143"/>
    </row>
    <row r="140" spans="2:17" x14ac:dyDescent="0.3">
      <c r="B140" s="134"/>
      <c r="C140" s="142"/>
      <c r="D140" s="142"/>
      <c r="E140" s="134"/>
      <c r="F140" s="134"/>
      <c r="G140" s="202"/>
      <c r="H140" s="134"/>
      <c r="I140" s="142"/>
      <c r="J140" s="142"/>
      <c r="K140" s="134"/>
      <c r="L140" s="134"/>
      <c r="M140" s="202"/>
      <c r="N140" s="134"/>
      <c r="O140" s="143"/>
      <c r="P140" s="143"/>
      <c r="Q140" s="143"/>
    </row>
    <row r="141" spans="2:17" x14ac:dyDescent="0.3">
      <c r="B141" s="134"/>
      <c r="C141" s="142"/>
      <c r="D141" s="142"/>
      <c r="E141" s="134"/>
      <c r="F141" s="134"/>
      <c r="G141" s="202"/>
      <c r="H141" s="134"/>
      <c r="I141" s="142"/>
      <c r="J141" s="142"/>
      <c r="K141" s="134"/>
      <c r="L141" s="134"/>
      <c r="M141" s="202"/>
      <c r="N141" s="134"/>
      <c r="O141" s="143"/>
      <c r="P141" s="143"/>
      <c r="Q141" s="143"/>
    </row>
    <row r="142" spans="2:17" x14ac:dyDescent="0.3">
      <c r="B142" s="134"/>
      <c r="C142" s="142"/>
      <c r="D142" s="142"/>
      <c r="E142" s="134"/>
      <c r="F142" s="134"/>
      <c r="G142" s="202"/>
      <c r="H142" s="134"/>
      <c r="I142" s="142"/>
      <c r="J142" s="142"/>
      <c r="K142" s="134"/>
      <c r="L142" s="134"/>
      <c r="M142" s="202"/>
      <c r="N142" s="134"/>
      <c r="O142" s="143"/>
      <c r="P142" s="143"/>
      <c r="Q142" s="143"/>
    </row>
    <row r="143" spans="2:17" x14ac:dyDescent="0.3">
      <c r="B143" s="134"/>
      <c r="C143" s="142"/>
      <c r="D143" s="142"/>
      <c r="E143" s="134"/>
      <c r="F143" s="134"/>
      <c r="G143" s="202"/>
      <c r="H143" s="134"/>
      <c r="I143" s="142"/>
      <c r="J143" s="142"/>
      <c r="K143" s="134"/>
      <c r="L143" s="134"/>
      <c r="M143" s="202"/>
      <c r="N143" s="134"/>
      <c r="O143" s="143"/>
      <c r="P143" s="143"/>
      <c r="Q143" s="143"/>
    </row>
    <row r="144" spans="2:17" x14ac:dyDescent="0.3">
      <c r="B144" s="134"/>
      <c r="C144" s="142"/>
      <c r="D144" s="142"/>
      <c r="E144" s="134"/>
      <c r="F144" s="134"/>
      <c r="G144" s="202"/>
      <c r="H144" s="134"/>
      <c r="I144" s="142"/>
      <c r="J144" s="142"/>
      <c r="K144" s="134"/>
      <c r="L144" s="134"/>
      <c r="M144" s="202"/>
      <c r="N144" s="134"/>
      <c r="O144" s="143"/>
      <c r="P144" s="143"/>
      <c r="Q144" s="143"/>
    </row>
    <row r="145" spans="2:17" x14ac:dyDescent="0.3">
      <c r="B145" s="134"/>
      <c r="C145" s="142"/>
      <c r="D145" s="142"/>
      <c r="E145" s="134"/>
      <c r="F145" s="134"/>
      <c r="G145" s="202"/>
      <c r="H145" s="134"/>
      <c r="I145" s="142"/>
      <c r="J145" s="142"/>
      <c r="K145" s="134"/>
      <c r="L145" s="134"/>
      <c r="M145" s="202"/>
      <c r="N145" s="134"/>
      <c r="O145" s="143"/>
      <c r="P145" s="143"/>
      <c r="Q145" s="143"/>
    </row>
    <row r="146" spans="2:17" x14ac:dyDescent="0.3">
      <c r="B146" s="134"/>
      <c r="C146" s="142"/>
      <c r="D146" s="142"/>
      <c r="E146" s="134"/>
      <c r="F146" s="134"/>
      <c r="G146" s="202"/>
      <c r="H146" s="134"/>
      <c r="I146" s="142"/>
      <c r="J146" s="142"/>
      <c r="K146" s="134"/>
      <c r="L146" s="134"/>
      <c r="M146" s="202"/>
      <c r="N146" s="134"/>
      <c r="O146" s="143"/>
      <c r="P146" s="143"/>
      <c r="Q146" s="143"/>
    </row>
    <row r="147" spans="2:17" x14ac:dyDescent="0.3">
      <c r="B147" s="134"/>
      <c r="C147" s="142"/>
      <c r="D147" s="142"/>
      <c r="E147" s="134"/>
      <c r="F147" s="134"/>
      <c r="G147" s="202"/>
      <c r="H147" s="134"/>
      <c r="I147" s="142"/>
      <c r="J147" s="142"/>
      <c r="K147" s="134"/>
      <c r="L147" s="134"/>
      <c r="M147" s="202"/>
      <c r="N147" s="134"/>
      <c r="O147" s="143"/>
      <c r="P147" s="143"/>
      <c r="Q147" s="143"/>
    </row>
    <row r="148" spans="2:17" x14ac:dyDescent="0.3">
      <c r="B148" s="134"/>
      <c r="C148" s="142"/>
      <c r="D148" s="142"/>
      <c r="E148" s="134"/>
      <c r="F148" s="134"/>
      <c r="G148" s="202"/>
      <c r="H148" s="134"/>
      <c r="I148" s="142"/>
      <c r="J148" s="142"/>
      <c r="K148" s="134"/>
      <c r="L148" s="134"/>
      <c r="M148" s="202"/>
      <c r="N148" s="134"/>
      <c r="O148" s="143"/>
      <c r="P148" s="143"/>
      <c r="Q148" s="143"/>
    </row>
    <row r="149" spans="2:17" x14ac:dyDescent="0.3">
      <c r="B149" s="134"/>
      <c r="C149" s="142"/>
      <c r="D149" s="142"/>
      <c r="E149" s="134"/>
      <c r="F149" s="134"/>
      <c r="G149" s="202"/>
      <c r="H149" s="134"/>
      <c r="I149" s="142"/>
      <c r="J149" s="142"/>
      <c r="K149" s="134"/>
      <c r="L149" s="134"/>
      <c r="M149" s="202"/>
      <c r="N149" s="134"/>
      <c r="O149" s="143"/>
      <c r="P149" s="143"/>
      <c r="Q149" s="143"/>
    </row>
    <row r="150" spans="2:17" x14ac:dyDescent="0.3">
      <c r="B150" s="134"/>
      <c r="C150" s="142"/>
      <c r="D150" s="142"/>
      <c r="E150" s="134"/>
      <c r="F150" s="134"/>
      <c r="G150" s="202"/>
      <c r="H150" s="134"/>
      <c r="I150" s="142"/>
      <c r="J150" s="142"/>
      <c r="K150" s="134"/>
      <c r="L150" s="134"/>
      <c r="M150" s="202"/>
      <c r="N150" s="134"/>
      <c r="O150" s="143"/>
      <c r="P150" s="143"/>
      <c r="Q150" s="143"/>
    </row>
    <row r="151" spans="2:17" x14ac:dyDescent="0.3">
      <c r="B151" s="134"/>
      <c r="C151" s="142"/>
      <c r="D151" s="142"/>
      <c r="E151" s="134"/>
      <c r="F151" s="134"/>
      <c r="G151" s="202"/>
      <c r="H151" s="134"/>
      <c r="I151" s="142"/>
      <c r="J151" s="142"/>
      <c r="K151" s="134"/>
      <c r="L151" s="134"/>
      <c r="M151" s="202"/>
      <c r="N151" s="134"/>
      <c r="O151" s="143"/>
      <c r="P151" s="143"/>
      <c r="Q151" s="143"/>
    </row>
    <row r="152" spans="2:17" x14ac:dyDescent="0.3">
      <c r="B152" s="134"/>
      <c r="C152" s="142"/>
      <c r="D152" s="142"/>
      <c r="E152" s="134"/>
      <c r="F152" s="134"/>
      <c r="G152" s="202"/>
      <c r="H152" s="134"/>
      <c r="I152" s="142"/>
      <c r="J152" s="142"/>
      <c r="K152" s="134"/>
      <c r="L152" s="134"/>
      <c r="M152" s="202"/>
      <c r="N152" s="134"/>
      <c r="O152" s="143"/>
      <c r="P152" s="143"/>
      <c r="Q152" s="143"/>
    </row>
    <row r="153" spans="2:17" x14ac:dyDescent="0.3">
      <c r="B153" s="134"/>
      <c r="C153" s="142"/>
      <c r="D153" s="142"/>
      <c r="E153" s="134"/>
      <c r="F153" s="134"/>
      <c r="G153" s="202"/>
      <c r="H153" s="134"/>
      <c r="I153" s="142"/>
      <c r="J153" s="142"/>
      <c r="K153" s="134"/>
      <c r="L153" s="134"/>
      <c r="M153" s="202"/>
      <c r="N153" s="134"/>
      <c r="O153" s="143"/>
      <c r="P153" s="143"/>
      <c r="Q153" s="143"/>
    </row>
    <row r="154" spans="2:17" x14ac:dyDescent="0.3">
      <c r="B154" s="134"/>
      <c r="C154" s="142"/>
      <c r="D154" s="142"/>
      <c r="E154" s="134"/>
      <c r="F154" s="134"/>
      <c r="G154" s="202"/>
      <c r="H154" s="134"/>
      <c r="I154" s="142"/>
      <c r="J154" s="142"/>
      <c r="K154" s="134"/>
      <c r="L154" s="134"/>
      <c r="M154" s="202"/>
      <c r="N154" s="134"/>
      <c r="O154" s="143"/>
      <c r="P154" s="143"/>
      <c r="Q154" s="143"/>
    </row>
    <row r="155" spans="2:17" x14ac:dyDescent="0.3">
      <c r="B155" s="134"/>
      <c r="C155" s="142"/>
      <c r="D155" s="142"/>
      <c r="E155" s="134"/>
      <c r="F155" s="134"/>
      <c r="G155" s="202"/>
      <c r="H155" s="134"/>
      <c r="I155" s="142"/>
      <c r="J155" s="142"/>
      <c r="K155" s="134"/>
      <c r="L155" s="134"/>
      <c r="M155" s="202"/>
      <c r="N155" s="134"/>
      <c r="O155" s="143"/>
      <c r="P155" s="143"/>
      <c r="Q155" s="143"/>
    </row>
    <row r="156" spans="2:17" x14ac:dyDescent="0.3">
      <c r="B156" s="134"/>
      <c r="C156" s="142"/>
      <c r="D156" s="142"/>
      <c r="E156" s="134"/>
      <c r="F156" s="134"/>
      <c r="G156" s="202"/>
      <c r="H156" s="134"/>
      <c r="I156" s="142"/>
      <c r="J156" s="142"/>
      <c r="K156" s="134"/>
      <c r="L156" s="134"/>
      <c r="M156" s="202"/>
      <c r="N156" s="134"/>
      <c r="O156" s="143"/>
      <c r="P156" s="143"/>
      <c r="Q156" s="143"/>
    </row>
    <row r="157" spans="2:17" x14ac:dyDescent="0.3">
      <c r="B157" s="134"/>
      <c r="C157" s="142"/>
      <c r="D157" s="142"/>
      <c r="E157" s="134"/>
      <c r="F157" s="134"/>
      <c r="G157" s="202"/>
      <c r="H157" s="134"/>
      <c r="I157" s="142"/>
      <c r="J157" s="142"/>
      <c r="K157" s="134"/>
      <c r="L157" s="134"/>
      <c r="M157" s="202"/>
      <c r="N157" s="134"/>
      <c r="O157" s="143"/>
      <c r="P157" s="143"/>
      <c r="Q157" s="143"/>
    </row>
    <row r="158" spans="2:17" x14ac:dyDescent="0.3">
      <c r="B158" s="134"/>
      <c r="C158" s="142"/>
      <c r="D158" s="142"/>
      <c r="E158" s="134"/>
      <c r="F158" s="134"/>
      <c r="G158" s="202"/>
      <c r="H158" s="134"/>
      <c r="I158" s="142"/>
      <c r="J158" s="142"/>
      <c r="K158" s="134"/>
      <c r="L158" s="134"/>
      <c r="M158" s="202"/>
      <c r="N158" s="134"/>
      <c r="O158" s="143"/>
      <c r="P158" s="143"/>
      <c r="Q158" s="143"/>
    </row>
    <row r="159" spans="2:17" x14ac:dyDescent="0.3">
      <c r="B159" s="134"/>
      <c r="C159" s="142"/>
      <c r="D159" s="142"/>
      <c r="E159" s="134"/>
      <c r="F159" s="134"/>
      <c r="G159" s="202"/>
      <c r="H159" s="134"/>
      <c r="I159" s="142"/>
      <c r="J159" s="142"/>
      <c r="K159" s="134"/>
      <c r="L159" s="134"/>
      <c r="M159" s="202"/>
      <c r="N159" s="134"/>
      <c r="O159" s="143"/>
      <c r="P159" s="143"/>
      <c r="Q159" s="143"/>
    </row>
    <row r="160" spans="2:17" x14ac:dyDescent="0.3">
      <c r="B160" s="134"/>
      <c r="C160" s="142"/>
      <c r="D160" s="142"/>
      <c r="E160" s="134"/>
      <c r="F160" s="134"/>
      <c r="G160" s="202"/>
      <c r="H160" s="134"/>
      <c r="I160" s="142"/>
      <c r="J160" s="142"/>
      <c r="K160" s="134"/>
      <c r="L160" s="134"/>
      <c r="M160" s="202"/>
      <c r="N160" s="134"/>
      <c r="O160" s="143"/>
      <c r="P160" s="143"/>
      <c r="Q160" s="143"/>
    </row>
    <row r="161" spans="2:17" x14ac:dyDescent="0.3">
      <c r="B161" s="134"/>
      <c r="C161" s="142"/>
      <c r="D161" s="142"/>
      <c r="E161" s="134"/>
      <c r="F161" s="134"/>
      <c r="G161" s="202"/>
      <c r="H161" s="134"/>
      <c r="I161" s="142"/>
      <c r="J161" s="142"/>
      <c r="K161" s="134"/>
      <c r="L161" s="134"/>
      <c r="M161" s="202"/>
      <c r="N161" s="134"/>
      <c r="O161" s="143"/>
      <c r="P161" s="143"/>
      <c r="Q161" s="143"/>
    </row>
    <row r="162" spans="2:17" x14ac:dyDescent="0.3">
      <c r="B162" s="134"/>
      <c r="C162" s="142"/>
      <c r="D162" s="142"/>
      <c r="E162" s="134"/>
      <c r="F162" s="134"/>
      <c r="G162" s="202"/>
      <c r="H162" s="134"/>
      <c r="I162" s="142"/>
      <c r="J162" s="142"/>
      <c r="K162" s="134"/>
      <c r="L162" s="134"/>
      <c r="M162" s="202"/>
      <c r="N162" s="134"/>
      <c r="O162" s="143"/>
      <c r="P162" s="143"/>
      <c r="Q162" s="143"/>
    </row>
    <row r="163" spans="2:17" x14ac:dyDescent="0.3">
      <c r="B163" s="134"/>
      <c r="C163" s="142"/>
      <c r="D163" s="142"/>
      <c r="E163" s="134"/>
      <c r="F163" s="134"/>
      <c r="G163" s="202"/>
      <c r="H163" s="134"/>
      <c r="I163" s="142"/>
      <c r="J163" s="142"/>
      <c r="K163" s="134"/>
      <c r="L163" s="134"/>
      <c r="M163" s="202"/>
      <c r="N163" s="134"/>
      <c r="O163" s="143"/>
      <c r="P163" s="143"/>
      <c r="Q163" s="143"/>
    </row>
    <row r="164" spans="2:17" x14ac:dyDescent="0.3">
      <c r="B164" s="134"/>
      <c r="C164" s="142"/>
      <c r="D164" s="142"/>
      <c r="E164" s="134"/>
      <c r="F164" s="134"/>
      <c r="G164" s="202"/>
      <c r="H164" s="134"/>
      <c r="I164" s="142"/>
      <c r="J164" s="142"/>
      <c r="K164" s="134"/>
      <c r="L164" s="134"/>
      <c r="M164" s="202"/>
      <c r="N164" s="134"/>
      <c r="O164" s="143"/>
      <c r="P164" s="143"/>
      <c r="Q164" s="143"/>
    </row>
    <row r="165" spans="2:17" x14ac:dyDescent="0.3">
      <c r="B165" s="134"/>
      <c r="C165" s="142"/>
      <c r="D165" s="142"/>
      <c r="E165" s="134"/>
      <c r="F165" s="134"/>
      <c r="G165" s="202"/>
      <c r="H165" s="134"/>
      <c r="I165" s="142"/>
      <c r="J165" s="142"/>
      <c r="K165" s="134"/>
      <c r="L165" s="134"/>
      <c r="M165" s="202"/>
      <c r="N165" s="134"/>
      <c r="O165" s="143"/>
      <c r="P165" s="143"/>
      <c r="Q165" s="143"/>
    </row>
    <row r="166" spans="2:17" x14ac:dyDescent="0.3">
      <c r="B166" s="134"/>
      <c r="C166" s="142"/>
      <c r="D166" s="142"/>
      <c r="E166" s="134"/>
      <c r="F166" s="134"/>
      <c r="G166" s="202"/>
      <c r="H166" s="134"/>
      <c r="I166" s="142"/>
      <c r="J166" s="142"/>
      <c r="K166" s="134"/>
      <c r="L166" s="134"/>
      <c r="M166" s="202"/>
      <c r="N166" s="134"/>
      <c r="O166" s="143"/>
      <c r="P166" s="143"/>
      <c r="Q166" s="143"/>
    </row>
    <row r="167" spans="2:17" x14ac:dyDescent="0.3">
      <c r="B167" s="134"/>
      <c r="C167" s="142"/>
      <c r="D167" s="142"/>
      <c r="E167" s="134"/>
      <c r="F167" s="134"/>
      <c r="G167" s="202"/>
      <c r="H167" s="134"/>
      <c r="I167" s="142"/>
      <c r="J167" s="142"/>
      <c r="K167" s="134"/>
      <c r="L167" s="134"/>
      <c r="M167" s="202"/>
      <c r="N167" s="134"/>
      <c r="O167" s="143"/>
      <c r="P167" s="143"/>
      <c r="Q167" s="143"/>
    </row>
    <row r="168" spans="2:17" x14ac:dyDescent="0.3">
      <c r="B168" s="134"/>
      <c r="C168" s="142"/>
      <c r="D168" s="142"/>
      <c r="E168" s="134"/>
      <c r="F168" s="134"/>
      <c r="G168" s="202"/>
      <c r="H168" s="134"/>
      <c r="I168" s="142"/>
      <c r="J168" s="142"/>
      <c r="K168" s="134"/>
      <c r="L168" s="134"/>
      <c r="M168" s="202"/>
      <c r="N168" s="134"/>
      <c r="O168" s="143"/>
      <c r="P168" s="143"/>
      <c r="Q168" s="143"/>
    </row>
    <row r="169" spans="2:17" x14ac:dyDescent="0.3">
      <c r="B169" s="134"/>
      <c r="C169" s="142"/>
      <c r="D169" s="142"/>
      <c r="E169" s="134"/>
      <c r="F169" s="134"/>
      <c r="G169" s="202"/>
      <c r="H169" s="134"/>
      <c r="I169" s="142"/>
      <c r="J169" s="142"/>
      <c r="K169" s="134"/>
      <c r="L169" s="134"/>
      <c r="M169" s="202"/>
      <c r="N169" s="134"/>
      <c r="O169" s="143"/>
      <c r="P169" s="143"/>
      <c r="Q169" s="143"/>
    </row>
    <row r="170" spans="2:17" x14ac:dyDescent="0.3">
      <c r="B170" s="134"/>
      <c r="C170" s="142"/>
      <c r="D170" s="142"/>
      <c r="E170" s="134"/>
      <c r="F170" s="134"/>
      <c r="G170" s="202"/>
      <c r="H170" s="134"/>
      <c r="I170" s="142"/>
      <c r="J170" s="142"/>
      <c r="K170" s="134"/>
      <c r="L170" s="134"/>
      <c r="M170" s="202"/>
      <c r="N170" s="134"/>
      <c r="O170" s="143"/>
      <c r="P170" s="143"/>
      <c r="Q170" s="143"/>
    </row>
    <row r="171" spans="2:17" x14ac:dyDescent="0.3">
      <c r="B171" s="134"/>
      <c r="C171" s="142"/>
      <c r="D171" s="142"/>
      <c r="E171" s="134"/>
      <c r="F171" s="134"/>
      <c r="G171" s="202"/>
      <c r="H171" s="134"/>
      <c r="I171" s="142"/>
      <c r="J171" s="142"/>
      <c r="K171" s="134"/>
      <c r="L171" s="134"/>
      <c r="M171" s="202"/>
      <c r="N171" s="134"/>
      <c r="O171" s="143"/>
      <c r="P171" s="143"/>
      <c r="Q171" s="143"/>
    </row>
    <row r="172" spans="2:17" x14ac:dyDescent="0.3">
      <c r="B172" s="134"/>
      <c r="C172" s="142"/>
      <c r="D172" s="142"/>
      <c r="E172" s="134"/>
      <c r="F172" s="134"/>
      <c r="G172" s="202"/>
      <c r="H172" s="134"/>
      <c r="I172" s="142"/>
      <c r="J172" s="142"/>
      <c r="K172" s="134"/>
      <c r="L172" s="134"/>
      <c r="M172" s="202"/>
      <c r="N172" s="134"/>
      <c r="O172" s="143"/>
      <c r="P172" s="143"/>
      <c r="Q172" s="143"/>
    </row>
    <row r="173" spans="2:17" x14ac:dyDescent="0.3">
      <c r="B173" s="134"/>
      <c r="C173" s="142"/>
      <c r="D173" s="142"/>
      <c r="E173" s="134"/>
      <c r="F173" s="134"/>
      <c r="G173" s="202"/>
      <c r="H173" s="134"/>
      <c r="I173" s="142"/>
      <c r="J173" s="142"/>
      <c r="K173" s="134"/>
      <c r="L173" s="134"/>
      <c r="M173" s="202"/>
      <c r="N173" s="134"/>
      <c r="O173" s="143"/>
      <c r="P173" s="143"/>
      <c r="Q173" s="143"/>
    </row>
    <row r="174" spans="2:17" x14ac:dyDescent="0.3">
      <c r="B174" s="134"/>
      <c r="C174" s="142"/>
      <c r="D174" s="142"/>
      <c r="E174" s="134"/>
      <c r="F174" s="134"/>
      <c r="G174" s="202"/>
      <c r="H174" s="134"/>
      <c r="I174" s="142"/>
      <c r="J174" s="142"/>
      <c r="K174" s="134"/>
      <c r="L174" s="134"/>
      <c r="M174" s="202"/>
      <c r="N174" s="134"/>
      <c r="O174" s="143"/>
      <c r="P174" s="143"/>
      <c r="Q174" s="143"/>
    </row>
    <row r="175" spans="2:17" x14ac:dyDescent="0.3">
      <c r="B175" s="134"/>
      <c r="C175" s="142"/>
      <c r="D175" s="142"/>
      <c r="E175" s="134"/>
      <c r="F175" s="134"/>
      <c r="G175" s="202"/>
      <c r="H175" s="134"/>
      <c r="I175" s="142"/>
      <c r="J175" s="142"/>
      <c r="K175" s="134"/>
      <c r="L175" s="134"/>
      <c r="M175" s="202"/>
      <c r="N175" s="134"/>
      <c r="O175" s="143"/>
      <c r="P175" s="143"/>
      <c r="Q175" s="143"/>
    </row>
    <row r="176" spans="2:17" x14ac:dyDescent="0.3">
      <c r="B176" s="134"/>
      <c r="C176" s="142"/>
      <c r="D176" s="142"/>
      <c r="E176" s="134"/>
      <c r="F176" s="134"/>
      <c r="G176" s="202"/>
      <c r="H176" s="134"/>
      <c r="I176" s="142"/>
      <c r="J176" s="142"/>
      <c r="K176" s="134"/>
      <c r="L176" s="134"/>
      <c r="M176" s="202"/>
      <c r="N176" s="134"/>
      <c r="O176" s="143"/>
      <c r="P176" s="143"/>
      <c r="Q176" s="143"/>
    </row>
    <row r="177" spans="2:17" x14ac:dyDescent="0.3">
      <c r="B177" s="134"/>
      <c r="C177" s="142"/>
      <c r="D177" s="142"/>
      <c r="E177" s="134"/>
      <c r="F177" s="134"/>
      <c r="G177" s="202"/>
      <c r="H177" s="134"/>
      <c r="I177" s="142"/>
      <c r="J177" s="142"/>
      <c r="K177" s="134"/>
      <c r="L177" s="134"/>
      <c r="M177" s="202"/>
      <c r="N177" s="134"/>
      <c r="O177" s="143"/>
      <c r="P177" s="143"/>
      <c r="Q177" s="143"/>
    </row>
    <row r="178" spans="2:17" x14ac:dyDescent="0.3">
      <c r="B178" s="134"/>
      <c r="C178" s="142"/>
      <c r="D178" s="142"/>
      <c r="E178" s="134"/>
      <c r="F178" s="134"/>
      <c r="G178" s="202"/>
      <c r="H178" s="134"/>
      <c r="I178" s="142"/>
      <c r="J178" s="142"/>
      <c r="K178" s="134"/>
      <c r="L178" s="134"/>
      <c r="M178" s="202"/>
      <c r="N178" s="134"/>
      <c r="O178" s="143"/>
      <c r="P178" s="143"/>
      <c r="Q178" s="143"/>
    </row>
    <row r="179" spans="2:17" x14ac:dyDescent="0.3">
      <c r="B179" s="134"/>
      <c r="C179" s="142"/>
      <c r="D179" s="142"/>
      <c r="E179" s="134"/>
      <c r="F179" s="134"/>
      <c r="G179" s="202"/>
      <c r="H179" s="134"/>
      <c r="I179" s="142"/>
      <c r="J179" s="142"/>
      <c r="K179" s="134"/>
      <c r="L179" s="134"/>
      <c r="M179" s="202"/>
      <c r="N179" s="134"/>
      <c r="O179" s="143"/>
      <c r="P179" s="143"/>
      <c r="Q179" s="143"/>
    </row>
    <row r="180" spans="2:17" x14ac:dyDescent="0.3">
      <c r="B180" s="134"/>
      <c r="C180" s="142"/>
      <c r="D180" s="142"/>
      <c r="E180" s="134"/>
      <c r="F180" s="134"/>
      <c r="G180" s="202"/>
      <c r="H180" s="134"/>
      <c r="I180" s="142"/>
      <c r="J180" s="142"/>
      <c r="K180" s="134"/>
      <c r="L180" s="134"/>
      <c r="M180" s="202"/>
      <c r="N180" s="134"/>
      <c r="O180" s="143"/>
      <c r="P180" s="143"/>
      <c r="Q180" s="143"/>
    </row>
    <row r="181" spans="2:17" x14ac:dyDescent="0.3">
      <c r="B181" s="134"/>
      <c r="C181" s="142"/>
      <c r="D181" s="142"/>
      <c r="E181" s="134"/>
      <c r="F181" s="134"/>
      <c r="G181" s="202"/>
      <c r="H181" s="134"/>
      <c r="I181" s="142"/>
      <c r="J181" s="142"/>
      <c r="K181" s="134"/>
      <c r="L181" s="134"/>
      <c r="M181" s="202"/>
      <c r="N181" s="134"/>
      <c r="O181" s="143"/>
      <c r="P181" s="143"/>
      <c r="Q181" s="143"/>
    </row>
    <row r="182" spans="2:17" x14ac:dyDescent="0.3">
      <c r="B182" s="134"/>
      <c r="C182" s="142"/>
      <c r="D182" s="142"/>
      <c r="E182" s="134"/>
      <c r="F182" s="134"/>
      <c r="G182" s="202"/>
      <c r="H182" s="134"/>
      <c r="I182" s="142"/>
      <c r="J182" s="142"/>
      <c r="K182" s="134"/>
      <c r="L182" s="134"/>
      <c r="M182" s="202"/>
      <c r="N182" s="134"/>
      <c r="O182" s="143"/>
      <c r="P182" s="143"/>
      <c r="Q182" s="143"/>
    </row>
    <row r="183" spans="2:17" x14ac:dyDescent="0.3">
      <c r="B183" s="134"/>
      <c r="C183" s="142"/>
      <c r="D183" s="142"/>
      <c r="E183" s="134"/>
      <c r="F183" s="134"/>
      <c r="G183" s="202"/>
      <c r="H183" s="134"/>
      <c r="I183" s="142"/>
      <c r="J183" s="142"/>
      <c r="K183" s="134"/>
      <c r="L183" s="134"/>
      <c r="M183" s="202"/>
      <c r="N183" s="134"/>
      <c r="O183" s="143"/>
      <c r="P183" s="143"/>
      <c r="Q183" s="143"/>
    </row>
    <row r="184" spans="2:17" x14ac:dyDescent="0.3">
      <c r="B184" s="134"/>
      <c r="C184" s="142"/>
      <c r="D184" s="142"/>
      <c r="E184" s="134"/>
      <c r="F184" s="134"/>
      <c r="G184" s="202"/>
      <c r="H184" s="134"/>
      <c r="I184" s="142"/>
      <c r="J184" s="142"/>
      <c r="K184" s="134"/>
      <c r="L184" s="134"/>
      <c r="M184" s="202"/>
      <c r="N184" s="134"/>
      <c r="O184" s="143"/>
      <c r="P184" s="143"/>
      <c r="Q184" s="143"/>
    </row>
    <row r="185" spans="2:17" x14ac:dyDescent="0.3">
      <c r="B185" s="134"/>
      <c r="C185" s="142"/>
      <c r="D185" s="142"/>
      <c r="E185" s="134"/>
      <c r="F185" s="134"/>
      <c r="G185" s="202"/>
      <c r="H185" s="134"/>
      <c r="I185" s="142"/>
      <c r="J185" s="142"/>
      <c r="K185" s="134"/>
      <c r="L185" s="134"/>
      <c r="M185" s="202"/>
      <c r="N185" s="134"/>
      <c r="O185" s="143"/>
      <c r="P185" s="143"/>
      <c r="Q185" s="143"/>
    </row>
    <row r="186" spans="2:17" x14ac:dyDescent="0.3">
      <c r="B186" s="134"/>
      <c r="C186" s="142"/>
      <c r="D186" s="142"/>
      <c r="E186" s="134"/>
      <c r="F186" s="134"/>
      <c r="G186" s="202"/>
      <c r="H186" s="134"/>
      <c r="I186" s="142"/>
      <c r="J186" s="142"/>
      <c r="K186" s="134"/>
      <c r="L186" s="134"/>
      <c r="M186" s="202"/>
      <c r="N186" s="134"/>
      <c r="O186" s="143"/>
      <c r="P186" s="143"/>
      <c r="Q186" s="143"/>
    </row>
    <row r="187" spans="2:17" x14ac:dyDescent="0.3">
      <c r="B187" s="134"/>
      <c r="C187" s="142"/>
      <c r="D187" s="142"/>
      <c r="E187" s="134"/>
      <c r="F187" s="134"/>
      <c r="G187" s="202"/>
      <c r="H187" s="134"/>
      <c r="I187" s="142"/>
      <c r="J187" s="142"/>
      <c r="K187" s="134"/>
      <c r="L187" s="134"/>
      <c r="M187" s="202"/>
      <c r="N187" s="134"/>
      <c r="O187" s="143"/>
      <c r="P187" s="143"/>
      <c r="Q187" s="143"/>
    </row>
    <row r="188" spans="2:17" x14ac:dyDescent="0.3">
      <c r="B188" s="134"/>
      <c r="C188" s="142"/>
      <c r="D188" s="142"/>
      <c r="E188" s="134"/>
      <c r="F188" s="134"/>
      <c r="G188" s="202"/>
      <c r="H188" s="134"/>
      <c r="I188" s="142"/>
      <c r="J188" s="142"/>
      <c r="K188" s="134"/>
      <c r="L188" s="134"/>
      <c r="M188" s="202"/>
      <c r="N188" s="134"/>
      <c r="O188" s="143"/>
      <c r="P188" s="143"/>
      <c r="Q188" s="143"/>
    </row>
    <row r="189" spans="2:17" x14ac:dyDescent="0.3">
      <c r="B189" s="134"/>
      <c r="C189" s="142"/>
      <c r="D189" s="142"/>
      <c r="E189" s="134"/>
      <c r="F189" s="134"/>
      <c r="G189" s="202"/>
      <c r="H189" s="134"/>
      <c r="I189" s="142"/>
      <c r="J189" s="142"/>
      <c r="K189" s="134"/>
      <c r="L189" s="134"/>
      <c r="M189" s="202"/>
      <c r="N189" s="134"/>
      <c r="O189" s="143"/>
      <c r="P189" s="143"/>
      <c r="Q189" s="143"/>
    </row>
    <row r="190" spans="2:17" x14ac:dyDescent="0.3">
      <c r="B190" s="134"/>
      <c r="C190" s="142"/>
      <c r="D190" s="142"/>
      <c r="E190" s="134"/>
      <c r="F190" s="134"/>
      <c r="G190" s="202"/>
      <c r="H190" s="134"/>
      <c r="I190" s="142"/>
      <c r="J190" s="142"/>
      <c r="K190" s="134"/>
      <c r="L190" s="134"/>
      <c r="M190" s="202"/>
      <c r="N190" s="134"/>
      <c r="O190" s="143"/>
      <c r="P190" s="143"/>
      <c r="Q190" s="143"/>
    </row>
    <row r="191" spans="2:17" x14ac:dyDescent="0.3">
      <c r="B191" s="134"/>
      <c r="C191" s="142"/>
      <c r="D191" s="142"/>
      <c r="E191" s="134"/>
      <c r="F191" s="134"/>
      <c r="G191" s="202"/>
      <c r="H191" s="134"/>
      <c r="I191" s="142"/>
      <c r="J191" s="142"/>
      <c r="K191" s="134"/>
      <c r="L191" s="134"/>
      <c r="M191" s="202"/>
      <c r="N191" s="134"/>
      <c r="O191" s="143"/>
      <c r="P191" s="143"/>
      <c r="Q191" s="143"/>
    </row>
    <row r="192" spans="2:17" x14ac:dyDescent="0.3">
      <c r="B192" s="134"/>
      <c r="C192" s="142"/>
      <c r="D192" s="142"/>
      <c r="E192" s="134"/>
      <c r="F192" s="134"/>
      <c r="G192" s="202"/>
      <c r="H192" s="134"/>
      <c r="I192" s="142"/>
      <c r="J192" s="142"/>
      <c r="K192" s="134"/>
      <c r="L192" s="134"/>
      <c r="M192" s="202"/>
      <c r="N192" s="134"/>
      <c r="O192" s="143"/>
      <c r="P192" s="143"/>
      <c r="Q192" s="143"/>
    </row>
    <row r="193" spans="2:17" x14ac:dyDescent="0.3">
      <c r="B193" s="134"/>
      <c r="C193" s="142"/>
      <c r="D193" s="142"/>
      <c r="E193" s="134"/>
      <c r="F193" s="134"/>
      <c r="G193" s="202"/>
      <c r="H193" s="134"/>
      <c r="I193" s="142"/>
      <c r="J193" s="142"/>
      <c r="K193" s="134"/>
      <c r="L193" s="134"/>
      <c r="M193" s="202"/>
      <c r="N193" s="134"/>
      <c r="O193" s="143"/>
      <c r="P193" s="143"/>
      <c r="Q193" s="143"/>
    </row>
    <row r="194" spans="2:17" x14ac:dyDescent="0.3">
      <c r="B194" s="134"/>
      <c r="C194" s="142"/>
      <c r="D194" s="142"/>
      <c r="E194" s="134"/>
      <c r="F194" s="134"/>
      <c r="G194" s="202"/>
      <c r="H194" s="134"/>
      <c r="I194" s="142"/>
      <c r="J194" s="142"/>
      <c r="K194" s="134"/>
      <c r="L194" s="134"/>
      <c r="M194" s="202"/>
      <c r="N194" s="134"/>
      <c r="O194" s="143"/>
      <c r="P194" s="143"/>
      <c r="Q194" s="143"/>
    </row>
    <row r="195" spans="2:17" x14ac:dyDescent="0.3">
      <c r="B195" s="134"/>
      <c r="C195" s="142"/>
      <c r="D195" s="142"/>
      <c r="E195" s="134"/>
      <c r="F195" s="134"/>
      <c r="G195" s="202"/>
      <c r="H195" s="134"/>
      <c r="I195" s="142"/>
      <c r="J195" s="142"/>
      <c r="K195" s="134"/>
      <c r="L195" s="134"/>
      <c r="M195" s="202"/>
      <c r="N195" s="134"/>
      <c r="O195" s="143"/>
      <c r="P195" s="143"/>
      <c r="Q195" s="143"/>
    </row>
    <row r="196" spans="2:17" x14ac:dyDescent="0.3">
      <c r="B196" s="134"/>
      <c r="C196" s="142"/>
      <c r="D196" s="142"/>
      <c r="E196" s="134"/>
      <c r="F196" s="134"/>
      <c r="G196" s="202"/>
      <c r="H196" s="134"/>
      <c r="I196" s="142"/>
      <c r="J196" s="142"/>
      <c r="K196" s="134"/>
      <c r="L196" s="134"/>
      <c r="M196" s="202"/>
      <c r="N196" s="134"/>
      <c r="O196" s="143"/>
      <c r="P196" s="143"/>
      <c r="Q196" s="143"/>
    </row>
    <row r="197" spans="2:17" x14ac:dyDescent="0.3">
      <c r="B197" s="134"/>
      <c r="C197" s="142"/>
      <c r="D197" s="142"/>
      <c r="E197" s="134"/>
      <c r="F197" s="134"/>
      <c r="G197" s="202"/>
      <c r="H197" s="134"/>
      <c r="I197" s="142"/>
      <c r="J197" s="142"/>
      <c r="K197" s="134"/>
      <c r="L197" s="134"/>
      <c r="M197" s="202"/>
      <c r="N197" s="134"/>
      <c r="O197" s="143"/>
      <c r="P197" s="143"/>
      <c r="Q197" s="143"/>
    </row>
    <row r="198" spans="2:17" x14ac:dyDescent="0.3">
      <c r="B198" s="134"/>
      <c r="C198" s="142"/>
      <c r="D198" s="142"/>
      <c r="E198" s="134"/>
      <c r="F198" s="134"/>
      <c r="G198" s="202"/>
      <c r="H198" s="134"/>
      <c r="I198" s="142"/>
      <c r="J198" s="142"/>
      <c r="K198" s="134"/>
      <c r="L198" s="134"/>
      <c r="M198" s="202"/>
      <c r="N198" s="134"/>
      <c r="O198" s="143"/>
      <c r="P198" s="143"/>
      <c r="Q198" s="143"/>
    </row>
    <row r="199" spans="2:17" x14ac:dyDescent="0.3">
      <c r="B199" s="134"/>
      <c r="C199" s="142"/>
      <c r="D199" s="142"/>
      <c r="E199" s="134"/>
      <c r="F199" s="134"/>
      <c r="G199" s="202"/>
      <c r="H199" s="134"/>
      <c r="I199" s="142"/>
      <c r="J199" s="142"/>
      <c r="K199" s="134"/>
      <c r="L199" s="134"/>
      <c r="M199" s="202"/>
      <c r="N199" s="134"/>
      <c r="O199" s="143"/>
      <c r="P199" s="143"/>
      <c r="Q199" s="143"/>
    </row>
    <row r="200" spans="2:17" x14ac:dyDescent="0.3">
      <c r="B200" s="134"/>
      <c r="C200" s="142"/>
      <c r="D200" s="142"/>
      <c r="E200" s="134"/>
      <c r="F200" s="134"/>
      <c r="G200" s="202"/>
      <c r="H200" s="134"/>
      <c r="I200" s="142"/>
      <c r="J200" s="142"/>
      <c r="K200" s="134"/>
      <c r="L200" s="134"/>
      <c r="M200" s="202"/>
      <c r="N200" s="134"/>
      <c r="O200" s="143"/>
      <c r="P200" s="143"/>
      <c r="Q200" s="143"/>
    </row>
    <row r="201" spans="2:17" x14ac:dyDescent="0.3">
      <c r="B201" s="134"/>
      <c r="C201" s="142"/>
      <c r="D201" s="142"/>
      <c r="E201" s="134"/>
      <c r="F201" s="134"/>
      <c r="G201" s="202"/>
      <c r="H201" s="134"/>
      <c r="I201" s="142"/>
      <c r="J201" s="142"/>
      <c r="K201" s="134"/>
      <c r="L201" s="134"/>
      <c r="M201" s="202"/>
      <c r="N201" s="134"/>
      <c r="O201" s="143"/>
      <c r="P201" s="143"/>
      <c r="Q201" s="143"/>
    </row>
    <row r="202" spans="2:17" x14ac:dyDescent="0.3">
      <c r="B202" s="134"/>
      <c r="C202" s="142"/>
      <c r="D202" s="142"/>
      <c r="E202" s="134"/>
      <c r="F202" s="134"/>
      <c r="G202" s="202"/>
      <c r="H202" s="134"/>
      <c r="I202" s="142"/>
      <c r="J202" s="142"/>
      <c r="K202" s="134"/>
      <c r="L202" s="134"/>
      <c r="M202" s="202"/>
      <c r="N202" s="134"/>
      <c r="O202" s="143"/>
      <c r="P202" s="143"/>
      <c r="Q202" s="143"/>
    </row>
    <row r="203" spans="2:17" x14ac:dyDescent="0.3">
      <c r="B203" s="134"/>
      <c r="C203" s="142"/>
      <c r="D203" s="142"/>
      <c r="E203" s="134"/>
      <c r="F203" s="134"/>
      <c r="G203" s="202"/>
      <c r="H203" s="134"/>
      <c r="I203" s="142"/>
      <c r="J203" s="142"/>
      <c r="K203" s="134"/>
      <c r="L203" s="134"/>
      <c r="M203" s="202"/>
      <c r="N203" s="134"/>
      <c r="O203" s="143"/>
      <c r="P203" s="143"/>
      <c r="Q203" s="143"/>
    </row>
    <row r="204" spans="2:17" x14ac:dyDescent="0.3">
      <c r="B204" s="134"/>
      <c r="C204" s="142"/>
      <c r="D204" s="142"/>
      <c r="E204" s="134"/>
      <c r="F204" s="134"/>
      <c r="G204" s="202"/>
      <c r="H204" s="134"/>
      <c r="I204" s="142"/>
      <c r="J204" s="142"/>
      <c r="K204" s="134"/>
      <c r="L204" s="134"/>
      <c r="M204" s="202"/>
      <c r="N204" s="134"/>
      <c r="O204" s="143"/>
      <c r="P204" s="143"/>
      <c r="Q204" s="143"/>
    </row>
    <row r="205" spans="2:17" x14ac:dyDescent="0.3">
      <c r="B205" s="134"/>
      <c r="C205" s="142"/>
      <c r="D205" s="142"/>
      <c r="E205" s="134"/>
      <c r="F205" s="134"/>
      <c r="G205" s="202"/>
      <c r="H205" s="134"/>
      <c r="I205" s="142"/>
      <c r="J205" s="142"/>
      <c r="K205" s="134"/>
      <c r="L205" s="134"/>
      <c r="M205" s="202"/>
      <c r="N205" s="134"/>
      <c r="O205" s="143"/>
      <c r="P205" s="143"/>
      <c r="Q205" s="143"/>
    </row>
    <row r="206" spans="2:17" x14ac:dyDescent="0.3">
      <c r="B206" s="134"/>
      <c r="C206" s="142"/>
      <c r="D206" s="142"/>
      <c r="E206" s="134"/>
      <c r="F206" s="134"/>
      <c r="G206" s="202"/>
      <c r="H206" s="134"/>
      <c r="I206" s="142"/>
      <c r="J206" s="142"/>
      <c r="K206" s="134"/>
      <c r="L206" s="134"/>
      <c r="M206" s="202"/>
      <c r="N206" s="134"/>
      <c r="O206" s="143"/>
      <c r="P206" s="143"/>
      <c r="Q206" s="143"/>
    </row>
    <row r="207" spans="2:17" x14ac:dyDescent="0.3">
      <c r="B207" s="134"/>
      <c r="C207" s="142"/>
      <c r="D207" s="142"/>
      <c r="E207" s="134"/>
      <c r="F207" s="134"/>
      <c r="G207" s="202"/>
      <c r="H207" s="134"/>
      <c r="I207" s="142"/>
      <c r="J207" s="142"/>
      <c r="K207" s="134"/>
      <c r="L207" s="134"/>
      <c r="M207" s="202"/>
      <c r="N207" s="134"/>
      <c r="O207" s="143"/>
      <c r="P207" s="143"/>
      <c r="Q207" s="143"/>
    </row>
    <row r="208" spans="2:17" x14ac:dyDescent="0.3">
      <c r="B208" s="134"/>
      <c r="C208" s="142"/>
      <c r="D208" s="142"/>
      <c r="E208" s="134"/>
      <c r="F208" s="134"/>
      <c r="G208" s="202"/>
      <c r="H208" s="134"/>
      <c r="I208" s="142"/>
      <c r="J208" s="142"/>
      <c r="K208" s="134"/>
      <c r="L208" s="134"/>
      <c r="M208" s="202"/>
      <c r="N208" s="134"/>
      <c r="O208" s="143"/>
      <c r="P208" s="143"/>
      <c r="Q208" s="143"/>
    </row>
    <row r="209" spans="2:17" x14ac:dyDescent="0.3">
      <c r="B209" s="134"/>
      <c r="C209" s="142"/>
      <c r="D209" s="142"/>
      <c r="E209" s="134"/>
      <c r="F209" s="134"/>
      <c r="G209" s="202"/>
      <c r="H209" s="134"/>
      <c r="I209" s="142"/>
      <c r="J209" s="142"/>
      <c r="K209" s="134"/>
      <c r="L209" s="134"/>
      <c r="M209" s="202"/>
      <c r="N209" s="134"/>
      <c r="O209" s="143"/>
      <c r="P209" s="143"/>
      <c r="Q209" s="143"/>
    </row>
    <row r="210" spans="2:17" x14ac:dyDescent="0.3">
      <c r="B210" s="134"/>
      <c r="C210" s="142"/>
      <c r="D210" s="142"/>
      <c r="E210" s="134"/>
      <c r="F210" s="134"/>
      <c r="G210" s="202"/>
      <c r="H210" s="134"/>
      <c r="I210" s="142"/>
      <c r="J210" s="142"/>
      <c r="K210" s="134"/>
      <c r="L210" s="134"/>
      <c r="M210" s="202"/>
      <c r="N210" s="134"/>
      <c r="O210" s="143"/>
      <c r="P210" s="143"/>
      <c r="Q210" s="143"/>
    </row>
    <row r="211" spans="2:17" x14ac:dyDescent="0.3">
      <c r="B211" s="134"/>
      <c r="C211" s="142"/>
      <c r="D211" s="142"/>
      <c r="E211" s="134"/>
      <c r="F211" s="134"/>
      <c r="G211" s="202"/>
      <c r="H211" s="134"/>
      <c r="I211" s="142"/>
      <c r="J211" s="142"/>
      <c r="K211" s="134"/>
      <c r="L211" s="134"/>
      <c r="M211" s="202"/>
      <c r="N211" s="134"/>
      <c r="O211" s="143"/>
      <c r="P211" s="143"/>
      <c r="Q211" s="143"/>
    </row>
    <row r="212" spans="2:17" x14ac:dyDescent="0.3">
      <c r="B212" s="134"/>
      <c r="C212" s="142"/>
      <c r="D212" s="142"/>
      <c r="E212" s="134"/>
      <c r="F212" s="134"/>
      <c r="G212" s="202"/>
      <c r="H212" s="134"/>
      <c r="I212" s="142"/>
      <c r="J212" s="142"/>
      <c r="K212" s="134"/>
      <c r="L212" s="134"/>
      <c r="M212" s="202"/>
      <c r="N212" s="134"/>
      <c r="O212" s="143"/>
      <c r="P212" s="143"/>
      <c r="Q212" s="143"/>
    </row>
    <row r="213" spans="2:17" x14ac:dyDescent="0.3">
      <c r="B213" s="134"/>
      <c r="C213" s="142"/>
      <c r="D213" s="142"/>
      <c r="E213" s="134"/>
      <c r="F213" s="134"/>
      <c r="G213" s="202"/>
      <c r="H213" s="134"/>
      <c r="I213" s="142"/>
      <c r="J213" s="142"/>
      <c r="K213" s="134"/>
      <c r="L213" s="134"/>
      <c r="M213" s="202"/>
      <c r="N213" s="134"/>
      <c r="O213" s="143"/>
      <c r="P213" s="143"/>
      <c r="Q213" s="143"/>
    </row>
    <row r="214" spans="2:17" x14ac:dyDescent="0.3">
      <c r="B214" s="134"/>
      <c r="C214" s="142"/>
      <c r="D214" s="142"/>
      <c r="E214" s="134"/>
      <c r="F214" s="134"/>
      <c r="G214" s="202"/>
      <c r="H214" s="134"/>
      <c r="I214" s="142"/>
      <c r="J214" s="142"/>
      <c r="K214" s="134"/>
      <c r="L214" s="134"/>
      <c r="M214" s="202"/>
      <c r="N214" s="134"/>
      <c r="O214" s="143"/>
      <c r="P214" s="143"/>
      <c r="Q214" s="143"/>
    </row>
    <row r="215" spans="2:17" x14ac:dyDescent="0.3">
      <c r="B215" s="134"/>
      <c r="C215" s="142"/>
      <c r="D215" s="142"/>
      <c r="E215" s="134"/>
      <c r="F215" s="134"/>
      <c r="G215" s="202"/>
      <c r="H215" s="134"/>
      <c r="I215" s="142"/>
      <c r="J215" s="142"/>
      <c r="K215" s="134"/>
      <c r="L215" s="134"/>
      <c r="M215" s="202"/>
      <c r="N215" s="134"/>
      <c r="O215" s="143"/>
      <c r="P215" s="143"/>
      <c r="Q215" s="143"/>
    </row>
    <row r="216" spans="2:17" x14ac:dyDescent="0.3">
      <c r="B216" s="134"/>
      <c r="C216" s="142"/>
      <c r="D216" s="142"/>
      <c r="E216" s="134"/>
      <c r="F216" s="134"/>
      <c r="G216" s="202"/>
      <c r="H216" s="134"/>
      <c r="I216" s="142"/>
      <c r="J216" s="142"/>
      <c r="K216" s="134"/>
      <c r="L216" s="134"/>
      <c r="M216" s="202"/>
      <c r="N216" s="134"/>
      <c r="O216" s="143"/>
      <c r="P216" s="143"/>
      <c r="Q216" s="143"/>
    </row>
    <row r="217" spans="2:17" x14ac:dyDescent="0.3">
      <c r="B217" s="134"/>
      <c r="C217" s="142"/>
      <c r="D217" s="142"/>
      <c r="E217" s="134"/>
      <c r="F217" s="134"/>
      <c r="G217" s="202"/>
      <c r="H217" s="134"/>
      <c r="I217" s="142"/>
      <c r="J217" s="142"/>
      <c r="K217" s="134"/>
      <c r="L217" s="134"/>
      <c r="M217" s="202"/>
      <c r="N217" s="134"/>
      <c r="O217" s="143"/>
      <c r="P217" s="143"/>
      <c r="Q217" s="143"/>
    </row>
    <row r="218" spans="2:17" x14ac:dyDescent="0.3">
      <c r="B218" s="134"/>
      <c r="C218" s="142"/>
      <c r="D218" s="142"/>
      <c r="E218" s="134"/>
      <c r="F218" s="134"/>
      <c r="G218" s="202"/>
      <c r="H218" s="134"/>
      <c r="I218" s="142"/>
      <c r="J218" s="142"/>
      <c r="K218" s="134"/>
      <c r="L218" s="134"/>
      <c r="M218" s="202"/>
      <c r="N218" s="134"/>
      <c r="O218" s="143"/>
      <c r="P218" s="143"/>
      <c r="Q218" s="143"/>
    </row>
    <row r="219" spans="2:17" x14ac:dyDescent="0.3">
      <c r="B219" s="134"/>
      <c r="C219" s="142"/>
      <c r="D219" s="142"/>
      <c r="E219" s="134"/>
      <c r="F219" s="134"/>
      <c r="G219" s="202"/>
      <c r="H219" s="134"/>
      <c r="I219" s="142"/>
      <c r="J219" s="142"/>
      <c r="K219" s="134"/>
      <c r="L219" s="134"/>
      <c r="M219" s="202"/>
      <c r="N219" s="134"/>
      <c r="O219" s="143"/>
      <c r="P219" s="143"/>
      <c r="Q219" s="143"/>
    </row>
    <row r="220" spans="2:17" x14ac:dyDescent="0.3">
      <c r="B220" s="134"/>
      <c r="C220" s="142"/>
      <c r="D220" s="142"/>
      <c r="E220" s="134"/>
      <c r="F220" s="134"/>
      <c r="G220" s="202"/>
      <c r="H220" s="134"/>
      <c r="I220" s="142"/>
      <c r="J220" s="142"/>
      <c r="K220" s="134"/>
      <c r="L220" s="134"/>
      <c r="M220" s="202"/>
      <c r="N220" s="134"/>
      <c r="O220" s="143"/>
      <c r="P220" s="143"/>
      <c r="Q220" s="143"/>
    </row>
    <row r="221" spans="2:17" x14ac:dyDescent="0.3">
      <c r="B221" s="134"/>
      <c r="C221" s="142"/>
      <c r="D221" s="142"/>
      <c r="E221" s="134"/>
      <c r="F221" s="134"/>
      <c r="G221" s="202"/>
      <c r="H221" s="134"/>
      <c r="I221" s="142"/>
      <c r="J221" s="142"/>
      <c r="K221" s="134"/>
      <c r="L221" s="134"/>
      <c r="M221" s="202"/>
      <c r="N221" s="134"/>
      <c r="O221" s="143"/>
      <c r="P221" s="143"/>
      <c r="Q221" s="143"/>
    </row>
    <row r="222" spans="2:17" x14ac:dyDescent="0.3">
      <c r="B222" s="134"/>
      <c r="C222" s="142"/>
      <c r="D222" s="142"/>
      <c r="E222" s="134"/>
      <c r="F222" s="134"/>
      <c r="G222" s="202"/>
      <c r="H222" s="134"/>
      <c r="I222" s="142"/>
      <c r="J222" s="142"/>
      <c r="K222" s="134"/>
      <c r="L222" s="134"/>
      <c r="M222" s="202"/>
      <c r="N222" s="134"/>
      <c r="O222" s="143"/>
      <c r="P222" s="143"/>
      <c r="Q222" s="143"/>
    </row>
    <row r="223" spans="2:17" x14ac:dyDescent="0.3">
      <c r="B223" s="134"/>
      <c r="C223" s="142"/>
      <c r="D223" s="142"/>
      <c r="E223" s="134"/>
      <c r="F223" s="134"/>
      <c r="G223" s="202"/>
      <c r="H223" s="134"/>
      <c r="I223" s="142"/>
      <c r="J223" s="142"/>
      <c r="K223" s="134"/>
      <c r="L223" s="134"/>
      <c r="M223" s="202"/>
      <c r="N223" s="134"/>
      <c r="O223" s="143"/>
      <c r="P223" s="143"/>
      <c r="Q223" s="143"/>
    </row>
    <row r="224" spans="2:17" x14ac:dyDescent="0.3">
      <c r="B224" s="134"/>
      <c r="C224" s="142"/>
      <c r="D224" s="142"/>
      <c r="E224" s="134"/>
      <c r="F224" s="134"/>
      <c r="G224" s="202"/>
      <c r="H224" s="134"/>
      <c r="I224" s="142"/>
      <c r="J224" s="142"/>
      <c r="K224" s="134"/>
      <c r="L224" s="134"/>
      <c r="M224" s="202"/>
      <c r="N224" s="134"/>
      <c r="O224" s="143"/>
      <c r="P224" s="143"/>
      <c r="Q224" s="143"/>
    </row>
    <row r="225" spans="2:17" x14ac:dyDescent="0.3">
      <c r="B225" s="134"/>
      <c r="C225" s="142"/>
      <c r="D225" s="142"/>
      <c r="E225" s="134"/>
      <c r="F225" s="134"/>
      <c r="G225" s="202"/>
      <c r="H225" s="134"/>
      <c r="I225" s="142"/>
      <c r="J225" s="142"/>
      <c r="K225" s="134"/>
      <c r="L225" s="134"/>
      <c r="M225" s="202"/>
      <c r="N225" s="134"/>
      <c r="O225" s="143"/>
      <c r="P225" s="143"/>
      <c r="Q225" s="143"/>
    </row>
    <row r="226" spans="2:17" x14ac:dyDescent="0.3">
      <c r="B226" s="134"/>
      <c r="C226" s="142"/>
      <c r="D226" s="142"/>
      <c r="E226" s="134"/>
      <c r="F226" s="134"/>
      <c r="G226" s="202"/>
      <c r="H226" s="134"/>
      <c r="I226" s="142"/>
      <c r="J226" s="142"/>
      <c r="K226" s="134"/>
      <c r="L226" s="134"/>
      <c r="M226" s="202"/>
      <c r="N226" s="134"/>
      <c r="O226" s="143"/>
      <c r="P226" s="143"/>
      <c r="Q226" s="143"/>
    </row>
    <row r="227" spans="2:17" x14ac:dyDescent="0.3">
      <c r="B227" s="134"/>
      <c r="C227" s="142"/>
      <c r="D227" s="142"/>
      <c r="E227" s="134"/>
      <c r="F227" s="134"/>
      <c r="G227" s="202"/>
      <c r="H227" s="134"/>
      <c r="I227" s="142"/>
      <c r="J227" s="142"/>
      <c r="K227" s="134"/>
      <c r="L227" s="134"/>
      <c r="M227" s="202"/>
      <c r="N227" s="134"/>
      <c r="O227" s="143"/>
      <c r="P227" s="143"/>
      <c r="Q227" s="143"/>
    </row>
    <row r="228" spans="2:17" x14ac:dyDescent="0.3">
      <c r="B228" s="134"/>
      <c r="C228" s="142"/>
      <c r="D228" s="142"/>
      <c r="E228" s="134"/>
      <c r="F228" s="134"/>
      <c r="G228" s="202"/>
      <c r="H228" s="134"/>
      <c r="I228" s="142"/>
      <c r="J228" s="142"/>
      <c r="K228" s="134"/>
      <c r="L228" s="134"/>
      <c r="M228" s="202"/>
      <c r="N228" s="134"/>
      <c r="O228" s="143"/>
      <c r="P228" s="143"/>
      <c r="Q228" s="143"/>
    </row>
    <row r="229" spans="2:17" x14ac:dyDescent="0.3">
      <c r="B229" s="134"/>
      <c r="C229" s="142"/>
      <c r="D229" s="142"/>
      <c r="E229" s="134"/>
      <c r="F229" s="134"/>
      <c r="G229" s="202"/>
      <c r="H229" s="134"/>
      <c r="I229" s="142"/>
      <c r="J229" s="142"/>
      <c r="K229" s="134"/>
      <c r="L229" s="134"/>
      <c r="M229" s="202"/>
      <c r="N229" s="134"/>
      <c r="O229" s="143"/>
      <c r="P229" s="143"/>
      <c r="Q229" s="143"/>
    </row>
    <row r="230" spans="2:17" x14ac:dyDescent="0.3">
      <c r="B230" s="134"/>
      <c r="C230" s="142"/>
      <c r="D230" s="142"/>
      <c r="E230" s="134"/>
      <c r="F230" s="134"/>
      <c r="G230" s="202"/>
      <c r="H230" s="134"/>
      <c r="I230" s="142"/>
      <c r="J230" s="142"/>
      <c r="K230" s="134"/>
      <c r="L230" s="134"/>
      <c r="M230" s="202"/>
      <c r="N230" s="134"/>
      <c r="O230" s="143"/>
      <c r="P230" s="143"/>
      <c r="Q230" s="143"/>
    </row>
    <row r="231" spans="2:17" x14ac:dyDescent="0.3">
      <c r="B231" s="134"/>
      <c r="C231" s="142"/>
      <c r="D231" s="142"/>
      <c r="E231" s="134"/>
      <c r="F231" s="134"/>
      <c r="G231" s="202"/>
      <c r="H231" s="134"/>
      <c r="I231" s="142"/>
      <c r="J231" s="142"/>
      <c r="K231" s="134"/>
      <c r="L231" s="134"/>
      <c r="M231" s="202"/>
      <c r="N231" s="134"/>
      <c r="O231" s="143"/>
      <c r="P231" s="143"/>
      <c r="Q231" s="143"/>
    </row>
    <row r="232" spans="2:17" x14ac:dyDescent="0.3">
      <c r="B232" s="134"/>
      <c r="C232" s="142"/>
      <c r="D232" s="142"/>
      <c r="E232" s="134"/>
      <c r="F232" s="134"/>
      <c r="G232" s="202"/>
      <c r="H232" s="134"/>
      <c r="I232" s="142"/>
      <c r="J232" s="142"/>
      <c r="K232" s="134"/>
      <c r="L232" s="134"/>
      <c r="M232" s="202"/>
      <c r="N232" s="134"/>
      <c r="O232" s="143"/>
      <c r="P232" s="143"/>
      <c r="Q232" s="143"/>
    </row>
    <row r="233" spans="2:17" x14ac:dyDescent="0.3">
      <c r="B233" s="134"/>
      <c r="C233" s="142"/>
      <c r="D233" s="142"/>
      <c r="E233" s="134"/>
      <c r="F233" s="134"/>
      <c r="G233" s="202"/>
      <c r="H233" s="134"/>
      <c r="I233" s="142"/>
      <c r="J233" s="142"/>
      <c r="K233" s="134"/>
      <c r="L233" s="134"/>
      <c r="M233" s="202"/>
      <c r="N233" s="134"/>
      <c r="O233" s="143"/>
      <c r="P233" s="143"/>
      <c r="Q233" s="143"/>
    </row>
    <row r="234" spans="2:17" x14ac:dyDescent="0.3">
      <c r="B234" s="134"/>
      <c r="C234" s="142"/>
      <c r="D234" s="142"/>
      <c r="E234" s="134"/>
      <c r="F234" s="134"/>
      <c r="G234" s="202"/>
      <c r="H234" s="134"/>
      <c r="I234" s="142"/>
      <c r="J234" s="142"/>
      <c r="K234" s="134"/>
      <c r="L234" s="134"/>
      <c r="M234" s="202"/>
      <c r="N234" s="134"/>
      <c r="O234" s="143"/>
      <c r="P234" s="143"/>
      <c r="Q234" s="143"/>
    </row>
    <row r="235" spans="2:17" x14ac:dyDescent="0.3">
      <c r="B235" s="134"/>
      <c r="C235" s="142"/>
      <c r="D235" s="142"/>
      <c r="E235" s="134"/>
      <c r="F235" s="134"/>
      <c r="G235" s="202"/>
      <c r="H235" s="134"/>
      <c r="I235" s="142"/>
      <c r="J235" s="142"/>
      <c r="K235" s="134"/>
      <c r="L235" s="134"/>
      <c r="M235" s="202"/>
      <c r="N235" s="134"/>
      <c r="O235" s="143"/>
      <c r="P235" s="143"/>
      <c r="Q235" s="143"/>
    </row>
    <row r="236" spans="2:17" x14ac:dyDescent="0.3">
      <c r="B236" s="134"/>
      <c r="C236" s="142"/>
      <c r="D236" s="142"/>
      <c r="E236" s="134"/>
      <c r="F236" s="134"/>
      <c r="G236" s="202"/>
      <c r="H236" s="134"/>
      <c r="I236" s="142"/>
      <c r="J236" s="142"/>
      <c r="K236" s="134"/>
      <c r="L236" s="134"/>
      <c r="M236" s="202"/>
      <c r="N236" s="134"/>
      <c r="O236" s="143"/>
      <c r="P236" s="143"/>
      <c r="Q236" s="143"/>
    </row>
    <row r="237" spans="2:17" x14ac:dyDescent="0.3">
      <c r="B237" s="134"/>
      <c r="C237" s="142"/>
      <c r="D237" s="142"/>
      <c r="E237" s="134"/>
      <c r="F237" s="134"/>
      <c r="G237" s="202"/>
      <c r="H237" s="134"/>
      <c r="I237" s="142"/>
      <c r="J237" s="142"/>
      <c r="K237" s="134"/>
      <c r="L237" s="134"/>
      <c r="M237" s="202"/>
      <c r="N237" s="134"/>
      <c r="O237" s="143"/>
      <c r="P237" s="143"/>
      <c r="Q237" s="143"/>
    </row>
    <row r="238" spans="2:17" x14ac:dyDescent="0.3">
      <c r="B238" s="134"/>
      <c r="C238" s="142"/>
      <c r="D238" s="142"/>
      <c r="E238" s="134"/>
      <c r="F238" s="134"/>
      <c r="G238" s="202"/>
      <c r="H238" s="134"/>
      <c r="I238" s="142"/>
      <c r="J238" s="142"/>
      <c r="K238" s="134"/>
      <c r="L238" s="134"/>
      <c r="M238" s="202"/>
      <c r="N238" s="134"/>
      <c r="O238" s="143"/>
      <c r="P238" s="143"/>
      <c r="Q238" s="143"/>
    </row>
    <row r="239" spans="2:17" x14ac:dyDescent="0.3">
      <c r="B239" s="134"/>
      <c r="C239" s="142"/>
      <c r="D239" s="142"/>
      <c r="E239" s="134"/>
      <c r="F239" s="134"/>
      <c r="G239" s="202"/>
      <c r="H239" s="134"/>
      <c r="I239" s="142"/>
      <c r="J239" s="142"/>
      <c r="K239" s="134"/>
      <c r="L239" s="134"/>
      <c r="M239" s="202"/>
      <c r="N239" s="134"/>
      <c r="O239" s="143"/>
      <c r="P239" s="143"/>
      <c r="Q239" s="143"/>
    </row>
    <row r="240" spans="2:17" x14ac:dyDescent="0.3">
      <c r="B240" s="134"/>
      <c r="C240" s="142"/>
      <c r="D240" s="142"/>
      <c r="E240" s="134"/>
      <c r="F240" s="134"/>
      <c r="G240" s="202"/>
      <c r="H240" s="134"/>
      <c r="I240" s="142"/>
      <c r="J240" s="142"/>
      <c r="K240" s="134"/>
      <c r="L240" s="134"/>
      <c r="M240" s="202"/>
      <c r="N240" s="134"/>
      <c r="O240" s="143"/>
      <c r="P240" s="143"/>
      <c r="Q240" s="143"/>
    </row>
    <row r="241" spans="2:17" x14ac:dyDescent="0.3">
      <c r="B241" s="134"/>
      <c r="C241" s="142"/>
      <c r="D241" s="142"/>
      <c r="E241" s="134"/>
      <c r="F241" s="134"/>
      <c r="G241" s="202"/>
      <c r="H241" s="134"/>
      <c r="I241" s="142"/>
      <c r="J241" s="142"/>
      <c r="K241" s="134"/>
      <c r="L241" s="134"/>
      <c r="M241" s="202"/>
      <c r="N241" s="134"/>
      <c r="O241" s="143"/>
      <c r="P241" s="143"/>
      <c r="Q241" s="143"/>
    </row>
    <row r="242" spans="2:17" x14ac:dyDescent="0.3">
      <c r="B242" s="134"/>
      <c r="C242" s="142"/>
      <c r="D242" s="142"/>
      <c r="E242" s="134"/>
      <c r="F242" s="134"/>
      <c r="G242" s="202"/>
      <c r="H242" s="134"/>
      <c r="I242" s="142"/>
      <c r="J242" s="142"/>
      <c r="K242" s="134"/>
      <c r="L242" s="134"/>
      <c r="M242" s="202"/>
      <c r="N242" s="134"/>
      <c r="O242" s="143"/>
      <c r="P242" s="143"/>
      <c r="Q242" s="143"/>
    </row>
    <row r="243" spans="2:17" x14ac:dyDescent="0.3">
      <c r="B243" s="134"/>
      <c r="C243" s="142"/>
      <c r="D243" s="142"/>
      <c r="E243" s="134"/>
      <c r="F243" s="134"/>
      <c r="G243" s="202"/>
      <c r="H243" s="134"/>
      <c r="I243" s="142"/>
      <c r="J243" s="142"/>
      <c r="K243" s="134"/>
      <c r="L243" s="134"/>
      <c r="M243" s="202"/>
      <c r="N243" s="134"/>
      <c r="O243" s="143"/>
      <c r="P243" s="143"/>
      <c r="Q243" s="143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796875" defaultRowHeight="13" outlineLevelRow="1" x14ac:dyDescent="0.3"/>
  <cols>
    <col min="1" max="1" width="63.26953125" style="160" bestFit="1" customWidth="1"/>
    <col min="2" max="2" width="12.7265625" style="141" bestFit="1" customWidth="1"/>
    <col min="3" max="4" width="12.453125" style="154" bestFit="1" customWidth="1"/>
    <col min="5" max="5" width="13.453125" style="141" bestFit="1" customWidth="1"/>
    <col min="6" max="6" width="14.453125" style="141" bestFit="1" customWidth="1"/>
    <col min="7" max="7" width="10.7265625" style="209" bestFit="1" customWidth="1"/>
    <col min="8" max="8" width="12.7265625" style="141" bestFit="1" customWidth="1"/>
    <col min="9" max="10" width="12.453125" style="154" bestFit="1" customWidth="1"/>
    <col min="11" max="12" width="14.453125" style="141" bestFit="1" customWidth="1"/>
    <col min="13" max="13" width="10.7265625" style="209" bestFit="1" customWidth="1"/>
    <col min="14" max="14" width="16.1796875" style="141" bestFit="1" customWidth="1"/>
    <col min="15" max="16384" width="9.1796875" style="160"/>
  </cols>
  <sheetData>
    <row r="2" spans="1:19" ht="18.5" x14ac:dyDescent="0.45">
      <c r="A2" s="256" t="s">
        <v>216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143"/>
      <c r="P2" s="143"/>
      <c r="Q2" s="143"/>
      <c r="R2" s="143"/>
      <c r="S2" s="143"/>
    </row>
    <row r="3" spans="1:19" x14ac:dyDescent="0.3">
      <c r="A3" s="25"/>
    </row>
    <row r="4" spans="1:19" s="8" customFormat="1" x14ac:dyDescent="0.3">
      <c r="B4" s="250"/>
      <c r="C4" s="7"/>
      <c r="D4" s="7"/>
      <c r="E4" s="250"/>
      <c r="F4" s="250"/>
      <c r="G4" s="63"/>
      <c r="H4" s="250"/>
      <c r="I4" s="7"/>
      <c r="J4" s="7"/>
      <c r="K4" s="250"/>
      <c r="L4" s="250"/>
      <c r="M4" s="63"/>
      <c r="N4" s="8" t="str">
        <f>VALVAL</f>
        <v>млрд. одиниць</v>
      </c>
    </row>
    <row r="5" spans="1:19" s="32" customFormat="1" x14ac:dyDescent="0.25">
      <c r="A5" s="208"/>
      <c r="B5" s="264">
        <v>44926</v>
      </c>
      <c r="C5" s="265"/>
      <c r="D5" s="265"/>
      <c r="E5" s="265"/>
      <c r="F5" s="265"/>
      <c r="G5" s="266"/>
      <c r="H5" s="264">
        <v>45077</v>
      </c>
      <c r="I5" s="265"/>
      <c r="J5" s="265"/>
      <c r="K5" s="265"/>
      <c r="L5" s="265"/>
      <c r="M5" s="266"/>
      <c r="N5" s="114"/>
    </row>
    <row r="6" spans="1:19" s="228" customFormat="1" x14ac:dyDescent="0.25">
      <c r="A6" s="56"/>
      <c r="B6" s="120" t="s">
        <v>6</v>
      </c>
      <c r="C6" s="130" t="s">
        <v>179</v>
      </c>
      <c r="D6" s="130" t="s">
        <v>207</v>
      </c>
      <c r="E6" s="120" t="s">
        <v>167</v>
      </c>
      <c r="F6" s="120" t="s">
        <v>170</v>
      </c>
      <c r="G6" s="193" t="s">
        <v>191</v>
      </c>
      <c r="H6" s="120" t="s">
        <v>6</v>
      </c>
      <c r="I6" s="130" t="s">
        <v>179</v>
      </c>
      <c r="J6" s="130" t="s">
        <v>207</v>
      </c>
      <c r="K6" s="120" t="s">
        <v>167</v>
      </c>
      <c r="L6" s="120" t="s">
        <v>170</v>
      </c>
      <c r="M6" s="193" t="s">
        <v>191</v>
      </c>
      <c r="N6" s="120" t="s">
        <v>63</v>
      </c>
    </row>
    <row r="7" spans="1:19" s="203" customFormat="1" ht="14.5" x14ac:dyDescent="0.25">
      <c r="A7" s="148" t="s">
        <v>151</v>
      </c>
      <c r="B7" s="102"/>
      <c r="C7" s="112"/>
      <c r="D7" s="112"/>
      <c r="E7" s="102">
        <f>SUM(E8:E24)</f>
        <v>111.44670722021999</v>
      </c>
      <c r="F7" s="102">
        <f>SUM(F8:F24)</f>
        <v>4075.4500576400701</v>
      </c>
      <c r="G7" s="174">
        <f>SUM(G8:G24)</f>
        <v>0.99999800000000005</v>
      </c>
      <c r="H7" s="102"/>
      <c r="I7" s="112"/>
      <c r="J7" s="112"/>
      <c r="K7" s="102">
        <f>SUM(K8:K24)</f>
        <v>125.61244295394999</v>
      </c>
      <c r="L7" s="102">
        <f>SUM(L8:L24)</f>
        <v>4593.4711813931399</v>
      </c>
      <c r="M7" s="174">
        <f>SUM(M8:M24)</f>
        <v>0.99999899999999997</v>
      </c>
      <c r="N7" s="102">
        <f>SUM(N8:N24)</f>
        <v>0</v>
      </c>
    </row>
    <row r="8" spans="1:19" s="180" customFormat="1" x14ac:dyDescent="0.25">
      <c r="A8" s="132" t="s">
        <v>26</v>
      </c>
      <c r="B8" s="101">
        <v>1.837237848E-2</v>
      </c>
      <c r="C8" s="109">
        <v>1.203349</v>
      </c>
      <c r="D8" s="109">
        <v>44.004800000000003</v>
      </c>
      <c r="E8" s="101">
        <v>2.210838918E-2</v>
      </c>
      <c r="F8" s="101">
        <v>0.80847284054000002</v>
      </c>
      <c r="G8" s="170">
        <v>1.9799999999999999E-4</v>
      </c>
      <c r="H8" s="101">
        <v>1.837237848E-2</v>
      </c>
      <c r="I8" s="109">
        <v>1.243449</v>
      </c>
      <c r="J8" s="109">
        <v>45.471200000000003</v>
      </c>
      <c r="K8" s="101">
        <v>2.2845121119999999E-2</v>
      </c>
      <c r="L8" s="101">
        <v>0.83541409633999997</v>
      </c>
      <c r="M8" s="170">
        <v>1.8200000000000001E-4</v>
      </c>
      <c r="N8" s="101">
        <v>-1.7E-5</v>
      </c>
    </row>
    <row r="9" spans="1:19" x14ac:dyDescent="0.3">
      <c r="A9" s="200" t="s">
        <v>117</v>
      </c>
      <c r="B9" s="42">
        <v>33.372639010180002</v>
      </c>
      <c r="C9" s="57">
        <v>1</v>
      </c>
      <c r="D9" s="57">
        <v>36.568600000000004</v>
      </c>
      <c r="E9" s="42">
        <v>33.372639010180002</v>
      </c>
      <c r="F9" s="42">
        <v>1220.39068690769</v>
      </c>
      <c r="G9" s="118">
        <v>0.29944900000000002</v>
      </c>
      <c r="H9" s="42">
        <v>34.133038019620003</v>
      </c>
      <c r="I9" s="57">
        <v>1</v>
      </c>
      <c r="J9" s="57">
        <v>36.568600000000004</v>
      </c>
      <c r="K9" s="42">
        <v>34.133038019620003</v>
      </c>
      <c r="L9" s="42">
        <v>1248.1974141242899</v>
      </c>
      <c r="M9" s="118">
        <v>0.271733</v>
      </c>
      <c r="N9" s="42">
        <v>-2.7716000000000001E-2</v>
      </c>
      <c r="O9" s="143"/>
      <c r="P9" s="143"/>
      <c r="Q9" s="143"/>
    </row>
    <row r="10" spans="1:19" x14ac:dyDescent="0.3">
      <c r="A10" s="200" t="s">
        <v>3</v>
      </c>
      <c r="B10" s="42">
        <v>23.13126000383</v>
      </c>
      <c r="C10" s="57">
        <v>1.0651489999999999</v>
      </c>
      <c r="D10" s="57">
        <v>38.951000000000001</v>
      </c>
      <c r="E10" s="42">
        <v>24.63823357775</v>
      </c>
      <c r="F10" s="42">
        <v>900.98570840922002</v>
      </c>
      <c r="G10" s="118">
        <v>0.22107599999999999</v>
      </c>
      <c r="H10" s="42">
        <v>31.077965856719999</v>
      </c>
      <c r="I10" s="57">
        <v>1.0741510000000001</v>
      </c>
      <c r="J10" s="57">
        <v>39.280200000000001</v>
      </c>
      <c r="K10" s="42">
        <v>33.382429582900002</v>
      </c>
      <c r="L10" s="42">
        <v>1220.74871444512</v>
      </c>
      <c r="M10" s="118">
        <v>0.26575700000000002</v>
      </c>
      <c r="N10" s="42">
        <v>4.4680999999999998E-2</v>
      </c>
      <c r="O10" s="143"/>
      <c r="P10" s="143"/>
      <c r="Q10" s="143"/>
    </row>
    <row r="11" spans="1:19" x14ac:dyDescent="0.3">
      <c r="A11" s="200" t="s">
        <v>160</v>
      </c>
      <c r="B11" s="42">
        <v>1.95</v>
      </c>
      <c r="C11" s="57">
        <v>0.73583600000000005</v>
      </c>
      <c r="D11" s="57">
        <v>26.9085</v>
      </c>
      <c r="E11" s="42">
        <v>1.4348806079500001</v>
      </c>
      <c r="F11" s="42">
        <v>52.471575000000001</v>
      </c>
      <c r="G11" s="118">
        <v>1.2874999999999999E-2</v>
      </c>
      <c r="H11" s="42">
        <v>4.3499999999999996</v>
      </c>
      <c r="I11" s="57">
        <v>0.73629599999999995</v>
      </c>
      <c r="J11" s="57">
        <v>26.9253</v>
      </c>
      <c r="K11" s="42">
        <v>3.2028859458699999</v>
      </c>
      <c r="L11" s="42">
        <v>117.125055</v>
      </c>
      <c r="M11" s="118">
        <v>2.5498E-2</v>
      </c>
      <c r="N11" s="42">
        <v>1.2623000000000001E-2</v>
      </c>
      <c r="O11" s="143"/>
      <c r="P11" s="143"/>
      <c r="Q11" s="143"/>
    </row>
    <row r="12" spans="1:19" x14ac:dyDescent="0.3">
      <c r="A12" s="200" t="s">
        <v>15</v>
      </c>
      <c r="B12" s="42">
        <v>10.845957397999999</v>
      </c>
      <c r="C12" s="57">
        <v>1.3308439999999999</v>
      </c>
      <c r="D12" s="57">
        <v>48.667093000000001</v>
      </c>
      <c r="E12" s="42">
        <v>14.434274688189999</v>
      </c>
      <c r="F12" s="42">
        <v>527.84121736249995</v>
      </c>
      <c r="G12" s="118">
        <v>0.12951699999999999</v>
      </c>
      <c r="H12" s="42">
        <v>12.217932399</v>
      </c>
      <c r="I12" s="57">
        <v>1.327464</v>
      </c>
      <c r="J12" s="57">
        <v>48.543506000000001</v>
      </c>
      <c r="K12" s="42">
        <v>16.21886740862</v>
      </c>
      <c r="L12" s="42">
        <v>593.10127471843998</v>
      </c>
      <c r="M12" s="118">
        <v>0.12911800000000001</v>
      </c>
      <c r="N12" s="42">
        <v>-3.9899999999999999E-4</v>
      </c>
      <c r="O12" s="143"/>
      <c r="P12" s="143"/>
      <c r="Q12" s="143"/>
    </row>
    <row r="13" spans="1:19" x14ac:dyDescent="0.3">
      <c r="A13" s="200" t="s">
        <v>16</v>
      </c>
      <c r="B13" s="42">
        <v>1336.4599419891799</v>
      </c>
      <c r="C13" s="57">
        <v>2.7345999999999999E-2</v>
      </c>
      <c r="D13" s="57">
        <v>1</v>
      </c>
      <c r="E13" s="42">
        <v>36.546653194290002</v>
      </c>
      <c r="F13" s="42">
        <v>1336.4599419891799</v>
      </c>
      <c r="G13" s="118">
        <v>0.32792900000000003</v>
      </c>
      <c r="H13" s="42">
        <v>1378.5486029787601</v>
      </c>
      <c r="I13" s="57">
        <v>2.7345999999999999E-2</v>
      </c>
      <c r="J13" s="57">
        <v>1</v>
      </c>
      <c r="K13" s="42">
        <v>37.697604037090002</v>
      </c>
      <c r="L13" s="42">
        <v>1378.5486029787601</v>
      </c>
      <c r="M13" s="118">
        <v>0.30010999999999999</v>
      </c>
      <c r="N13" s="42">
        <v>-2.7819E-2</v>
      </c>
      <c r="O13" s="143"/>
      <c r="P13" s="143"/>
      <c r="Q13" s="143"/>
    </row>
    <row r="14" spans="1:19" x14ac:dyDescent="0.3">
      <c r="A14" s="200" t="s">
        <v>101</v>
      </c>
      <c r="B14" s="42">
        <v>133.36910726900001</v>
      </c>
      <c r="C14" s="57">
        <v>7.4819999999999999E-3</v>
      </c>
      <c r="D14" s="57">
        <v>0.27361999999999997</v>
      </c>
      <c r="E14" s="42">
        <v>0.99791775268000005</v>
      </c>
      <c r="F14" s="42">
        <v>36.492455130940002</v>
      </c>
      <c r="G14" s="118">
        <v>8.9540000000000002E-3</v>
      </c>
      <c r="H14" s="42">
        <v>133.36913568200001</v>
      </c>
      <c r="I14" s="57">
        <v>7.1590000000000004E-3</v>
      </c>
      <c r="J14" s="57">
        <v>0.26179000000000002</v>
      </c>
      <c r="K14" s="42">
        <v>0.95477283872999996</v>
      </c>
      <c r="L14" s="42">
        <v>34.914706030189997</v>
      </c>
      <c r="M14" s="118">
        <v>7.6010000000000001E-3</v>
      </c>
      <c r="N14" s="42">
        <v>-1.353E-3</v>
      </c>
      <c r="O14" s="143"/>
      <c r="P14" s="143"/>
      <c r="Q14" s="143"/>
    </row>
    <row r="15" spans="1:19" x14ac:dyDescent="0.3">
      <c r="B15" s="134"/>
      <c r="C15" s="142"/>
      <c r="D15" s="142"/>
      <c r="E15" s="134"/>
      <c r="F15" s="134"/>
      <c r="G15" s="202"/>
      <c r="H15" s="134"/>
      <c r="I15" s="142"/>
      <c r="J15" s="142"/>
      <c r="K15" s="134"/>
      <c r="L15" s="134"/>
      <c r="M15" s="202"/>
      <c r="N15" s="134"/>
      <c r="O15" s="143"/>
      <c r="P15" s="143"/>
      <c r="Q15" s="143"/>
    </row>
    <row r="16" spans="1:19" x14ac:dyDescent="0.3">
      <c r="B16" s="134"/>
      <c r="C16" s="142"/>
      <c r="D16" s="142"/>
      <c r="E16" s="134"/>
      <c r="F16" s="134"/>
      <c r="G16" s="202"/>
      <c r="H16" s="134"/>
      <c r="I16" s="142"/>
      <c r="J16" s="142"/>
      <c r="K16" s="134"/>
      <c r="L16" s="134"/>
      <c r="M16" s="202"/>
      <c r="N16" s="134"/>
      <c r="O16" s="143"/>
      <c r="P16" s="143"/>
      <c r="Q16" s="143"/>
    </row>
    <row r="17" spans="1:19" x14ac:dyDescent="0.3">
      <c r="B17" s="134"/>
      <c r="C17" s="142"/>
      <c r="D17" s="142"/>
      <c r="E17" s="134"/>
      <c r="F17" s="134"/>
      <c r="G17" s="202"/>
      <c r="H17" s="134"/>
      <c r="I17" s="142"/>
      <c r="J17" s="142"/>
      <c r="K17" s="134"/>
      <c r="L17" s="134"/>
      <c r="M17" s="202"/>
      <c r="N17" s="134"/>
      <c r="O17" s="143"/>
      <c r="P17" s="143"/>
      <c r="Q17" s="143"/>
    </row>
    <row r="18" spans="1:19" x14ac:dyDescent="0.3">
      <c r="B18" s="134"/>
      <c r="C18" s="142"/>
      <c r="D18" s="142"/>
      <c r="E18" s="134"/>
      <c r="F18" s="134"/>
      <c r="G18" s="202"/>
      <c r="H18" s="134"/>
      <c r="I18" s="142"/>
      <c r="J18" s="142"/>
      <c r="K18" s="134"/>
      <c r="L18" s="134"/>
      <c r="M18" s="202"/>
      <c r="N18" s="134"/>
      <c r="O18" s="143"/>
      <c r="P18" s="143"/>
      <c r="Q18" s="143"/>
    </row>
    <row r="19" spans="1:19" x14ac:dyDescent="0.3">
      <c r="B19" s="134"/>
      <c r="C19" s="142"/>
      <c r="D19" s="142"/>
      <c r="E19" s="134"/>
      <c r="F19" s="134"/>
      <c r="G19" s="202"/>
      <c r="H19" s="134"/>
      <c r="I19" s="142"/>
      <c r="J19" s="142"/>
      <c r="K19" s="134"/>
      <c r="L19" s="134"/>
      <c r="M19" s="202"/>
      <c r="N19" s="134"/>
      <c r="O19" s="143"/>
      <c r="P19" s="143"/>
      <c r="Q19" s="143"/>
    </row>
    <row r="20" spans="1:19" x14ac:dyDescent="0.3">
      <c r="B20" s="134"/>
      <c r="C20" s="142"/>
      <c r="D20" s="142"/>
      <c r="E20" s="134"/>
      <c r="F20" s="134"/>
      <c r="G20" s="202"/>
      <c r="H20" s="134"/>
      <c r="I20" s="142"/>
      <c r="J20" s="142"/>
      <c r="K20" s="134"/>
      <c r="L20" s="134"/>
      <c r="M20" s="202"/>
      <c r="N20" s="134"/>
      <c r="O20" s="143"/>
      <c r="P20" s="143"/>
      <c r="Q20" s="143"/>
    </row>
    <row r="21" spans="1:19" x14ac:dyDescent="0.3">
      <c r="B21" s="134"/>
      <c r="C21" s="142"/>
      <c r="D21" s="142"/>
      <c r="E21" s="134"/>
      <c r="F21" s="134"/>
      <c r="G21" s="202"/>
      <c r="H21" s="134"/>
      <c r="I21" s="142"/>
      <c r="J21" s="142"/>
      <c r="K21" s="134"/>
      <c r="L21" s="134"/>
      <c r="M21" s="202"/>
      <c r="N21" s="134"/>
      <c r="O21" s="143"/>
      <c r="P21" s="143"/>
      <c r="Q21" s="143"/>
    </row>
    <row r="22" spans="1:19" x14ac:dyDescent="0.3">
      <c r="B22" s="134"/>
      <c r="C22" s="142"/>
      <c r="D22" s="142"/>
      <c r="E22" s="134"/>
      <c r="F22" s="134"/>
      <c r="G22" s="202"/>
      <c r="H22" s="134"/>
      <c r="I22" s="142"/>
      <c r="J22" s="142"/>
      <c r="K22" s="134"/>
      <c r="L22" s="134"/>
      <c r="M22" s="202"/>
      <c r="N22" s="134"/>
      <c r="O22" s="143"/>
      <c r="P22" s="143"/>
      <c r="Q22" s="143"/>
    </row>
    <row r="23" spans="1:19" x14ac:dyDescent="0.3">
      <c r="B23" s="134"/>
      <c r="C23" s="142"/>
      <c r="D23" s="142"/>
      <c r="E23" s="134"/>
      <c r="F23" s="134"/>
      <c r="G23" s="202"/>
      <c r="H23" s="134"/>
      <c r="I23" s="142"/>
      <c r="J23" s="142"/>
      <c r="K23" s="134"/>
      <c r="L23" s="134"/>
      <c r="M23" s="202"/>
      <c r="N23" s="8" t="str">
        <f>VALVAL</f>
        <v>млрд. одиниць</v>
      </c>
      <c r="O23" s="143"/>
      <c r="P23" s="143"/>
      <c r="Q23" s="143"/>
    </row>
    <row r="24" spans="1:19" x14ac:dyDescent="0.3">
      <c r="A24" s="208"/>
      <c r="B24" s="261">
        <v>44926</v>
      </c>
      <c r="C24" s="262"/>
      <c r="D24" s="262"/>
      <c r="E24" s="262"/>
      <c r="F24" s="262"/>
      <c r="G24" s="263"/>
      <c r="H24" s="261">
        <v>45077</v>
      </c>
      <c r="I24" s="262"/>
      <c r="J24" s="262"/>
      <c r="K24" s="262"/>
      <c r="L24" s="262"/>
      <c r="M24" s="263"/>
      <c r="N24" s="114"/>
      <c r="O24" s="32"/>
      <c r="P24" s="32"/>
      <c r="Q24" s="32"/>
      <c r="R24" s="32"/>
      <c r="S24" s="32"/>
    </row>
    <row r="25" spans="1:19" s="99" customFormat="1" x14ac:dyDescent="0.3">
      <c r="A25" s="189"/>
      <c r="B25" s="215" t="s">
        <v>6</v>
      </c>
      <c r="C25" s="226" t="s">
        <v>179</v>
      </c>
      <c r="D25" s="226" t="s">
        <v>207</v>
      </c>
      <c r="E25" s="215" t="s">
        <v>167</v>
      </c>
      <c r="F25" s="215" t="s">
        <v>170</v>
      </c>
      <c r="G25" s="17" t="s">
        <v>191</v>
      </c>
      <c r="H25" s="215" t="s">
        <v>6</v>
      </c>
      <c r="I25" s="226" t="s">
        <v>179</v>
      </c>
      <c r="J25" s="226" t="s">
        <v>207</v>
      </c>
      <c r="K25" s="215" t="s">
        <v>167</v>
      </c>
      <c r="L25" s="215" t="s">
        <v>170</v>
      </c>
      <c r="M25" s="17" t="s">
        <v>191</v>
      </c>
      <c r="N25" s="215" t="s">
        <v>63</v>
      </c>
      <c r="O25" s="88"/>
      <c r="P25" s="88"/>
      <c r="Q25" s="88"/>
    </row>
    <row r="26" spans="1:19" s="58" customFormat="1" ht="14.5" x14ac:dyDescent="0.35">
      <c r="A26" s="35" t="s">
        <v>151</v>
      </c>
      <c r="B26" s="238">
        <f t="shared" ref="B26:N26" si="0">B$27+B$35</f>
        <v>1539.1472780486702</v>
      </c>
      <c r="C26" s="245">
        <f t="shared" si="0"/>
        <v>8.7933450000000004</v>
      </c>
      <c r="D26" s="245">
        <f t="shared" si="0"/>
        <v>321.56030599999997</v>
      </c>
      <c r="E26" s="238">
        <f t="shared" si="0"/>
        <v>111.44670722022001</v>
      </c>
      <c r="F26" s="238">
        <f t="shared" si="0"/>
        <v>4075.4500576400701</v>
      </c>
      <c r="G26" s="39">
        <f t="shared" si="0"/>
        <v>0.99999899999999997</v>
      </c>
      <c r="H26" s="238">
        <f t="shared" si="0"/>
        <v>1593.71504731458</v>
      </c>
      <c r="I26" s="245">
        <f t="shared" si="0"/>
        <v>8.8448259999999994</v>
      </c>
      <c r="J26" s="245">
        <f t="shared" si="0"/>
        <v>323.442902</v>
      </c>
      <c r="K26" s="238">
        <f t="shared" si="0"/>
        <v>125.61244295394999</v>
      </c>
      <c r="L26" s="238">
        <f t="shared" si="0"/>
        <v>4593.4711813931399</v>
      </c>
      <c r="M26" s="39">
        <f t="shared" si="0"/>
        <v>1.0000009999999999</v>
      </c>
      <c r="N26" s="238">
        <f t="shared" si="0"/>
        <v>0</v>
      </c>
      <c r="O26" s="43"/>
      <c r="P26" s="43"/>
      <c r="Q26" s="43"/>
    </row>
    <row r="27" spans="1:19" s="169" customFormat="1" ht="14.5" x14ac:dyDescent="0.35">
      <c r="A27" s="98" t="s">
        <v>65</v>
      </c>
      <c r="B27" s="85">
        <f t="shared" ref="B27:N27" si="1">SUM(B$28:B$34)</f>
        <v>1474.9321949886203</v>
      </c>
      <c r="C27" s="95">
        <f t="shared" si="1"/>
        <v>5.3700060000000001</v>
      </c>
      <c r="D27" s="95">
        <f t="shared" si="1"/>
        <v>196.37361300000001</v>
      </c>
      <c r="E27" s="85">
        <f t="shared" si="1"/>
        <v>101.59354286955001</v>
      </c>
      <c r="F27" s="85">
        <f t="shared" si="1"/>
        <v>3715.1336317660903</v>
      </c>
      <c r="G27" s="151">
        <f t="shared" si="1"/>
        <v>0.91158799999999995</v>
      </c>
      <c r="H27" s="85">
        <f t="shared" si="1"/>
        <v>1532.48377532837</v>
      </c>
      <c r="I27" s="95">
        <f t="shared" si="1"/>
        <v>5.4158649999999993</v>
      </c>
      <c r="J27" s="95">
        <f t="shared" si="1"/>
        <v>198.05059600000001</v>
      </c>
      <c r="K27" s="85">
        <f t="shared" si="1"/>
        <v>116.41343012831999</v>
      </c>
      <c r="L27" s="85">
        <f t="shared" si="1"/>
        <v>4257.0761609778801</v>
      </c>
      <c r="M27" s="151">
        <f t="shared" si="1"/>
        <v>0.92676700000000001</v>
      </c>
      <c r="N27" s="85">
        <f t="shared" si="1"/>
        <v>1.5178999999999998E-2</v>
      </c>
      <c r="O27" s="158"/>
      <c r="P27" s="158"/>
      <c r="Q27" s="158"/>
    </row>
    <row r="28" spans="1:19" s="24" customFormat="1" outlineLevel="1" x14ac:dyDescent="0.3">
      <c r="A28" s="235" t="s">
        <v>26</v>
      </c>
      <c r="B28" s="252">
        <v>1.837237848E-2</v>
      </c>
      <c r="C28" s="9">
        <v>1.203349</v>
      </c>
      <c r="D28" s="9">
        <v>44.004800000000003</v>
      </c>
      <c r="E28" s="252">
        <v>2.210838918E-2</v>
      </c>
      <c r="F28" s="252">
        <v>0.80847284054000002</v>
      </c>
      <c r="G28" s="68">
        <v>1.9799999999999999E-4</v>
      </c>
      <c r="H28" s="252">
        <v>1.837237848E-2</v>
      </c>
      <c r="I28" s="9">
        <v>1.243449</v>
      </c>
      <c r="J28" s="9">
        <v>45.471200000000003</v>
      </c>
      <c r="K28" s="252">
        <v>2.2845121119999999E-2</v>
      </c>
      <c r="L28" s="252">
        <v>0.83541409633999997</v>
      </c>
      <c r="M28" s="68">
        <v>1.8200000000000001E-4</v>
      </c>
      <c r="N28" s="252">
        <v>-1.7E-5</v>
      </c>
      <c r="O28" s="20"/>
      <c r="P28" s="20"/>
      <c r="Q28" s="20"/>
    </row>
    <row r="29" spans="1:19" outlineLevel="1" x14ac:dyDescent="0.3">
      <c r="A29" s="147" t="s">
        <v>117</v>
      </c>
      <c r="B29" s="42">
        <v>29.958594855120001</v>
      </c>
      <c r="C29" s="57">
        <v>1</v>
      </c>
      <c r="D29" s="57">
        <v>36.568600000000004</v>
      </c>
      <c r="E29" s="42">
        <v>29.958594855120001</v>
      </c>
      <c r="F29" s="42">
        <v>1095.54387181895</v>
      </c>
      <c r="G29" s="118">
        <v>0.26881500000000003</v>
      </c>
      <c r="H29" s="42">
        <v>30.71175960719</v>
      </c>
      <c r="I29" s="57">
        <v>1</v>
      </c>
      <c r="J29" s="57">
        <v>36.568600000000004</v>
      </c>
      <c r="K29" s="42">
        <v>30.71175960719</v>
      </c>
      <c r="L29" s="42">
        <v>1123.0860523715</v>
      </c>
      <c r="M29" s="118">
        <v>0.24449599999999999</v>
      </c>
      <c r="N29" s="42">
        <v>-2.4319E-2</v>
      </c>
      <c r="O29" s="143"/>
      <c r="P29" s="143"/>
      <c r="Q29" s="143"/>
    </row>
    <row r="30" spans="1:19" outlineLevel="1" x14ac:dyDescent="0.3">
      <c r="A30" s="147" t="s">
        <v>3</v>
      </c>
      <c r="B30" s="42">
        <v>22.14619604228</v>
      </c>
      <c r="C30" s="57">
        <v>1.0651489999999999</v>
      </c>
      <c r="D30" s="57">
        <v>38.951000000000001</v>
      </c>
      <c r="E30" s="42">
        <v>23.588993892160001</v>
      </c>
      <c r="F30" s="42">
        <v>862.61648204287997</v>
      </c>
      <c r="G30" s="118">
        <v>0.21166199999999999</v>
      </c>
      <c r="H30" s="42">
        <v>30.049250514579999</v>
      </c>
      <c r="I30" s="57">
        <v>1.0741510000000001</v>
      </c>
      <c r="J30" s="57">
        <v>39.280200000000001</v>
      </c>
      <c r="K30" s="42">
        <v>32.277433920439996</v>
      </c>
      <c r="L30" s="42">
        <v>1180.3405700628</v>
      </c>
      <c r="M30" s="118">
        <v>0.25696000000000002</v>
      </c>
      <c r="N30" s="42">
        <v>4.5298999999999999E-2</v>
      </c>
      <c r="O30" s="143"/>
      <c r="P30" s="143"/>
      <c r="Q30" s="143"/>
    </row>
    <row r="31" spans="1:19" outlineLevel="1" x14ac:dyDescent="0.3">
      <c r="A31" s="147" t="s">
        <v>160</v>
      </c>
      <c r="B31" s="42">
        <v>1.95</v>
      </c>
      <c r="C31" s="57">
        <v>0.73583600000000005</v>
      </c>
      <c r="D31" s="57">
        <v>26.9085</v>
      </c>
      <c r="E31" s="42">
        <v>1.4348806079500001</v>
      </c>
      <c r="F31" s="42">
        <v>52.471575000000001</v>
      </c>
      <c r="G31" s="118">
        <v>1.2874999999999999E-2</v>
      </c>
      <c r="H31" s="42">
        <v>4.3499999999999996</v>
      </c>
      <c r="I31" s="57">
        <v>0.73629599999999995</v>
      </c>
      <c r="J31" s="57">
        <v>26.9253</v>
      </c>
      <c r="K31" s="42">
        <v>3.2028859458699999</v>
      </c>
      <c r="L31" s="42">
        <v>117.125055</v>
      </c>
      <c r="M31" s="118">
        <v>2.5498E-2</v>
      </c>
      <c r="N31" s="42">
        <v>1.2623000000000001E-2</v>
      </c>
      <c r="O31" s="143"/>
      <c r="P31" s="143"/>
      <c r="Q31" s="143"/>
    </row>
    <row r="32" spans="1:19" outlineLevel="1" x14ac:dyDescent="0.3">
      <c r="A32" s="147" t="s">
        <v>15</v>
      </c>
      <c r="B32" s="42">
        <v>7.9658906509999996</v>
      </c>
      <c r="C32" s="57">
        <v>1.3308439999999999</v>
      </c>
      <c r="D32" s="57">
        <v>48.667093000000001</v>
      </c>
      <c r="E32" s="42">
        <v>10.601355839169999</v>
      </c>
      <c r="F32" s="42">
        <v>387.67674114004001</v>
      </c>
      <c r="G32" s="118">
        <v>9.5125000000000001E-2</v>
      </c>
      <c r="H32" s="42">
        <v>9.8181464839999997</v>
      </c>
      <c r="I32" s="57">
        <v>1.327464</v>
      </c>
      <c r="J32" s="57">
        <v>48.543506000000001</v>
      </c>
      <c r="K32" s="42">
        <v>13.033237607</v>
      </c>
      <c r="L32" s="42">
        <v>476.60725275493002</v>
      </c>
      <c r="M32" s="118">
        <v>0.103758</v>
      </c>
      <c r="N32" s="42">
        <v>8.633E-3</v>
      </c>
      <c r="O32" s="143"/>
      <c r="P32" s="143"/>
      <c r="Q32" s="143"/>
    </row>
    <row r="33" spans="1:17" outlineLevel="1" x14ac:dyDescent="0.3">
      <c r="A33" s="147" t="s">
        <v>16</v>
      </c>
      <c r="B33" s="42">
        <v>1279.5240337927401</v>
      </c>
      <c r="C33" s="57">
        <v>2.7345999999999999E-2</v>
      </c>
      <c r="D33" s="57">
        <v>1</v>
      </c>
      <c r="E33" s="42">
        <v>34.989691533289999</v>
      </c>
      <c r="F33" s="42">
        <v>1279.5240337927401</v>
      </c>
      <c r="G33" s="118">
        <v>0.31395899999999999</v>
      </c>
      <c r="H33" s="42">
        <v>1324.16711066212</v>
      </c>
      <c r="I33" s="57">
        <v>2.7345999999999999E-2</v>
      </c>
      <c r="J33" s="57">
        <v>1</v>
      </c>
      <c r="K33" s="42">
        <v>36.210495087970003</v>
      </c>
      <c r="L33" s="42">
        <v>1324.16711066212</v>
      </c>
      <c r="M33" s="118">
        <v>0.28827199999999997</v>
      </c>
      <c r="N33" s="42">
        <v>-2.5687000000000001E-2</v>
      </c>
      <c r="O33" s="143"/>
      <c r="P33" s="143"/>
      <c r="Q33" s="143"/>
    </row>
    <row r="34" spans="1:17" outlineLevel="1" x14ac:dyDescent="0.3">
      <c r="A34" s="147" t="s">
        <v>101</v>
      </c>
      <c r="B34" s="42">
        <v>133.36910726900001</v>
      </c>
      <c r="C34" s="57">
        <v>7.4819999999999999E-3</v>
      </c>
      <c r="D34" s="57">
        <v>0.27361999999999997</v>
      </c>
      <c r="E34" s="42">
        <v>0.99791775268000005</v>
      </c>
      <c r="F34" s="42">
        <v>36.492455130940002</v>
      </c>
      <c r="G34" s="118">
        <v>8.9540000000000002E-3</v>
      </c>
      <c r="H34" s="42">
        <v>133.36913568200001</v>
      </c>
      <c r="I34" s="57">
        <v>7.1590000000000004E-3</v>
      </c>
      <c r="J34" s="57">
        <v>0.26179000000000002</v>
      </c>
      <c r="K34" s="42">
        <v>0.95477283872999996</v>
      </c>
      <c r="L34" s="42">
        <v>34.914706030189997</v>
      </c>
      <c r="M34" s="118">
        <v>7.6010000000000001E-3</v>
      </c>
      <c r="N34" s="42">
        <v>-1.353E-3</v>
      </c>
      <c r="O34" s="143"/>
      <c r="P34" s="143"/>
      <c r="Q34" s="143"/>
    </row>
    <row r="35" spans="1:17" ht="14.5" x14ac:dyDescent="0.35">
      <c r="A35" s="152" t="s">
        <v>14</v>
      </c>
      <c r="B35" s="19">
        <f t="shared" ref="B35:N35" si="2">SUM(B$36:B$39)</f>
        <v>64.215083060050006</v>
      </c>
      <c r="C35" s="23">
        <f t="shared" si="2"/>
        <v>3.4233389999999999</v>
      </c>
      <c r="D35" s="23">
        <f t="shared" si="2"/>
        <v>125.18669299999999</v>
      </c>
      <c r="E35" s="19">
        <f t="shared" si="2"/>
        <v>9.8531643506700011</v>
      </c>
      <c r="F35" s="19">
        <f t="shared" si="2"/>
        <v>360.31642587397999</v>
      </c>
      <c r="G35" s="93">
        <f t="shared" si="2"/>
        <v>8.8411000000000003E-2</v>
      </c>
      <c r="H35" s="19">
        <f t="shared" si="2"/>
        <v>61.231271986209997</v>
      </c>
      <c r="I35" s="23">
        <f t="shared" si="2"/>
        <v>3.4289610000000001</v>
      </c>
      <c r="J35" s="23">
        <f t="shared" si="2"/>
        <v>125.39230600000002</v>
      </c>
      <c r="K35" s="19">
        <f t="shared" si="2"/>
        <v>9.1990128256299997</v>
      </c>
      <c r="L35" s="19">
        <f t="shared" si="2"/>
        <v>336.39502041525998</v>
      </c>
      <c r="M35" s="93">
        <f t="shared" si="2"/>
        <v>7.3233999999999994E-2</v>
      </c>
      <c r="N35" s="19">
        <f t="shared" si="2"/>
        <v>-1.5179E-2</v>
      </c>
      <c r="O35" s="143"/>
      <c r="P35" s="143"/>
      <c r="Q35" s="143"/>
    </row>
    <row r="36" spans="1:17" outlineLevel="1" x14ac:dyDescent="0.3">
      <c r="A36" s="147" t="s">
        <v>117</v>
      </c>
      <c r="B36" s="42">
        <v>3.41404415506</v>
      </c>
      <c r="C36" s="57">
        <v>1</v>
      </c>
      <c r="D36" s="57">
        <v>36.568600000000004</v>
      </c>
      <c r="E36" s="42">
        <v>3.41404415506</v>
      </c>
      <c r="F36" s="42">
        <v>124.84681508874</v>
      </c>
      <c r="G36" s="118">
        <v>3.0634000000000002E-2</v>
      </c>
      <c r="H36" s="42">
        <v>3.42127841243</v>
      </c>
      <c r="I36" s="57">
        <v>1</v>
      </c>
      <c r="J36" s="57">
        <v>36.568600000000004</v>
      </c>
      <c r="K36" s="42">
        <v>3.42127841243</v>
      </c>
      <c r="L36" s="42">
        <v>125.11136175279</v>
      </c>
      <c r="M36" s="118">
        <v>2.7237000000000001E-2</v>
      </c>
      <c r="N36" s="42">
        <v>-3.3969999999999998E-3</v>
      </c>
      <c r="O36" s="143"/>
      <c r="P36" s="143"/>
      <c r="Q36" s="143"/>
    </row>
    <row r="37" spans="1:17" outlineLevel="1" x14ac:dyDescent="0.3">
      <c r="A37" s="147" t="s">
        <v>3</v>
      </c>
      <c r="B37" s="42">
        <v>0.98506396154999998</v>
      </c>
      <c r="C37" s="57">
        <v>1.0651489999999999</v>
      </c>
      <c r="D37" s="57">
        <v>38.951000000000001</v>
      </c>
      <c r="E37" s="42">
        <v>1.0492396855899999</v>
      </c>
      <c r="F37" s="42">
        <v>38.369226366340001</v>
      </c>
      <c r="G37" s="118">
        <v>9.4149999999999998E-3</v>
      </c>
      <c r="H37" s="42">
        <v>1.0287153421399999</v>
      </c>
      <c r="I37" s="57">
        <v>1.0741510000000001</v>
      </c>
      <c r="J37" s="57">
        <v>39.280200000000001</v>
      </c>
      <c r="K37" s="42">
        <v>1.1049956624599999</v>
      </c>
      <c r="L37" s="42">
        <v>40.408144382320003</v>
      </c>
      <c r="M37" s="118">
        <v>8.7969999999999993E-3</v>
      </c>
      <c r="N37" s="42">
        <v>-6.1799999999999995E-4</v>
      </c>
      <c r="O37" s="143"/>
      <c r="P37" s="143"/>
      <c r="Q37" s="143"/>
    </row>
    <row r="38" spans="1:17" outlineLevel="1" x14ac:dyDescent="0.3">
      <c r="A38" s="147" t="s">
        <v>15</v>
      </c>
      <c r="B38" s="42">
        <v>2.8800667469999999</v>
      </c>
      <c r="C38" s="57">
        <v>1.3308439999999999</v>
      </c>
      <c r="D38" s="57">
        <v>48.667093000000001</v>
      </c>
      <c r="E38" s="42">
        <v>3.8329188490199999</v>
      </c>
      <c r="F38" s="42">
        <v>140.16447622246</v>
      </c>
      <c r="G38" s="118">
        <v>3.4391999999999999E-2</v>
      </c>
      <c r="H38" s="42">
        <v>2.3997859149999998</v>
      </c>
      <c r="I38" s="57">
        <v>1.327464</v>
      </c>
      <c r="J38" s="57">
        <v>48.543506000000001</v>
      </c>
      <c r="K38" s="42">
        <v>3.1856298016200002</v>
      </c>
      <c r="L38" s="42">
        <v>116.49402196350999</v>
      </c>
      <c r="M38" s="118">
        <v>2.5361000000000002E-2</v>
      </c>
      <c r="N38" s="42">
        <v>-9.0320000000000001E-3</v>
      </c>
      <c r="O38" s="143"/>
      <c r="P38" s="143"/>
      <c r="Q38" s="143"/>
    </row>
    <row r="39" spans="1:17" outlineLevel="1" x14ac:dyDescent="0.3">
      <c r="A39" s="147" t="s">
        <v>16</v>
      </c>
      <c r="B39" s="42">
        <v>56.935908196440003</v>
      </c>
      <c r="C39" s="57">
        <v>2.7345999999999999E-2</v>
      </c>
      <c r="D39" s="57">
        <v>1</v>
      </c>
      <c r="E39" s="42">
        <v>1.5569616610000001</v>
      </c>
      <c r="F39" s="42">
        <v>56.935908196440003</v>
      </c>
      <c r="G39" s="118">
        <v>1.397E-2</v>
      </c>
      <c r="H39" s="42">
        <v>54.381492316639999</v>
      </c>
      <c r="I39" s="57">
        <v>2.7345999999999999E-2</v>
      </c>
      <c r="J39" s="57">
        <v>1</v>
      </c>
      <c r="K39" s="42">
        <v>1.48710894912</v>
      </c>
      <c r="L39" s="42">
        <v>54.381492316639999</v>
      </c>
      <c r="M39" s="118">
        <v>1.1839000000000001E-2</v>
      </c>
      <c r="N39" s="42">
        <v>-2.1320000000000002E-3</v>
      </c>
      <c r="O39" s="143"/>
      <c r="P39" s="143"/>
      <c r="Q39" s="143"/>
    </row>
    <row r="40" spans="1:17" x14ac:dyDescent="0.3">
      <c r="B40" s="134"/>
      <c r="C40" s="142"/>
      <c r="D40" s="142"/>
      <c r="E40" s="134"/>
      <c r="F40" s="134"/>
      <c r="G40" s="202"/>
      <c r="H40" s="134"/>
      <c r="I40" s="142"/>
      <c r="J40" s="142"/>
      <c r="K40" s="134"/>
      <c r="L40" s="134"/>
      <c r="M40" s="202"/>
      <c r="N40" s="134"/>
      <c r="O40" s="143"/>
      <c r="P40" s="143"/>
      <c r="Q40" s="143"/>
    </row>
    <row r="41" spans="1:17" x14ac:dyDescent="0.3">
      <c r="B41" s="134"/>
      <c r="C41" s="142"/>
      <c r="D41" s="142"/>
      <c r="E41" s="134"/>
      <c r="F41" s="134"/>
      <c r="G41" s="202"/>
      <c r="H41" s="134"/>
      <c r="I41" s="142"/>
      <c r="J41" s="142"/>
      <c r="K41" s="134"/>
      <c r="L41" s="134"/>
      <c r="M41" s="202"/>
      <c r="N41" s="134"/>
      <c r="O41" s="143"/>
      <c r="P41" s="143"/>
      <c r="Q41" s="143"/>
    </row>
    <row r="42" spans="1:17" x14ac:dyDescent="0.3">
      <c r="B42" s="134"/>
      <c r="C42" s="142"/>
      <c r="D42" s="142"/>
      <c r="E42" s="134"/>
      <c r="F42" s="134"/>
      <c r="G42" s="202"/>
      <c r="H42" s="134"/>
      <c r="I42" s="142"/>
      <c r="J42" s="142"/>
      <c r="K42" s="134"/>
      <c r="L42" s="134"/>
      <c r="M42" s="202"/>
      <c r="N42" s="134"/>
      <c r="O42" s="143"/>
      <c r="P42" s="143"/>
      <c r="Q42" s="143"/>
    </row>
    <row r="43" spans="1:17" x14ac:dyDescent="0.3">
      <c r="B43" s="134"/>
      <c r="C43" s="142"/>
      <c r="D43" s="142"/>
      <c r="E43" s="134"/>
      <c r="F43" s="134"/>
      <c r="G43" s="202"/>
      <c r="H43" s="134"/>
      <c r="I43" s="142"/>
      <c r="J43" s="142"/>
      <c r="K43" s="134"/>
      <c r="L43" s="134"/>
      <c r="M43" s="202"/>
      <c r="N43" s="134"/>
      <c r="O43" s="143"/>
      <c r="P43" s="143"/>
      <c r="Q43" s="143"/>
    </row>
    <row r="44" spans="1:17" x14ac:dyDescent="0.3">
      <c r="B44" s="134"/>
      <c r="C44" s="142"/>
      <c r="D44" s="142"/>
      <c r="E44" s="134"/>
      <c r="F44" s="134"/>
      <c r="G44" s="202"/>
      <c r="H44" s="134"/>
      <c r="I44" s="142"/>
      <c r="J44" s="142"/>
      <c r="K44" s="134"/>
      <c r="L44" s="134"/>
      <c r="M44" s="202"/>
      <c r="N44" s="134"/>
      <c r="O44" s="143"/>
      <c r="P44" s="143"/>
      <c r="Q44" s="143"/>
    </row>
    <row r="45" spans="1:17" x14ac:dyDescent="0.3">
      <c r="B45" s="134"/>
      <c r="C45" s="142"/>
      <c r="D45" s="142"/>
      <c r="E45" s="134"/>
      <c r="F45" s="134"/>
      <c r="G45" s="202"/>
      <c r="H45" s="134"/>
      <c r="I45" s="142"/>
      <c r="J45" s="142"/>
      <c r="K45" s="134"/>
      <c r="L45" s="134"/>
      <c r="M45" s="202"/>
      <c r="N45" s="134"/>
      <c r="O45" s="143"/>
      <c r="P45" s="143"/>
      <c r="Q45" s="143"/>
    </row>
    <row r="46" spans="1:17" x14ac:dyDescent="0.3">
      <c r="B46" s="134"/>
      <c r="C46" s="142"/>
      <c r="D46" s="142"/>
      <c r="E46" s="134"/>
      <c r="F46" s="134"/>
      <c r="G46" s="202"/>
      <c r="H46" s="134"/>
      <c r="I46" s="142"/>
      <c r="J46" s="142"/>
      <c r="K46" s="134"/>
      <c r="L46" s="134"/>
      <c r="M46" s="202"/>
      <c r="N46" s="134"/>
      <c r="O46" s="143"/>
      <c r="P46" s="143"/>
      <c r="Q46" s="143"/>
    </row>
    <row r="47" spans="1:17" x14ac:dyDescent="0.3">
      <c r="B47" s="134"/>
      <c r="C47" s="142"/>
      <c r="D47" s="142"/>
      <c r="E47" s="134"/>
      <c r="F47" s="134"/>
      <c r="G47" s="202"/>
      <c r="H47" s="134"/>
      <c r="I47" s="142"/>
      <c r="J47" s="142"/>
      <c r="K47" s="134"/>
      <c r="L47" s="134"/>
      <c r="M47" s="202"/>
      <c r="N47" s="134"/>
      <c r="O47" s="143"/>
      <c r="P47" s="143"/>
      <c r="Q47" s="143"/>
    </row>
    <row r="48" spans="1:17" x14ac:dyDescent="0.3">
      <c r="B48" s="134"/>
      <c r="C48" s="142"/>
      <c r="D48" s="142"/>
      <c r="E48" s="134"/>
      <c r="F48" s="134"/>
      <c r="G48" s="202"/>
      <c r="H48" s="134"/>
      <c r="I48" s="142"/>
      <c r="J48" s="142"/>
      <c r="K48" s="134"/>
      <c r="L48" s="134"/>
      <c r="M48" s="202"/>
      <c r="N48" s="134"/>
      <c r="O48" s="143"/>
      <c r="P48" s="143"/>
      <c r="Q48" s="143"/>
    </row>
    <row r="49" spans="2:17" x14ac:dyDescent="0.3">
      <c r="B49" s="134"/>
      <c r="C49" s="142"/>
      <c r="D49" s="142"/>
      <c r="E49" s="134"/>
      <c r="F49" s="134"/>
      <c r="G49" s="202"/>
      <c r="H49" s="134"/>
      <c r="I49" s="142"/>
      <c r="J49" s="142"/>
      <c r="K49" s="134"/>
      <c r="L49" s="134"/>
      <c r="M49" s="202"/>
      <c r="N49" s="134"/>
      <c r="O49" s="143"/>
      <c r="P49" s="143"/>
      <c r="Q49" s="143"/>
    </row>
    <row r="50" spans="2:17" x14ac:dyDescent="0.3">
      <c r="B50" s="134"/>
      <c r="C50" s="142"/>
      <c r="D50" s="142"/>
      <c r="E50" s="134"/>
      <c r="F50" s="134"/>
      <c r="G50" s="202"/>
      <c r="H50" s="134"/>
      <c r="I50" s="142"/>
      <c r="J50" s="142"/>
      <c r="K50" s="134"/>
      <c r="L50" s="134"/>
      <c r="M50" s="202"/>
      <c r="N50" s="134"/>
      <c r="O50" s="143"/>
      <c r="P50" s="143"/>
      <c r="Q50" s="143"/>
    </row>
    <row r="51" spans="2:17" x14ac:dyDescent="0.3">
      <c r="B51" s="134"/>
      <c r="C51" s="142"/>
      <c r="D51" s="142"/>
      <c r="E51" s="134"/>
      <c r="F51" s="134"/>
      <c r="G51" s="202"/>
      <c r="H51" s="134"/>
      <c r="I51" s="142"/>
      <c r="J51" s="142"/>
      <c r="K51" s="134"/>
      <c r="L51" s="134"/>
      <c r="M51" s="202"/>
      <c r="N51" s="134"/>
      <c r="O51" s="143"/>
      <c r="P51" s="143"/>
      <c r="Q51" s="143"/>
    </row>
    <row r="52" spans="2:17" x14ac:dyDescent="0.3">
      <c r="B52" s="134"/>
      <c r="C52" s="142"/>
      <c r="D52" s="142"/>
      <c r="E52" s="134"/>
      <c r="F52" s="134"/>
      <c r="G52" s="202"/>
      <c r="H52" s="134"/>
      <c r="I52" s="142"/>
      <c r="J52" s="142"/>
      <c r="K52" s="134"/>
      <c r="L52" s="134"/>
      <c r="M52" s="202"/>
      <c r="N52" s="134"/>
      <c r="O52" s="143"/>
      <c r="P52" s="143"/>
      <c r="Q52" s="143"/>
    </row>
    <row r="53" spans="2:17" x14ac:dyDescent="0.3">
      <c r="B53" s="134"/>
      <c r="C53" s="142"/>
      <c r="D53" s="142"/>
      <c r="E53" s="134"/>
      <c r="F53" s="134"/>
      <c r="G53" s="202"/>
      <c r="H53" s="134"/>
      <c r="I53" s="142"/>
      <c r="J53" s="142"/>
      <c r="K53" s="134"/>
      <c r="L53" s="134"/>
      <c r="M53" s="202"/>
      <c r="N53" s="134"/>
      <c r="O53" s="143"/>
      <c r="P53" s="143"/>
      <c r="Q53" s="143"/>
    </row>
    <row r="54" spans="2:17" x14ac:dyDescent="0.3">
      <c r="B54" s="134"/>
      <c r="C54" s="142"/>
      <c r="D54" s="142"/>
      <c r="E54" s="134"/>
      <c r="F54" s="134"/>
      <c r="G54" s="202"/>
      <c r="H54" s="134"/>
      <c r="I54" s="142"/>
      <c r="J54" s="142"/>
      <c r="K54" s="134"/>
      <c r="L54" s="134"/>
      <c r="M54" s="202"/>
      <c r="N54" s="134"/>
      <c r="O54" s="143"/>
      <c r="P54" s="143"/>
      <c r="Q54" s="143"/>
    </row>
    <row r="55" spans="2:17" x14ac:dyDescent="0.3">
      <c r="B55" s="134"/>
      <c r="C55" s="142"/>
      <c r="D55" s="142"/>
      <c r="E55" s="134"/>
      <c r="F55" s="134"/>
      <c r="G55" s="202"/>
      <c r="H55" s="134"/>
      <c r="I55" s="142"/>
      <c r="J55" s="142"/>
      <c r="K55" s="134"/>
      <c r="L55" s="134"/>
      <c r="M55" s="202"/>
      <c r="N55" s="134"/>
      <c r="O55" s="143"/>
      <c r="P55" s="143"/>
      <c r="Q55" s="143"/>
    </row>
    <row r="56" spans="2:17" x14ac:dyDescent="0.3">
      <c r="B56" s="134"/>
      <c r="C56" s="142"/>
      <c r="D56" s="142"/>
      <c r="E56" s="134"/>
      <c r="F56" s="134"/>
      <c r="G56" s="202"/>
      <c r="H56" s="134"/>
      <c r="I56" s="142"/>
      <c r="J56" s="142"/>
      <c r="K56" s="134"/>
      <c r="L56" s="134"/>
      <c r="M56" s="202"/>
      <c r="N56" s="134"/>
      <c r="O56" s="143"/>
      <c r="P56" s="143"/>
      <c r="Q56" s="143"/>
    </row>
    <row r="57" spans="2:17" x14ac:dyDescent="0.3">
      <c r="B57" s="134"/>
      <c r="C57" s="142"/>
      <c r="D57" s="142"/>
      <c r="E57" s="134"/>
      <c r="F57" s="134"/>
      <c r="G57" s="202"/>
      <c r="H57" s="134"/>
      <c r="I57" s="142"/>
      <c r="J57" s="142"/>
      <c r="K57" s="134"/>
      <c r="L57" s="134"/>
      <c r="M57" s="202"/>
      <c r="N57" s="134"/>
      <c r="O57" s="143"/>
      <c r="P57" s="143"/>
      <c r="Q57" s="143"/>
    </row>
    <row r="58" spans="2:17" x14ac:dyDescent="0.3">
      <c r="B58" s="134"/>
      <c r="C58" s="142"/>
      <c r="D58" s="142"/>
      <c r="E58" s="134"/>
      <c r="F58" s="134"/>
      <c r="G58" s="202"/>
      <c r="H58" s="134"/>
      <c r="I58" s="142"/>
      <c r="J58" s="142"/>
      <c r="K58" s="134"/>
      <c r="L58" s="134"/>
      <c r="M58" s="202"/>
      <c r="N58" s="134"/>
      <c r="O58" s="143"/>
      <c r="P58" s="143"/>
      <c r="Q58" s="143"/>
    </row>
    <row r="59" spans="2:17" x14ac:dyDescent="0.3">
      <c r="B59" s="134"/>
      <c r="C59" s="142"/>
      <c r="D59" s="142"/>
      <c r="E59" s="134"/>
      <c r="F59" s="134"/>
      <c r="G59" s="202"/>
      <c r="H59" s="134"/>
      <c r="I59" s="142"/>
      <c r="J59" s="142"/>
      <c r="K59" s="134"/>
      <c r="L59" s="134"/>
      <c r="M59" s="202"/>
      <c r="N59" s="134"/>
      <c r="O59" s="143"/>
      <c r="P59" s="143"/>
      <c r="Q59" s="143"/>
    </row>
    <row r="60" spans="2:17" x14ac:dyDescent="0.3">
      <c r="B60" s="134"/>
      <c r="C60" s="142"/>
      <c r="D60" s="142"/>
      <c r="E60" s="134"/>
      <c r="F60" s="134"/>
      <c r="G60" s="202"/>
      <c r="H60" s="134"/>
      <c r="I60" s="142"/>
      <c r="J60" s="142"/>
      <c r="K60" s="134"/>
      <c r="L60" s="134"/>
      <c r="M60" s="202"/>
      <c r="N60" s="134"/>
      <c r="O60" s="143"/>
      <c r="P60" s="143"/>
      <c r="Q60" s="143"/>
    </row>
    <row r="61" spans="2:17" x14ac:dyDescent="0.3">
      <c r="B61" s="134"/>
      <c r="C61" s="142"/>
      <c r="D61" s="142"/>
      <c r="E61" s="134"/>
      <c r="F61" s="134"/>
      <c r="G61" s="202"/>
      <c r="H61" s="134"/>
      <c r="I61" s="142"/>
      <c r="J61" s="142"/>
      <c r="K61" s="134"/>
      <c r="L61" s="134"/>
      <c r="M61" s="202"/>
      <c r="N61" s="134"/>
      <c r="O61" s="143"/>
      <c r="P61" s="143"/>
      <c r="Q61" s="143"/>
    </row>
    <row r="62" spans="2:17" x14ac:dyDescent="0.3">
      <c r="B62" s="134"/>
      <c r="C62" s="142"/>
      <c r="D62" s="142"/>
      <c r="E62" s="134"/>
      <c r="F62" s="134"/>
      <c r="G62" s="202"/>
      <c r="H62" s="134"/>
      <c r="I62" s="142"/>
      <c r="J62" s="142"/>
      <c r="K62" s="134"/>
      <c r="L62" s="134"/>
      <c r="M62" s="202"/>
      <c r="N62" s="134"/>
      <c r="O62" s="143"/>
      <c r="P62" s="143"/>
      <c r="Q62" s="143"/>
    </row>
    <row r="63" spans="2:17" x14ac:dyDescent="0.3">
      <c r="B63" s="134"/>
      <c r="C63" s="142"/>
      <c r="D63" s="142"/>
      <c r="E63" s="134"/>
      <c r="F63" s="134"/>
      <c r="G63" s="202"/>
      <c r="H63" s="134"/>
      <c r="I63" s="142"/>
      <c r="J63" s="142"/>
      <c r="K63" s="134"/>
      <c r="L63" s="134"/>
      <c r="M63" s="202"/>
      <c r="N63" s="134"/>
      <c r="O63" s="143"/>
      <c r="P63" s="143"/>
      <c r="Q63" s="143"/>
    </row>
    <row r="64" spans="2:17" x14ac:dyDescent="0.3">
      <c r="B64" s="134"/>
      <c r="C64" s="142"/>
      <c r="D64" s="142"/>
      <c r="E64" s="134"/>
      <c r="F64" s="134"/>
      <c r="G64" s="202"/>
      <c r="H64" s="134"/>
      <c r="I64" s="142"/>
      <c r="J64" s="142"/>
      <c r="K64" s="134"/>
      <c r="L64" s="134"/>
      <c r="M64" s="202"/>
      <c r="N64" s="134"/>
      <c r="O64" s="143"/>
      <c r="P64" s="143"/>
      <c r="Q64" s="143"/>
    </row>
    <row r="65" spans="2:17" x14ac:dyDescent="0.3">
      <c r="B65" s="134"/>
      <c r="C65" s="142"/>
      <c r="D65" s="142"/>
      <c r="E65" s="134"/>
      <c r="F65" s="134"/>
      <c r="G65" s="202"/>
      <c r="H65" s="134"/>
      <c r="I65" s="142"/>
      <c r="J65" s="142"/>
      <c r="K65" s="134"/>
      <c r="L65" s="134"/>
      <c r="M65" s="202"/>
      <c r="N65" s="134"/>
      <c r="O65" s="143"/>
      <c r="P65" s="143"/>
      <c r="Q65" s="143"/>
    </row>
    <row r="66" spans="2:17" x14ac:dyDescent="0.3">
      <c r="B66" s="134"/>
      <c r="C66" s="142"/>
      <c r="D66" s="142"/>
      <c r="E66" s="134"/>
      <c r="F66" s="134"/>
      <c r="G66" s="202"/>
      <c r="H66" s="134"/>
      <c r="I66" s="142"/>
      <c r="J66" s="142"/>
      <c r="K66" s="134"/>
      <c r="L66" s="134"/>
      <c r="M66" s="202"/>
      <c r="N66" s="134"/>
      <c r="O66" s="143"/>
      <c r="P66" s="143"/>
      <c r="Q66" s="143"/>
    </row>
    <row r="67" spans="2:17" x14ac:dyDescent="0.3">
      <c r="B67" s="134"/>
      <c r="C67" s="142"/>
      <c r="D67" s="142"/>
      <c r="E67" s="134"/>
      <c r="F67" s="134"/>
      <c r="G67" s="202"/>
      <c r="H67" s="134"/>
      <c r="I67" s="142"/>
      <c r="J67" s="142"/>
      <c r="K67" s="134"/>
      <c r="L67" s="134"/>
      <c r="M67" s="202"/>
      <c r="N67" s="134"/>
      <c r="O67" s="143"/>
      <c r="P67" s="143"/>
      <c r="Q67" s="143"/>
    </row>
    <row r="68" spans="2:17" x14ac:dyDescent="0.3">
      <c r="B68" s="134"/>
      <c r="C68" s="142"/>
      <c r="D68" s="142"/>
      <c r="E68" s="134"/>
      <c r="F68" s="134"/>
      <c r="G68" s="202"/>
      <c r="H68" s="134"/>
      <c r="I68" s="142"/>
      <c r="J68" s="142"/>
      <c r="K68" s="134"/>
      <c r="L68" s="134"/>
      <c r="M68" s="202"/>
      <c r="N68" s="134"/>
      <c r="O68" s="143"/>
      <c r="P68" s="143"/>
      <c r="Q68" s="143"/>
    </row>
    <row r="69" spans="2:17" x14ac:dyDescent="0.3">
      <c r="B69" s="134"/>
      <c r="C69" s="142"/>
      <c r="D69" s="142"/>
      <c r="E69" s="134"/>
      <c r="F69" s="134"/>
      <c r="G69" s="202"/>
      <c r="H69" s="134"/>
      <c r="I69" s="142"/>
      <c r="J69" s="142"/>
      <c r="K69" s="134"/>
      <c r="L69" s="134"/>
      <c r="M69" s="202"/>
      <c r="N69" s="134"/>
      <c r="O69" s="143"/>
      <c r="P69" s="143"/>
      <c r="Q69" s="143"/>
    </row>
    <row r="70" spans="2:17" x14ac:dyDescent="0.3">
      <c r="B70" s="134"/>
      <c r="C70" s="142"/>
      <c r="D70" s="142"/>
      <c r="E70" s="134"/>
      <c r="F70" s="134"/>
      <c r="G70" s="202"/>
      <c r="H70" s="134"/>
      <c r="I70" s="142"/>
      <c r="J70" s="142"/>
      <c r="K70" s="134"/>
      <c r="L70" s="134"/>
      <c r="M70" s="202"/>
      <c r="N70" s="134"/>
      <c r="O70" s="143"/>
      <c r="P70" s="143"/>
      <c r="Q70" s="143"/>
    </row>
    <row r="71" spans="2:17" x14ac:dyDescent="0.3">
      <c r="B71" s="134"/>
      <c r="C71" s="142"/>
      <c r="D71" s="142"/>
      <c r="E71" s="134"/>
      <c r="F71" s="134"/>
      <c r="G71" s="202"/>
      <c r="H71" s="134"/>
      <c r="I71" s="142"/>
      <c r="J71" s="142"/>
      <c r="K71" s="134"/>
      <c r="L71" s="134"/>
      <c r="M71" s="202"/>
      <c r="N71" s="134"/>
      <c r="O71" s="143"/>
      <c r="P71" s="143"/>
      <c r="Q71" s="143"/>
    </row>
    <row r="72" spans="2:17" x14ac:dyDescent="0.3">
      <c r="B72" s="134"/>
      <c r="C72" s="142"/>
      <c r="D72" s="142"/>
      <c r="E72" s="134"/>
      <c r="F72" s="134"/>
      <c r="G72" s="202"/>
      <c r="H72" s="134"/>
      <c r="I72" s="142"/>
      <c r="J72" s="142"/>
      <c r="K72" s="134"/>
      <c r="L72" s="134"/>
      <c r="M72" s="202"/>
      <c r="N72" s="134"/>
      <c r="O72" s="143"/>
      <c r="P72" s="143"/>
      <c r="Q72" s="143"/>
    </row>
    <row r="73" spans="2:17" x14ac:dyDescent="0.3">
      <c r="B73" s="134"/>
      <c r="C73" s="142"/>
      <c r="D73" s="142"/>
      <c r="E73" s="134"/>
      <c r="F73" s="134"/>
      <c r="G73" s="202"/>
      <c r="H73" s="134"/>
      <c r="I73" s="142"/>
      <c r="J73" s="142"/>
      <c r="K73" s="134"/>
      <c r="L73" s="134"/>
      <c r="M73" s="202"/>
      <c r="N73" s="134"/>
      <c r="O73" s="143"/>
      <c r="P73" s="143"/>
      <c r="Q73" s="143"/>
    </row>
    <row r="74" spans="2:17" x14ac:dyDescent="0.3">
      <c r="B74" s="134"/>
      <c r="C74" s="142"/>
      <c r="D74" s="142"/>
      <c r="E74" s="134"/>
      <c r="F74" s="134"/>
      <c r="G74" s="202"/>
      <c r="H74" s="134"/>
      <c r="I74" s="142"/>
      <c r="J74" s="142"/>
      <c r="K74" s="134"/>
      <c r="L74" s="134"/>
      <c r="M74" s="202"/>
      <c r="N74" s="134"/>
      <c r="O74" s="143"/>
      <c r="P74" s="143"/>
      <c r="Q74" s="143"/>
    </row>
    <row r="75" spans="2:17" x14ac:dyDescent="0.3">
      <c r="B75" s="134"/>
      <c r="C75" s="142"/>
      <c r="D75" s="142"/>
      <c r="E75" s="134"/>
      <c r="F75" s="134"/>
      <c r="G75" s="202"/>
      <c r="H75" s="134"/>
      <c r="I75" s="142"/>
      <c r="J75" s="142"/>
      <c r="K75" s="134"/>
      <c r="L75" s="134"/>
      <c r="M75" s="202"/>
      <c r="N75" s="134"/>
      <c r="O75" s="143"/>
      <c r="P75" s="143"/>
      <c r="Q75" s="143"/>
    </row>
    <row r="76" spans="2:17" x14ac:dyDescent="0.3">
      <c r="B76" s="134"/>
      <c r="C76" s="142"/>
      <c r="D76" s="142"/>
      <c r="E76" s="134"/>
      <c r="F76" s="134"/>
      <c r="G76" s="202"/>
      <c r="H76" s="134"/>
      <c r="I76" s="142"/>
      <c r="J76" s="142"/>
      <c r="K76" s="134"/>
      <c r="L76" s="134"/>
      <c r="M76" s="202"/>
      <c r="N76" s="134"/>
      <c r="O76" s="143"/>
      <c r="P76" s="143"/>
      <c r="Q76" s="143"/>
    </row>
    <row r="77" spans="2:17" x14ac:dyDescent="0.3">
      <c r="B77" s="134"/>
      <c r="C77" s="142"/>
      <c r="D77" s="142"/>
      <c r="E77" s="134"/>
      <c r="F77" s="134"/>
      <c r="G77" s="202"/>
      <c r="H77" s="134"/>
      <c r="I77" s="142"/>
      <c r="J77" s="142"/>
      <c r="K77" s="134"/>
      <c r="L77" s="134"/>
      <c r="M77" s="202"/>
      <c r="N77" s="134"/>
      <c r="O77" s="143"/>
      <c r="P77" s="143"/>
      <c r="Q77" s="143"/>
    </row>
    <row r="78" spans="2:17" x14ac:dyDescent="0.3">
      <c r="B78" s="134"/>
      <c r="C78" s="142"/>
      <c r="D78" s="142"/>
      <c r="E78" s="134"/>
      <c r="F78" s="134"/>
      <c r="G78" s="202"/>
      <c r="H78" s="134"/>
      <c r="I78" s="142"/>
      <c r="J78" s="142"/>
      <c r="K78" s="134"/>
      <c r="L78" s="134"/>
      <c r="M78" s="202"/>
      <c r="N78" s="134"/>
      <c r="O78" s="143"/>
      <c r="P78" s="143"/>
      <c r="Q78" s="143"/>
    </row>
    <row r="79" spans="2:17" x14ac:dyDescent="0.3">
      <c r="B79" s="134"/>
      <c r="C79" s="142"/>
      <c r="D79" s="142"/>
      <c r="E79" s="134"/>
      <c r="F79" s="134"/>
      <c r="G79" s="202"/>
      <c r="H79" s="134"/>
      <c r="I79" s="142"/>
      <c r="J79" s="142"/>
      <c r="K79" s="134"/>
      <c r="L79" s="134"/>
      <c r="M79" s="202"/>
      <c r="N79" s="134"/>
      <c r="O79" s="143"/>
      <c r="P79" s="143"/>
      <c r="Q79" s="143"/>
    </row>
    <row r="80" spans="2:17" x14ac:dyDescent="0.3">
      <c r="B80" s="134"/>
      <c r="C80" s="142"/>
      <c r="D80" s="142"/>
      <c r="E80" s="134"/>
      <c r="F80" s="134"/>
      <c r="G80" s="202"/>
      <c r="H80" s="134"/>
      <c r="I80" s="142"/>
      <c r="J80" s="142"/>
      <c r="K80" s="134"/>
      <c r="L80" s="134"/>
      <c r="M80" s="202"/>
      <c r="N80" s="134"/>
      <c r="O80" s="143"/>
      <c r="P80" s="143"/>
      <c r="Q80" s="143"/>
    </row>
    <row r="81" spans="2:17" x14ac:dyDescent="0.3">
      <c r="B81" s="134"/>
      <c r="C81" s="142"/>
      <c r="D81" s="142"/>
      <c r="E81" s="134"/>
      <c r="F81" s="134"/>
      <c r="G81" s="202"/>
      <c r="H81" s="134"/>
      <c r="I81" s="142"/>
      <c r="J81" s="142"/>
      <c r="K81" s="134"/>
      <c r="L81" s="134"/>
      <c r="M81" s="202"/>
      <c r="N81" s="134"/>
      <c r="O81" s="143"/>
      <c r="P81" s="143"/>
      <c r="Q81" s="143"/>
    </row>
    <row r="82" spans="2:17" x14ac:dyDescent="0.3">
      <c r="B82" s="134"/>
      <c r="C82" s="142"/>
      <c r="D82" s="142"/>
      <c r="E82" s="134"/>
      <c r="F82" s="134"/>
      <c r="G82" s="202"/>
      <c r="H82" s="134"/>
      <c r="I82" s="142"/>
      <c r="J82" s="142"/>
      <c r="K82" s="134"/>
      <c r="L82" s="134"/>
      <c r="M82" s="202"/>
      <c r="N82" s="134"/>
      <c r="O82" s="143"/>
      <c r="P82" s="143"/>
      <c r="Q82" s="143"/>
    </row>
    <row r="83" spans="2:17" x14ac:dyDescent="0.3">
      <c r="B83" s="134"/>
      <c r="C83" s="142"/>
      <c r="D83" s="142"/>
      <c r="E83" s="134"/>
      <c r="F83" s="134"/>
      <c r="G83" s="202"/>
      <c r="H83" s="134"/>
      <c r="I83" s="142"/>
      <c r="J83" s="142"/>
      <c r="K83" s="134"/>
      <c r="L83" s="134"/>
      <c r="M83" s="202"/>
      <c r="N83" s="134"/>
      <c r="O83" s="143"/>
      <c r="P83" s="143"/>
      <c r="Q83" s="143"/>
    </row>
    <row r="84" spans="2:17" x14ac:dyDescent="0.3">
      <c r="B84" s="134"/>
      <c r="C84" s="142"/>
      <c r="D84" s="142"/>
      <c r="E84" s="134"/>
      <c r="F84" s="134"/>
      <c r="G84" s="202"/>
      <c r="H84" s="134"/>
      <c r="I84" s="142"/>
      <c r="J84" s="142"/>
      <c r="K84" s="134"/>
      <c r="L84" s="134"/>
      <c r="M84" s="202"/>
      <c r="N84" s="134"/>
      <c r="O84" s="143"/>
      <c r="P84" s="143"/>
      <c r="Q84" s="143"/>
    </row>
    <row r="85" spans="2:17" x14ac:dyDescent="0.3">
      <c r="B85" s="134"/>
      <c r="C85" s="142"/>
      <c r="D85" s="142"/>
      <c r="E85" s="134"/>
      <c r="F85" s="134"/>
      <c r="G85" s="202"/>
      <c r="H85" s="134"/>
      <c r="I85" s="142"/>
      <c r="J85" s="142"/>
      <c r="K85" s="134"/>
      <c r="L85" s="134"/>
      <c r="M85" s="202"/>
      <c r="N85" s="134"/>
      <c r="O85" s="143"/>
      <c r="P85" s="143"/>
      <c r="Q85" s="143"/>
    </row>
    <row r="86" spans="2:17" x14ac:dyDescent="0.3">
      <c r="B86" s="134"/>
      <c r="C86" s="142"/>
      <c r="D86" s="142"/>
      <c r="E86" s="134"/>
      <c r="F86" s="134"/>
      <c r="G86" s="202"/>
      <c r="H86" s="134"/>
      <c r="I86" s="142"/>
      <c r="J86" s="142"/>
      <c r="K86" s="134"/>
      <c r="L86" s="134"/>
      <c r="M86" s="202"/>
      <c r="N86" s="134"/>
      <c r="O86" s="143"/>
      <c r="P86" s="143"/>
      <c r="Q86" s="143"/>
    </row>
    <row r="87" spans="2:17" x14ac:dyDescent="0.3">
      <c r="B87" s="134"/>
      <c r="C87" s="142"/>
      <c r="D87" s="142"/>
      <c r="E87" s="134"/>
      <c r="F87" s="134"/>
      <c r="G87" s="202"/>
      <c r="H87" s="134"/>
      <c r="I87" s="142"/>
      <c r="J87" s="142"/>
      <c r="K87" s="134"/>
      <c r="L87" s="134"/>
      <c r="M87" s="202"/>
      <c r="N87" s="134"/>
      <c r="O87" s="143"/>
      <c r="P87" s="143"/>
      <c r="Q87" s="143"/>
    </row>
    <row r="88" spans="2:17" x14ac:dyDescent="0.3">
      <c r="B88" s="134"/>
      <c r="C88" s="142"/>
      <c r="D88" s="142"/>
      <c r="E88" s="134"/>
      <c r="F88" s="134"/>
      <c r="G88" s="202"/>
      <c r="H88" s="134"/>
      <c r="I88" s="142"/>
      <c r="J88" s="142"/>
      <c r="K88" s="134"/>
      <c r="L88" s="134"/>
      <c r="M88" s="202"/>
      <c r="N88" s="134"/>
      <c r="O88" s="143"/>
      <c r="P88" s="143"/>
      <c r="Q88" s="143"/>
    </row>
    <row r="89" spans="2:17" x14ac:dyDescent="0.3">
      <c r="B89" s="134"/>
      <c r="C89" s="142"/>
      <c r="D89" s="142"/>
      <c r="E89" s="134"/>
      <c r="F89" s="134"/>
      <c r="G89" s="202"/>
      <c r="H89" s="134"/>
      <c r="I89" s="142"/>
      <c r="J89" s="142"/>
      <c r="K89" s="134"/>
      <c r="L89" s="134"/>
      <c r="M89" s="202"/>
      <c r="N89" s="134"/>
      <c r="O89" s="143"/>
      <c r="P89" s="143"/>
      <c r="Q89" s="143"/>
    </row>
    <row r="90" spans="2:17" x14ac:dyDescent="0.3">
      <c r="B90" s="134"/>
      <c r="C90" s="142"/>
      <c r="D90" s="142"/>
      <c r="E90" s="134"/>
      <c r="F90" s="134"/>
      <c r="G90" s="202"/>
      <c r="H90" s="134"/>
      <c r="I90" s="142"/>
      <c r="J90" s="142"/>
      <c r="K90" s="134"/>
      <c r="L90" s="134"/>
      <c r="M90" s="202"/>
      <c r="N90" s="134"/>
      <c r="O90" s="143"/>
      <c r="P90" s="143"/>
      <c r="Q90" s="143"/>
    </row>
    <row r="91" spans="2:17" x14ac:dyDescent="0.3">
      <c r="B91" s="134"/>
      <c r="C91" s="142"/>
      <c r="D91" s="142"/>
      <c r="E91" s="134"/>
      <c r="F91" s="134"/>
      <c r="G91" s="202"/>
      <c r="H91" s="134"/>
      <c r="I91" s="142"/>
      <c r="J91" s="142"/>
      <c r="K91" s="134"/>
      <c r="L91" s="134"/>
      <c r="M91" s="202"/>
      <c r="N91" s="134"/>
      <c r="O91" s="143"/>
      <c r="P91" s="143"/>
      <c r="Q91" s="143"/>
    </row>
    <row r="92" spans="2:17" x14ac:dyDescent="0.3">
      <c r="B92" s="134"/>
      <c r="C92" s="142"/>
      <c r="D92" s="142"/>
      <c r="E92" s="134"/>
      <c r="F92" s="134"/>
      <c r="G92" s="202"/>
      <c r="H92" s="134"/>
      <c r="I92" s="142"/>
      <c r="J92" s="142"/>
      <c r="K92" s="134"/>
      <c r="L92" s="134"/>
      <c r="M92" s="202"/>
      <c r="N92" s="134"/>
      <c r="O92" s="143"/>
      <c r="P92" s="143"/>
      <c r="Q92" s="143"/>
    </row>
    <row r="93" spans="2:17" x14ac:dyDescent="0.3">
      <c r="B93" s="134"/>
      <c r="C93" s="142"/>
      <c r="D93" s="142"/>
      <c r="E93" s="134"/>
      <c r="F93" s="134"/>
      <c r="G93" s="202"/>
      <c r="H93" s="134"/>
      <c r="I93" s="142"/>
      <c r="J93" s="142"/>
      <c r="K93" s="134"/>
      <c r="L93" s="134"/>
      <c r="M93" s="202"/>
      <c r="N93" s="134"/>
      <c r="O93" s="143"/>
      <c r="P93" s="143"/>
      <c r="Q93" s="143"/>
    </row>
    <row r="94" spans="2:17" x14ac:dyDescent="0.3">
      <c r="B94" s="134"/>
      <c r="C94" s="142"/>
      <c r="D94" s="142"/>
      <c r="E94" s="134"/>
      <c r="F94" s="134"/>
      <c r="G94" s="202"/>
      <c r="H94" s="134"/>
      <c r="I94" s="142"/>
      <c r="J94" s="142"/>
      <c r="K94" s="134"/>
      <c r="L94" s="134"/>
      <c r="M94" s="202"/>
      <c r="N94" s="134"/>
      <c r="O94" s="143"/>
      <c r="P94" s="143"/>
      <c r="Q94" s="143"/>
    </row>
    <row r="95" spans="2:17" x14ac:dyDescent="0.3">
      <c r="B95" s="134"/>
      <c r="C95" s="142"/>
      <c r="D95" s="142"/>
      <c r="E95" s="134"/>
      <c r="F95" s="134"/>
      <c r="G95" s="202"/>
      <c r="H95" s="134"/>
      <c r="I95" s="142"/>
      <c r="J95" s="142"/>
      <c r="K95" s="134"/>
      <c r="L95" s="134"/>
      <c r="M95" s="202"/>
      <c r="N95" s="134"/>
      <c r="O95" s="143"/>
      <c r="P95" s="143"/>
      <c r="Q95" s="143"/>
    </row>
    <row r="96" spans="2:17" x14ac:dyDescent="0.3">
      <c r="B96" s="134"/>
      <c r="C96" s="142"/>
      <c r="D96" s="142"/>
      <c r="E96" s="134"/>
      <c r="F96" s="134"/>
      <c r="G96" s="202"/>
      <c r="H96" s="134"/>
      <c r="I96" s="142"/>
      <c r="J96" s="142"/>
      <c r="K96" s="134"/>
      <c r="L96" s="134"/>
      <c r="M96" s="202"/>
      <c r="N96" s="134"/>
      <c r="O96" s="143"/>
      <c r="P96" s="143"/>
      <c r="Q96" s="143"/>
    </row>
    <row r="97" spans="2:17" x14ac:dyDescent="0.3">
      <c r="B97" s="134"/>
      <c r="C97" s="142"/>
      <c r="D97" s="142"/>
      <c r="E97" s="134"/>
      <c r="F97" s="134"/>
      <c r="G97" s="202"/>
      <c r="H97" s="134"/>
      <c r="I97" s="142"/>
      <c r="J97" s="142"/>
      <c r="K97" s="134"/>
      <c r="L97" s="134"/>
      <c r="M97" s="202"/>
      <c r="N97" s="134"/>
      <c r="O97" s="143"/>
      <c r="P97" s="143"/>
      <c r="Q97" s="143"/>
    </row>
    <row r="98" spans="2:17" x14ac:dyDescent="0.3">
      <c r="B98" s="134"/>
      <c r="C98" s="142"/>
      <c r="D98" s="142"/>
      <c r="E98" s="134"/>
      <c r="F98" s="134"/>
      <c r="G98" s="202"/>
      <c r="H98" s="134"/>
      <c r="I98" s="142"/>
      <c r="J98" s="142"/>
      <c r="K98" s="134"/>
      <c r="L98" s="134"/>
      <c r="M98" s="202"/>
      <c r="N98" s="134"/>
      <c r="O98" s="143"/>
      <c r="P98" s="143"/>
      <c r="Q98" s="143"/>
    </row>
    <row r="99" spans="2:17" x14ac:dyDescent="0.3">
      <c r="B99" s="134"/>
      <c r="C99" s="142"/>
      <c r="D99" s="142"/>
      <c r="E99" s="134"/>
      <c r="F99" s="134"/>
      <c r="G99" s="202"/>
      <c r="H99" s="134"/>
      <c r="I99" s="142"/>
      <c r="J99" s="142"/>
      <c r="K99" s="134"/>
      <c r="L99" s="134"/>
      <c r="M99" s="202"/>
      <c r="N99" s="134"/>
      <c r="O99" s="143"/>
      <c r="P99" s="143"/>
      <c r="Q99" s="143"/>
    </row>
    <row r="100" spans="2:17" x14ac:dyDescent="0.3">
      <c r="B100" s="134"/>
      <c r="C100" s="142"/>
      <c r="D100" s="142"/>
      <c r="E100" s="134"/>
      <c r="F100" s="134"/>
      <c r="G100" s="202"/>
      <c r="H100" s="134"/>
      <c r="I100" s="142"/>
      <c r="J100" s="142"/>
      <c r="K100" s="134"/>
      <c r="L100" s="134"/>
      <c r="M100" s="202"/>
      <c r="N100" s="134"/>
      <c r="O100" s="143"/>
      <c r="P100" s="143"/>
      <c r="Q100" s="143"/>
    </row>
    <row r="101" spans="2:17" x14ac:dyDescent="0.3">
      <c r="B101" s="134"/>
      <c r="C101" s="142"/>
      <c r="D101" s="142"/>
      <c r="E101" s="134"/>
      <c r="F101" s="134"/>
      <c r="G101" s="202"/>
      <c r="H101" s="134"/>
      <c r="I101" s="142"/>
      <c r="J101" s="142"/>
      <c r="K101" s="134"/>
      <c r="L101" s="134"/>
      <c r="M101" s="202"/>
      <c r="N101" s="134"/>
      <c r="O101" s="143"/>
      <c r="P101" s="143"/>
      <c r="Q101" s="143"/>
    </row>
    <row r="102" spans="2:17" x14ac:dyDescent="0.3">
      <c r="B102" s="134"/>
      <c r="C102" s="142"/>
      <c r="D102" s="142"/>
      <c r="E102" s="134"/>
      <c r="F102" s="134"/>
      <c r="G102" s="202"/>
      <c r="H102" s="134"/>
      <c r="I102" s="142"/>
      <c r="J102" s="142"/>
      <c r="K102" s="134"/>
      <c r="L102" s="134"/>
      <c r="M102" s="202"/>
      <c r="N102" s="134"/>
      <c r="O102" s="143"/>
      <c r="P102" s="143"/>
      <c r="Q102" s="143"/>
    </row>
    <row r="103" spans="2:17" x14ac:dyDescent="0.3">
      <c r="B103" s="134"/>
      <c r="C103" s="142"/>
      <c r="D103" s="142"/>
      <c r="E103" s="134"/>
      <c r="F103" s="134"/>
      <c r="G103" s="202"/>
      <c r="H103" s="134"/>
      <c r="I103" s="142"/>
      <c r="J103" s="142"/>
      <c r="K103" s="134"/>
      <c r="L103" s="134"/>
      <c r="M103" s="202"/>
      <c r="N103" s="134"/>
      <c r="O103" s="143"/>
      <c r="P103" s="143"/>
      <c r="Q103" s="143"/>
    </row>
    <row r="104" spans="2:17" x14ac:dyDescent="0.3">
      <c r="B104" s="134"/>
      <c r="C104" s="142"/>
      <c r="D104" s="142"/>
      <c r="E104" s="134"/>
      <c r="F104" s="134"/>
      <c r="G104" s="202"/>
      <c r="H104" s="134"/>
      <c r="I104" s="142"/>
      <c r="J104" s="142"/>
      <c r="K104" s="134"/>
      <c r="L104" s="134"/>
      <c r="M104" s="202"/>
      <c r="N104" s="134"/>
      <c r="O104" s="143"/>
      <c r="P104" s="143"/>
      <c r="Q104" s="143"/>
    </row>
    <row r="105" spans="2:17" x14ac:dyDescent="0.3">
      <c r="B105" s="134"/>
      <c r="C105" s="142"/>
      <c r="D105" s="142"/>
      <c r="E105" s="134"/>
      <c r="F105" s="134"/>
      <c r="G105" s="202"/>
      <c r="H105" s="134"/>
      <c r="I105" s="142"/>
      <c r="J105" s="142"/>
      <c r="K105" s="134"/>
      <c r="L105" s="134"/>
      <c r="M105" s="202"/>
      <c r="N105" s="134"/>
      <c r="O105" s="143"/>
      <c r="P105" s="143"/>
      <c r="Q105" s="143"/>
    </row>
    <row r="106" spans="2:17" x14ac:dyDescent="0.3">
      <c r="B106" s="134"/>
      <c r="C106" s="142"/>
      <c r="D106" s="142"/>
      <c r="E106" s="134"/>
      <c r="F106" s="134"/>
      <c r="G106" s="202"/>
      <c r="H106" s="134"/>
      <c r="I106" s="142"/>
      <c r="J106" s="142"/>
      <c r="K106" s="134"/>
      <c r="L106" s="134"/>
      <c r="M106" s="202"/>
      <c r="N106" s="134"/>
      <c r="O106" s="143"/>
      <c r="P106" s="143"/>
      <c r="Q106" s="143"/>
    </row>
    <row r="107" spans="2:17" x14ac:dyDescent="0.3">
      <c r="B107" s="134"/>
      <c r="C107" s="142"/>
      <c r="D107" s="142"/>
      <c r="E107" s="134"/>
      <c r="F107" s="134"/>
      <c r="G107" s="202"/>
      <c r="H107" s="134"/>
      <c r="I107" s="142"/>
      <c r="J107" s="142"/>
      <c r="K107" s="134"/>
      <c r="L107" s="134"/>
      <c r="M107" s="202"/>
      <c r="N107" s="134"/>
      <c r="O107" s="143"/>
      <c r="P107" s="143"/>
      <c r="Q107" s="143"/>
    </row>
    <row r="108" spans="2:17" x14ac:dyDescent="0.3">
      <c r="B108" s="134"/>
      <c r="C108" s="142"/>
      <c r="D108" s="142"/>
      <c r="E108" s="134"/>
      <c r="F108" s="134"/>
      <c r="G108" s="202"/>
      <c r="H108" s="134"/>
      <c r="I108" s="142"/>
      <c r="J108" s="142"/>
      <c r="K108" s="134"/>
      <c r="L108" s="134"/>
      <c r="M108" s="202"/>
      <c r="N108" s="134"/>
      <c r="O108" s="143"/>
      <c r="P108" s="143"/>
      <c r="Q108" s="143"/>
    </row>
    <row r="109" spans="2:17" x14ac:dyDescent="0.3">
      <c r="B109" s="134"/>
      <c r="C109" s="142"/>
      <c r="D109" s="142"/>
      <c r="E109" s="134"/>
      <c r="F109" s="134"/>
      <c r="G109" s="202"/>
      <c r="H109" s="134"/>
      <c r="I109" s="142"/>
      <c r="J109" s="142"/>
      <c r="K109" s="134"/>
      <c r="L109" s="134"/>
      <c r="M109" s="202"/>
      <c r="N109" s="134"/>
      <c r="O109" s="143"/>
      <c r="P109" s="143"/>
      <c r="Q109" s="143"/>
    </row>
    <row r="110" spans="2:17" x14ac:dyDescent="0.3">
      <c r="B110" s="134"/>
      <c r="C110" s="142"/>
      <c r="D110" s="142"/>
      <c r="E110" s="134"/>
      <c r="F110" s="134"/>
      <c r="G110" s="202"/>
      <c r="H110" s="134"/>
      <c r="I110" s="142"/>
      <c r="J110" s="142"/>
      <c r="K110" s="134"/>
      <c r="L110" s="134"/>
      <c r="M110" s="202"/>
      <c r="N110" s="134"/>
      <c r="O110" s="143"/>
      <c r="P110" s="143"/>
      <c r="Q110" s="143"/>
    </row>
    <row r="111" spans="2:17" x14ac:dyDescent="0.3">
      <c r="B111" s="134"/>
      <c r="C111" s="142"/>
      <c r="D111" s="142"/>
      <c r="E111" s="134"/>
      <c r="F111" s="134"/>
      <c r="G111" s="202"/>
      <c r="H111" s="134"/>
      <c r="I111" s="142"/>
      <c r="J111" s="142"/>
      <c r="K111" s="134"/>
      <c r="L111" s="134"/>
      <c r="M111" s="202"/>
      <c r="N111" s="134"/>
      <c r="O111" s="143"/>
      <c r="P111" s="143"/>
      <c r="Q111" s="143"/>
    </row>
    <row r="112" spans="2:17" x14ac:dyDescent="0.3">
      <c r="B112" s="134"/>
      <c r="C112" s="142"/>
      <c r="D112" s="142"/>
      <c r="E112" s="134"/>
      <c r="F112" s="134"/>
      <c r="G112" s="202"/>
      <c r="H112" s="134"/>
      <c r="I112" s="142"/>
      <c r="J112" s="142"/>
      <c r="K112" s="134"/>
      <c r="L112" s="134"/>
      <c r="M112" s="202"/>
      <c r="N112" s="134"/>
      <c r="O112" s="143"/>
      <c r="P112" s="143"/>
      <c r="Q112" s="143"/>
    </row>
    <row r="113" spans="2:17" x14ac:dyDescent="0.3">
      <c r="B113" s="134"/>
      <c r="C113" s="142"/>
      <c r="D113" s="142"/>
      <c r="E113" s="134"/>
      <c r="F113" s="134"/>
      <c r="G113" s="202"/>
      <c r="H113" s="134"/>
      <c r="I113" s="142"/>
      <c r="J113" s="142"/>
      <c r="K113" s="134"/>
      <c r="L113" s="134"/>
      <c r="M113" s="202"/>
      <c r="N113" s="134"/>
      <c r="O113" s="143"/>
      <c r="P113" s="143"/>
      <c r="Q113" s="143"/>
    </row>
    <row r="114" spans="2:17" x14ac:dyDescent="0.3">
      <c r="B114" s="134"/>
      <c r="C114" s="142"/>
      <c r="D114" s="142"/>
      <c r="E114" s="134"/>
      <c r="F114" s="134"/>
      <c r="G114" s="202"/>
      <c r="H114" s="134"/>
      <c r="I114" s="142"/>
      <c r="J114" s="142"/>
      <c r="K114" s="134"/>
      <c r="L114" s="134"/>
      <c r="M114" s="202"/>
      <c r="N114" s="134"/>
      <c r="O114" s="143"/>
      <c r="P114" s="143"/>
      <c r="Q114" s="143"/>
    </row>
    <row r="115" spans="2:17" x14ac:dyDescent="0.3">
      <c r="B115" s="134"/>
      <c r="C115" s="142"/>
      <c r="D115" s="142"/>
      <c r="E115" s="134"/>
      <c r="F115" s="134"/>
      <c r="G115" s="202"/>
      <c r="H115" s="134"/>
      <c r="I115" s="142"/>
      <c r="J115" s="142"/>
      <c r="K115" s="134"/>
      <c r="L115" s="134"/>
      <c r="M115" s="202"/>
      <c r="N115" s="134"/>
      <c r="O115" s="143"/>
      <c r="P115" s="143"/>
      <c r="Q115" s="143"/>
    </row>
    <row r="116" spans="2:17" x14ac:dyDescent="0.3">
      <c r="B116" s="134"/>
      <c r="C116" s="142"/>
      <c r="D116" s="142"/>
      <c r="E116" s="134"/>
      <c r="F116" s="134"/>
      <c r="G116" s="202"/>
      <c r="H116" s="134"/>
      <c r="I116" s="142"/>
      <c r="J116" s="142"/>
      <c r="K116" s="134"/>
      <c r="L116" s="134"/>
      <c r="M116" s="202"/>
      <c r="N116" s="134"/>
      <c r="O116" s="143"/>
      <c r="P116" s="143"/>
      <c r="Q116" s="143"/>
    </row>
    <row r="117" spans="2:17" x14ac:dyDescent="0.3">
      <c r="B117" s="134"/>
      <c r="C117" s="142"/>
      <c r="D117" s="142"/>
      <c r="E117" s="134"/>
      <c r="F117" s="134"/>
      <c r="G117" s="202"/>
      <c r="H117" s="134"/>
      <c r="I117" s="142"/>
      <c r="J117" s="142"/>
      <c r="K117" s="134"/>
      <c r="L117" s="134"/>
      <c r="M117" s="202"/>
      <c r="N117" s="134"/>
      <c r="O117" s="143"/>
      <c r="P117" s="143"/>
      <c r="Q117" s="143"/>
    </row>
    <row r="118" spans="2:17" x14ac:dyDescent="0.3">
      <c r="B118" s="134"/>
      <c r="C118" s="142"/>
      <c r="D118" s="142"/>
      <c r="E118" s="134"/>
      <c r="F118" s="134"/>
      <c r="G118" s="202"/>
      <c r="H118" s="134"/>
      <c r="I118" s="142"/>
      <c r="J118" s="142"/>
      <c r="K118" s="134"/>
      <c r="L118" s="134"/>
      <c r="M118" s="202"/>
      <c r="N118" s="134"/>
      <c r="O118" s="143"/>
      <c r="P118" s="143"/>
      <c r="Q118" s="143"/>
    </row>
    <row r="119" spans="2:17" x14ac:dyDescent="0.3">
      <c r="B119" s="134"/>
      <c r="C119" s="142"/>
      <c r="D119" s="142"/>
      <c r="E119" s="134"/>
      <c r="F119" s="134"/>
      <c r="G119" s="202"/>
      <c r="H119" s="134"/>
      <c r="I119" s="142"/>
      <c r="J119" s="142"/>
      <c r="K119" s="134"/>
      <c r="L119" s="134"/>
      <c r="M119" s="202"/>
      <c r="N119" s="134"/>
      <c r="O119" s="143"/>
      <c r="P119" s="143"/>
      <c r="Q119" s="143"/>
    </row>
    <row r="120" spans="2:17" x14ac:dyDescent="0.3">
      <c r="B120" s="134"/>
      <c r="C120" s="142"/>
      <c r="D120" s="142"/>
      <c r="E120" s="134"/>
      <c r="F120" s="134"/>
      <c r="G120" s="202"/>
      <c r="H120" s="134"/>
      <c r="I120" s="142"/>
      <c r="J120" s="142"/>
      <c r="K120" s="134"/>
      <c r="L120" s="134"/>
      <c r="M120" s="202"/>
      <c r="N120" s="134"/>
      <c r="O120" s="143"/>
      <c r="P120" s="143"/>
      <c r="Q120" s="143"/>
    </row>
    <row r="121" spans="2:17" x14ac:dyDescent="0.3">
      <c r="B121" s="134"/>
      <c r="C121" s="142"/>
      <c r="D121" s="142"/>
      <c r="E121" s="134"/>
      <c r="F121" s="134"/>
      <c r="G121" s="202"/>
      <c r="H121" s="134"/>
      <c r="I121" s="142"/>
      <c r="J121" s="142"/>
      <c r="K121" s="134"/>
      <c r="L121" s="134"/>
      <c r="M121" s="202"/>
      <c r="N121" s="134"/>
      <c r="O121" s="143"/>
      <c r="P121" s="143"/>
      <c r="Q121" s="143"/>
    </row>
    <row r="122" spans="2:17" x14ac:dyDescent="0.3">
      <c r="B122" s="134"/>
      <c r="C122" s="142"/>
      <c r="D122" s="142"/>
      <c r="E122" s="134"/>
      <c r="F122" s="134"/>
      <c r="G122" s="202"/>
      <c r="H122" s="134"/>
      <c r="I122" s="142"/>
      <c r="J122" s="142"/>
      <c r="K122" s="134"/>
      <c r="L122" s="134"/>
      <c r="M122" s="202"/>
      <c r="N122" s="134"/>
      <c r="O122" s="143"/>
      <c r="P122" s="143"/>
      <c r="Q122" s="143"/>
    </row>
    <row r="123" spans="2:17" x14ac:dyDescent="0.3">
      <c r="B123" s="134"/>
      <c r="C123" s="142"/>
      <c r="D123" s="142"/>
      <c r="E123" s="134"/>
      <c r="F123" s="134"/>
      <c r="G123" s="202"/>
      <c r="H123" s="134"/>
      <c r="I123" s="142"/>
      <c r="J123" s="142"/>
      <c r="K123" s="134"/>
      <c r="L123" s="134"/>
      <c r="M123" s="202"/>
      <c r="N123" s="134"/>
      <c r="O123" s="143"/>
      <c r="P123" s="143"/>
      <c r="Q123" s="143"/>
    </row>
    <row r="124" spans="2:17" x14ac:dyDescent="0.3">
      <c r="B124" s="134"/>
      <c r="C124" s="142"/>
      <c r="D124" s="142"/>
      <c r="E124" s="134"/>
      <c r="F124" s="134"/>
      <c r="G124" s="202"/>
      <c r="H124" s="134"/>
      <c r="I124" s="142"/>
      <c r="J124" s="142"/>
      <c r="K124" s="134"/>
      <c r="L124" s="134"/>
      <c r="M124" s="202"/>
      <c r="N124" s="134"/>
      <c r="O124" s="143"/>
      <c r="P124" s="143"/>
      <c r="Q124" s="143"/>
    </row>
    <row r="125" spans="2:17" x14ac:dyDescent="0.3">
      <c r="B125" s="134"/>
      <c r="C125" s="142"/>
      <c r="D125" s="142"/>
      <c r="E125" s="134"/>
      <c r="F125" s="134"/>
      <c r="G125" s="202"/>
      <c r="H125" s="134"/>
      <c r="I125" s="142"/>
      <c r="J125" s="142"/>
      <c r="K125" s="134"/>
      <c r="L125" s="134"/>
      <c r="M125" s="202"/>
      <c r="N125" s="134"/>
      <c r="O125" s="143"/>
      <c r="P125" s="143"/>
      <c r="Q125" s="143"/>
    </row>
    <row r="126" spans="2:17" x14ac:dyDescent="0.3">
      <c r="B126" s="134"/>
      <c r="C126" s="142"/>
      <c r="D126" s="142"/>
      <c r="E126" s="134"/>
      <c r="F126" s="134"/>
      <c r="G126" s="202"/>
      <c r="H126" s="134"/>
      <c r="I126" s="142"/>
      <c r="J126" s="142"/>
      <c r="K126" s="134"/>
      <c r="L126" s="134"/>
      <c r="M126" s="202"/>
      <c r="N126" s="134"/>
      <c r="O126" s="143"/>
      <c r="P126" s="143"/>
      <c r="Q126" s="143"/>
    </row>
    <row r="127" spans="2:17" x14ac:dyDescent="0.3">
      <c r="B127" s="134"/>
      <c r="C127" s="142"/>
      <c r="D127" s="142"/>
      <c r="E127" s="134"/>
      <c r="F127" s="134"/>
      <c r="G127" s="202"/>
      <c r="H127" s="134"/>
      <c r="I127" s="142"/>
      <c r="J127" s="142"/>
      <c r="K127" s="134"/>
      <c r="L127" s="134"/>
      <c r="M127" s="202"/>
      <c r="N127" s="134"/>
      <c r="O127" s="143"/>
      <c r="P127" s="143"/>
      <c r="Q127" s="143"/>
    </row>
    <row r="128" spans="2:17" x14ac:dyDescent="0.3">
      <c r="B128" s="134"/>
      <c r="C128" s="142"/>
      <c r="D128" s="142"/>
      <c r="E128" s="134"/>
      <c r="F128" s="134"/>
      <c r="G128" s="202"/>
      <c r="H128" s="134"/>
      <c r="I128" s="142"/>
      <c r="J128" s="142"/>
      <c r="K128" s="134"/>
      <c r="L128" s="134"/>
      <c r="M128" s="202"/>
      <c r="N128" s="134"/>
      <c r="O128" s="143"/>
      <c r="P128" s="143"/>
      <c r="Q128" s="143"/>
    </row>
    <row r="129" spans="2:17" x14ac:dyDescent="0.3">
      <c r="B129" s="134"/>
      <c r="C129" s="142"/>
      <c r="D129" s="142"/>
      <c r="E129" s="134"/>
      <c r="F129" s="134"/>
      <c r="G129" s="202"/>
      <c r="H129" s="134"/>
      <c r="I129" s="142"/>
      <c r="J129" s="142"/>
      <c r="K129" s="134"/>
      <c r="L129" s="134"/>
      <c r="M129" s="202"/>
      <c r="N129" s="134"/>
      <c r="O129" s="143"/>
      <c r="P129" s="143"/>
      <c r="Q129" s="143"/>
    </row>
    <row r="130" spans="2:17" x14ac:dyDescent="0.3">
      <c r="B130" s="134"/>
      <c r="C130" s="142"/>
      <c r="D130" s="142"/>
      <c r="E130" s="134"/>
      <c r="F130" s="134"/>
      <c r="G130" s="202"/>
      <c r="H130" s="134"/>
      <c r="I130" s="142"/>
      <c r="J130" s="142"/>
      <c r="K130" s="134"/>
      <c r="L130" s="134"/>
      <c r="M130" s="202"/>
      <c r="N130" s="134"/>
      <c r="O130" s="143"/>
      <c r="P130" s="143"/>
      <c r="Q130" s="143"/>
    </row>
    <row r="131" spans="2:17" x14ac:dyDescent="0.3">
      <c r="B131" s="134"/>
      <c r="C131" s="142"/>
      <c r="D131" s="142"/>
      <c r="E131" s="134"/>
      <c r="F131" s="134"/>
      <c r="G131" s="202"/>
      <c r="H131" s="134"/>
      <c r="I131" s="142"/>
      <c r="J131" s="142"/>
      <c r="K131" s="134"/>
      <c r="L131" s="134"/>
      <c r="M131" s="202"/>
      <c r="N131" s="134"/>
      <c r="O131" s="143"/>
      <c r="P131" s="143"/>
      <c r="Q131" s="143"/>
    </row>
    <row r="132" spans="2:17" x14ac:dyDescent="0.3">
      <c r="B132" s="134"/>
      <c r="C132" s="142"/>
      <c r="D132" s="142"/>
      <c r="E132" s="134"/>
      <c r="F132" s="134"/>
      <c r="G132" s="202"/>
      <c r="H132" s="134"/>
      <c r="I132" s="142"/>
      <c r="J132" s="142"/>
      <c r="K132" s="134"/>
      <c r="L132" s="134"/>
      <c r="M132" s="202"/>
      <c r="N132" s="134"/>
      <c r="O132" s="143"/>
      <c r="P132" s="143"/>
      <c r="Q132" s="143"/>
    </row>
    <row r="133" spans="2:17" x14ac:dyDescent="0.3">
      <c r="B133" s="134"/>
      <c r="C133" s="142"/>
      <c r="D133" s="142"/>
      <c r="E133" s="134"/>
      <c r="F133" s="134"/>
      <c r="G133" s="202"/>
      <c r="H133" s="134"/>
      <c r="I133" s="142"/>
      <c r="J133" s="142"/>
      <c r="K133" s="134"/>
      <c r="L133" s="134"/>
      <c r="M133" s="202"/>
      <c r="N133" s="134"/>
      <c r="O133" s="143"/>
      <c r="P133" s="143"/>
      <c r="Q133" s="143"/>
    </row>
    <row r="134" spans="2:17" x14ac:dyDescent="0.3">
      <c r="B134" s="134"/>
      <c r="C134" s="142"/>
      <c r="D134" s="142"/>
      <c r="E134" s="134"/>
      <c r="F134" s="134"/>
      <c r="G134" s="202"/>
      <c r="H134" s="134"/>
      <c r="I134" s="142"/>
      <c r="J134" s="142"/>
      <c r="K134" s="134"/>
      <c r="L134" s="134"/>
      <c r="M134" s="202"/>
      <c r="N134" s="134"/>
      <c r="O134" s="143"/>
      <c r="P134" s="143"/>
      <c r="Q134" s="143"/>
    </row>
    <row r="135" spans="2:17" x14ac:dyDescent="0.3">
      <c r="B135" s="134"/>
      <c r="C135" s="142"/>
      <c r="D135" s="142"/>
      <c r="E135" s="134"/>
      <c r="F135" s="134"/>
      <c r="G135" s="202"/>
      <c r="H135" s="134"/>
      <c r="I135" s="142"/>
      <c r="J135" s="142"/>
      <c r="K135" s="134"/>
      <c r="L135" s="134"/>
      <c r="M135" s="202"/>
      <c r="N135" s="134"/>
      <c r="O135" s="143"/>
      <c r="P135" s="143"/>
      <c r="Q135" s="143"/>
    </row>
    <row r="136" spans="2:17" x14ac:dyDescent="0.3">
      <c r="B136" s="134"/>
      <c r="C136" s="142"/>
      <c r="D136" s="142"/>
      <c r="E136" s="134"/>
      <c r="F136" s="134"/>
      <c r="G136" s="202"/>
      <c r="H136" s="134"/>
      <c r="I136" s="142"/>
      <c r="J136" s="142"/>
      <c r="K136" s="134"/>
      <c r="L136" s="134"/>
      <c r="M136" s="202"/>
      <c r="N136" s="134"/>
      <c r="O136" s="143"/>
      <c r="P136" s="143"/>
      <c r="Q136" s="143"/>
    </row>
    <row r="137" spans="2:17" x14ac:dyDescent="0.3">
      <c r="B137" s="134"/>
      <c r="C137" s="142"/>
      <c r="D137" s="142"/>
      <c r="E137" s="134"/>
      <c r="F137" s="134"/>
      <c r="G137" s="202"/>
      <c r="H137" s="134"/>
      <c r="I137" s="142"/>
      <c r="J137" s="142"/>
      <c r="K137" s="134"/>
      <c r="L137" s="134"/>
      <c r="M137" s="202"/>
      <c r="N137" s="134"/>
      <c r="O137" s="143"/>
      <c r="P137" s="143"/>
      <c r="Q137" s="143"/>
    </row>
    <row r="138" spans="2:17" x14ac:dyDescent="0.3">
      <c r="B138" s="134"/>
      <c r="C138" s="142"/>
      <c r="D138" s="142"/>
      <c r="E138" s="134"/>
      <c r="F138" s="134"/>
      <c r="G138" s="202"/>
      <c r="H138" s="134"/>
      <c r="I138" s="142"/>
      <c r="J138" s="142"/>
      <c r="K138" s="134"/>
      <c r="L138" s="134"/>
      <c r="M138" s="202"/>
      <c r="N138" s="134"/>
      <c r="O138" s="143"/>
      <c r="P138" s="143"/>
      <c r="Q138" s="143"/>
    </row>
    <row r="139" spans="2:17" x14ac:dyDescent="0.3">
      <c r="B139" s="134"/>
      <c r="C139" s="142"/>
      <c r="D139" s="142"/>
      <c r="E139" s="134"/>
      <c r="F139" s="134"/>
      <c r="G139" s="202"/>
      <c r="H139" s="134"/>
      <c r="I139" s="142"/>
      <c r="J139" s="142"/>
      <c r="K139" s="134"/>
      <c r="L139" s="134"/>
      <c r="M139" s="202"/>
      <c r="N139" s="134"/>
      <c r="O139" s="143"/>
      <c r="P139" s="143"/>
      <c r="Q139" s="143"/>
    </row>
    <row r="140" spans="2:17" x14ac:dyDescent="0.3">
      <c r="B140" s="134"/>
      <c r="C140" s="142"/>
      <c r="D140" s="142"/>
      <c r="E140" s="134"/>
      <c r="F140" s="134"/>
      <c r="G140" s="202"/>
      <c r="H140" s="134"/>
      <c r="I140" s="142"/>
      <c r="J140" s="142"/>
      <c r="K140" s="134"/>
      <c r="L140" s="134"/>
      <c r="M140" s="202"/>
      <c r="N140" s="134"/>
      <c r="O140" s="143"/>
      <c r="P140" s="143"/>
      <c r="Q140" s="143"/>
    </row>
    <row r="141" spans="2:17" x14ac:dyDescent="0.3">
      <c r="B141" s="134"/>
      <c r="C141" s="142"/>
      <c r="D141" s="142"/>
      <c r="E141" s="134"/>
      <c r="F141" s="134"/>
      <c r="G141" s="202"/>
      <c r="H141" s="134"/>
      <c r="I141" s="142"/>
      <c r="J141" s="142"/>
      <c r="K141" s="134"/>
      <c r="L141" s="134"/>
      <c r="M141" s="202"/>
      <c r="N141" s="134"/>
      <c r="O141" s="143"/>
      <c r="P141" s="143"/>
      <c r="Q141" s="143"/>
    </row>
    <row r="142" spans="2:17" x14ac:dyDescent="0.3">
      <c r="B142" s="134"/>
      <c r="C142" s="142"/>
      <c r="D142" s="142"/>
      <c r="E142" s="134"/>
      <c r="F142" s="134"/>
      <c r="G142" s="202"/>
      <c r="H142" s="134"/>
      <c r="I142" s="142"/>
      <c r="J142" s="142"/>
      <c r="K142" s="134"/>
      <c r="L142" s="134"/>
      <c r="M142" s="202"/>
      <c r="N142" s="134"/>
      <c r="O142" s="143"/>
      <c r="P142" s="143"/>
      <c r="Q142" s="143"/>
    </row>
    <row r="143" spans="2:17" x14ac:dyDescent="0.3">
      <c r="B143" s="134"/>
      <c r="C143" s="142"/>
      <c r="D143" s="142"/>
      <c r="E143" s="134"/>
      <c r="F143" s="134"/>
      <c r="G143" s="202"/>
      <c r="H143" s="134"/>
      <c r="I143" s="142"/>
      <c r="J143" s="142"/>
      <c r="K143" s="134"/>
      <c r="L143" s="134"/>
      <c r="M143" s="202"/>
      <c r="N143" s="134"/>
      <c r="O143" s="143"/>
      <c r="P143" s="143"/>
      <c r="Q143" s="143"/>
    </row>
    <row r="144" spans="2:17" x14ac:dyDescent="0.3">
      <c r="B144" s="134"/>
      <c r="C144" s="142"/>
      <c r="D144" s="142"/>
      <c r="E144" s="134"/>
      <c r="F144" s="134"/>
      <c r="G144" s="202"/>
      <c r="H144" s="134"/>
      <c r="I144" s="142"/>
      <c r="J144" s="142"/>
      <c r="K144" s="134"/>
      <c r="L144" s="134"/>
      <c r="M144" s="202"/>
      <c r="N144" s="134"/>
      <c r="O144" s="143"/>
      <c r="P144" s="143"/>
      <c r="Q144" s="143"/>
    </row>
    <row r="145" spans="2:17" x14ac:dyDescent="0.3">
      <c r="B145" s="134"/>
      <c r="C145" s="142"/>
      <c r="D145" s="142"/>
      <c r="E145" s="134"/>
      <c r="F145" s="134"/>
      <c r="G145" s="202"/>
      <c r="H145" s="134"/>
      <c r="I145" s="142"/>
      <c r="J145" s="142"/>
      <c r="K145" s="134"/>
      <c r="L145" s="134"/>
      <c r="M145" s="202"/>
      <c r="N145" s="134"/>
      <c r="O145" s="143"/>
      <c r="P145" s="143"/>
      <c r="Q145" s="143"/>
    </row>
    <row r="146" spans="2:17" x14ac:dyDescent="0.3">
      <c r="B146" s="134"/>
      <c r="C146" s="142"/>
      <c r="D146" s="142"/>
      <c r="E146" s="134"/>
      <c r="F146" s="134"/>
      <c r="G146" s="202"/>
      <c r="H146" s="134"/>
      <c r="I146" s="142"/>
      <c r="J146" s="142"/>
      <c r="K146" s="134"/>
      <c r="L146" s="134"/>
      <c r="M146" s="202"/>
      <c r="N146" s="134"/>
      <c r="O146" s="143"/>
      <c r="P146" s="143"/>
      <c r="Q146" s="143"/>
    </row>
    <row r="147" spans="2:17" x14ac:dyDescent="0.3">
      <c r="B147" s="134"/>
      <c r="C147" s="142"/>
      <c r="D147" s="142"/>
      <c r="E147" s="134"/>
      <c r="F147" s="134"/>
      <c r="G147" s="202"/>
      <c r="H147" s="134"/>
      <c r="I147" s="142"/>
      <c r="J147" s="142"/>
      <c r="K147" s="134"/>
      <c r="L147" s="134"/>
      <c r="M147" s="202"/>
      <c r="N147" s="134"/>
      <c r="O147" s="143"/>
      <c r="P147" s="143"/>
      <c r="Q147" s="143"/>
    </row>
    <row r="148" spans="2:17" x14ac:dyDescent="0.3">
      <c r="B148" s="134"/>
      <c r="C148" s="142"/>
      <c r="D148" s="142"/>
      <c r="E148" s="134"/>
      <c r="F148" s="134"/>
      <c r="G148" s="202"/>
      <c r="H148" s="134"/>
      <c r="I148" s="142"/>
      <c r="J148" s="142"/>
      <c r="K148" s="134"/>
      <c r="L148" s="134"/>
      <c r="M148" s="202"/>
      <c r="N148" s="134"/>
      <c r="O148" s="143"/>
      <c r="P148" s="143"/>
      <c r="Q148" s="143"/>
    </row>
    <row r="149" spans="2:17" x14ac:dyDescent="0.3">
      <c r="B149" s="134"/>
      <c r="C149" s="142"/>
      <c r="D149" s="142"/>
      <c r="E149" s="134"/>
      <c r="F149" s="134"/>
      <c r="G149" s="202"/>
      <c r="H149" s="134"/>
      <c r="I149" s="142"/>
      <c r="J149" s="142"/>
      <c r="K149" s="134"/>
      <c r="L149" s="134"/>
      <c r="M149" s="202"/>
      <c r="N149" s="134"/>
      <c r="O149" s="143"/>
      <c r="P149" s="143"/>
      <c r="Q149" s="143"/>
    </row>
    <row r="150" spans="2:17" x14ac:dyDescent="0.3">
      <c r="B150" s="134"/>
      <c r="C150" s="142"/>
      <c r="D150" s="142"/>
      <c r="E150" s="134"/>
      <c r="F150" s="134"/>
      <c r="G150" s="202"/>
      <c r="H150" s="134"/>
      <c r="I150" s="142"/>
      <c r="J150" s="142"/>
      <c r="K150" s="134"/>
      <c r="L150" s="134"/>
      <c r="M150" s="202"/>
      <c r="N150" s="134"/>
      <c r="O150" s="143"/>
      <c r="P150" s="143"/>
      <c r="Q150" s="143"/>
    </row>
    <row r="151" spans="2:17" x14ac:dyDescent="0.3">
      <c r="B151" s="134"/>
      <c r="C151" s="142"/>
      <c r="D151" s="142"/>
      <c r="E151" s="134"/>
      <c r="F151" s="134"/>
      <c r="G151" s="202"/>
      <c r="H151" s="134"/>
      <c r="I151" s="142"/>
      <c r="J151" s="142"/>
      <c r="K151" s="134"/>
      <c r="L151" s="134"/>
      <c r="M151" s="202"/>
      <c r="N151" s="134"/>
      <c r="O151" s="143"/>
      <c r="P151" s="143"/>
      <c r="Q151" s="143"/>
    </row>
    <row r="152" spans="2:17" x14ac:dyDescent="0.3">
      <c r="B152" s="134"/>
      <c r="C152" s="142"/>
      <c r="D152" s="142"/>
      <c r="E152" s="134"/>
      <c r="F152" s="134"/>
      <c r="G152" s="202"/>
      <c r="H152" s="134"/>
      <c r="I152" s="142"/>
      <c r="J152" s="142"/>
      <c r="K152" s="134"/>
      <c r="L152" s="134"/>
      <c r="M152" s="202"/>
      <c r="N152" s="134"/>
      <c r="O152" s="143"/>
      <c r="P152" s="143"/>
      <c r="Q152" s="143"/>
    </row>
    <row r="153" spans="2:17" x14ac:dyDescent="0.3">
      <c r="B153" s="134"/>
      <c r="C153" s="142"/>
      <c r="D153" s="142"/>
      <c r="E153" s="134"/>
      <c r="F153" s="134"/>
      <c r="G153" s="202"/>
      <c r="H153" s="134"/>
      <c r="I153" s="142"/>
      <c r="J153" s="142"/>
      <c r="K153" s="134"/>
      <c r="L153" s="134"/>
      <c r="M153" s="202"/>
      <c r="N153" s="134"/>
      <c r="O153" s="143"/>
      <c r="P153" s="143"/>
      <c r="Q153" s="143"/>
    </row>
    <row r="154" spans="2:17" x14ac:dyDescent="0.3">
      <c r="B154" s="134"/>
      <c r="C154" s="142"/>
      <c r="D154" s="142"/>
      <c r="E154" s="134"/>
      <c r="F154" s="134"/>
      <c r="G154" s="202"/>
      <c r="H154" s="134"/>
      <c r="I154" s="142"/>
      <c r="J154" s="142"/>
      <c r="K154" s="134"/>
      <c r="L154" s="134"/>
      <c r="M154" s="202"/>
      <c r="N154" s="134"/>
      <c r="O154" s="143"/>
      <c r="P154" s="143"/>
      <c r="Q154" s="143"/>
    </row>
    <row r="155" spans="2:17" x14ac:dyDescent="0.3">
      <c r="B155" s="134"/>
      <c r="C155" s="142"/>
      <c r="D155" s="142"/>
      <c r="E155" s="134"/>
      <c r="F155" s="134"/>
      <c r="G155" s="202"/>
      <c r="H155" s="134"/>
      <c r="I155" s="142"/>
      <c r="J155" s="142"/>
      <c r="K155" s="134"/>
      <c r="L155" s="134"/>
      <c r="M155" s="202"/>
      <c r="N155" s="134"/>
      <c r="O155" s="143"/>
      <c r="P155" s="143"/>
      <c r="Q155" s="143"/>
    </row>
    <row r="156" spans="2:17" x14ac:dyDescent="0.3">
      <c r="B156" s="134"/>
      <c r="C156" s="142"/>
      <c r="D156" s="142"/>
      <c r="E156" s="134"/>
      <c r="F156" s="134"/>
      <c r="G156" s="202"/>
      <c r="H156" s="134"/>
      <c r="I156" s="142"/>
      <c r="J156" s="142"/>
      <c r="K156" s="134"/>
      <c r="L156" s="134"/>
      <c r="M156" s="202"/>
      <c r="N156" s="134"/>
      <c r="O156" s="143"/>
      <c r="P156" s="143"/>
      <c r="Q156" s="143"/>
    </row>
    <row r="157" spans="2:17" x14ac:dyDescent="0.3">
      <c r="B157" s="134"/>
      <c r="C157" s="142"/>
      <c r="D157" s="142"/>
      <c r="E157" s="134"/>
      <c r="F157" s="134"/>
      <c r="G157" s="202"/>
      <c r="H157" s="134"/>
      <c r="I157" s="142"/>
      <c r="J157" s="142"/>
      <c r="K157" s="134"/>
      <c r="L157" s="134"/>
      <c r="M157" s="202"/>
      <c r="N157" s="134"/>
      <c r="O157" s="143"/>
      <c r="P157" s="143"/>
      <c r="Q157" s="143"/>
    </row>
    <row r="158" spans="2:17" x14ac:dyDescent="0.3">
      <c r="B158" s="134"/>
      <c r="C158" s="142"/>
      <c r="D158" s="142"/>
      <c r="E158" s="134"/>
      <c r="F158" s="134"/>
      <c r="G158" s="202"/>
      <c r="H158" s="134"/>
      <c r="I158" s="142"/>
      <c r="J158" s="142"/>
      <c r="K158" s="134"/>
      <c r="L158" s="134"/>
      <c r="M158" s="202"/>
      <c r="N158" s="134"/>
      <c r="O158" s="143"/>
      <c r="P158" s="143"/>
      <c r="Q158" s="143"/>
    </row>
    <row r="159" spans="2:17" x14ac:dyDescent="0.3">
      <c r="B159" s="134"/>
      <c r="C159" s="142"/>
      <c r="D159" s="142"/>
      <c r="E159" s="134"/>
      <c r="F159" s="134"/>
      <c r="G159" s="202"/>
      <c r="H159" s="134"/>
      <c r="I159" s="142"/>
      <c r="J159" s="142"/>
      <c r="K159" s="134"/>
      <c r="L159" s="134"/>
      <c r="M159" s="202"/>
      <c r="N159" s="134"/>
      <c r="O159" s="143"/>
      <c r="P159" s="143"/>
      <c r="Q159" s="143"/>
    </row>
    <row r="160" spans="2:17" x14ac:dyDescent="0.3">
      <c r="B160" s="134"/>
      <c r="C160" s="142"/>
      <c r="D160" s="142"/>
      <c r="E160" s="134"/>
      <c r="F160" s="134"/>
      <c r="G160" s="202"/>
      <c r="H160" s="134"/>
      <c r="I160" s="142"/>
      <c r="J160" s="142"/>
      <c r="K160" s="134"/>
      <c r="L160" s="134"/>
      <c r="M160" s="202"/>
      <c r="N160" s="134"/>
      <c r="O160" s="143"/>
      <c r="P160" s="143"/>
      <c r="Q160" s="143"/>
    </row>
    <row r="161" spans="2:17" x14ac:dyDescent="0.3">
      <c r="B161" s="134"/>
      <c r="C161" s="142"/>
      <c r="D161" s="142"/>
      <c r="E161" s="134"/>
      <c r="F161" s="134"/>
      <c r="G161" s="202"/>
      <c r="H161" s="134"/>
      <c r="I161" s="142"/>
      <c r="J161" s="142"/>
      <c r="K161" s="134"/>
      <c r="L161" s="134"/>
      <c r="M161" s="202"/>
      <c r="N161" s="134"/>
      <c r="O161" s="143"/>
      <c r="P161" s="143"/>
      <c r="Q161" s="143"/>
    </row>
    <row r="162" spans="2:17" x14ac:dyDescent="0.3">
      <c r="B162" s="134"/>
      <c r="C162" s="142"/>
      <c r="D162" s="142"/>
      <c r="E162" s="134"/>
      <c r="F162" s="134"/>
      <c r="G162" s="202"/>
      <c r="H162" s="134"/>
      <c r="I162" s="142"/>
      <c r="J162" s="142"/>
      <c r="K162" s="134"/>
      <c r="L162" s="134"/>
      <c r="M162" s="202"/>
      <c r="N162" s="134"/>
      <c r="O162" s="143"/>
      <c r="P162" s="143"/>
      <c r="Q162" s="143"/>
    </row>
    <row r="163" spans="2:17" x14ac:dyDescent="0.3">
      <c r="B163" s="134"/>
      <c r="C163" s="142"/>
      <c r="D163" s="142"/>
      <c r="E163" s="134"/>
      <c r="F163" s="134"/>
      <c r="G163" s="202"/>
      <c r="H163" s="134"/>
      <c r="I163" s="142"/>
      <c r="J163" s="142"/>
      <c r="K163" s="134"/>
      <c r="L163" s="134"/>
      <c r="M163" s="202"/>
      <c r="N163" s="134"/>
      <c r="O163" s="143"/>
      <c r="P163" s="143"/>
      <c r="Q163" s="143"/>
    </row>
    <row r="164" spans="2:17" x14ac:dyDescent="0.3">
      <c r="B164" s="134"/>
      <c r="C164" s="142"/>
      <c r="D164" s="142"/>
      <c r="E164" s="134"/>
      <c r="F164" s="134"/>
      <c r="G164" s="202"/>
      <c r="H164" s="134"/>
      <c r="I164" s="142"/>
      <c r="J164" s="142"/>
      <c r="K164" s="134"/>
      <c r="L164" s="134"/>
      <c r="M164" s="202"/>
      <c r="N164" s="134"/>
      <c r="O164" s="143"/>
      <c r="P164" s="143"/>
      <c r="Q164" s="143"/>
    </row>
    <row r="165" spans="2:17" x14ac:dyDescent="0.3">
      <c r="B165" s="134"/>
      <c r="C165" s="142"/>
      <c r="D165" s="142"/>
      <c r="E165" s="134"/>
      <c r="F165" s="134"/>
      <c r="G165" s="202"/>
      <c r="H165" s="134"/>
      <c r="I165" s="142"/>
      <c r="J165" s="142"/>
      <c r="K165" s="134"/>
      <c r="L165" s="134"/>
      <c r="M165" s="202"/>
      <c r="N165" s="134"/>
      <c r="O165" s="143"/>
      <c r="P165" s="143"/>
      <c r="Q165" s="143"/>
    </row>
    <row r="166" spans="2:17" x14ac:dyDescent="0.3">
      <c r="B166" s="134"/>
      <c r="C166" s="142"/>
      <c r="D166" s="142"/>
      <c r="E166" s="134"/>
      <c r="F166" s="134"/>
      <c r="G166" s="202"/>
      <c r="H166" s="134"/>
      <c r="I166" s="142"/>
      <c r="J166" s="142"/>
      <c r="K166" s="134"/>
      <c r="L166" s="134"/>
      <c r="M166" s="202"/>
      <c r="N166" s="134"/>
      <c r="O166" s="143"/>
      <c r="P166" s="143"/>
      <c r="Q166" s="143"/>
    </row>
    <row r="167" spans="2:17" x14ac:dyDescent="0.3">
      <c r="B167" s="134"/>
      <c r="C167" s="142"/>
      <c r="D167" s="142"/>
      <c r="E167" s="134"/>
      <c r="F167" s="134"/>
      <c r="G167" s="202"/>
      <c r="H167" s="134"/>
      <c r="I167" s="142"/>
      <c r="J167" s="142"/>
      <c r="K167" s="134"/>
      <c r="L167" s="134"/>
      <c r="M167" s="202"/>
      <c r="N167" s="134"/>
      <c r="O167" s="143"/>
      <c r="P167" s="143"/>
      <c r="Q167" s="143"/>
    </row>
    <row r="168" spans="2:17" x14ac:dyDescent="0.3">
      <c r="B168" s="134"/>
      <c r="C168" s="142"/>
      <c r="D168" s="142"/>
      <c r="E168" s="134"/>
      <c r="F168" s="134"/>
      <c r="G168" s="202"/>
      <c r="H168" s="134"/>
      <c r="I168" s="142"/>
      <c r="J168" s="142"/>
      <c r="K168" s="134"/>
      <c r="L168" s="134"/>
      <c r="M168" s="202"/>
      <c r="N168" s="134"/>
      <c r="O168" s="143"/>
      <c r="P168" s="143"/>
      <c r="Q168" s="143"/>
    </row>
    <row r="169" spans="2:17" x14ac:dyDescent="0.3">
      <c r="B169" s="134"/>
      <c r="C169" s="142"/>
      <c r="D169" s="142"/>
      <c r="E169" s="134"/>
      <c r="F169" s="134"/>
      <c r="G169" s="202"/>
      <c r="H169" s="134"/>
      <c r="I169" s="142"/>
      <c r="J169" s="142"/>
      <c r="K169" s="134"/>
      <c r="L169" s="134"/>
      <c r="M169" s="202"/>
      <c r="N169" s="134"/>
      <c r="O169" s="143"/>
      <c r="P169" s="143"/>
      <c r="Q169" s="143"/>
    </row>
    <row r="170" spans="2:17" x14ac:dyDescent="0.3">
      <c r="B170" s="134"/>
      <c r="C170" s="142"/>
      <c r="D170" s="142"/>
      <c r="E170" s="134"/>
      <c r="F170" s="134"/>
      <c r="G170" s="202"/>
      <c r="H170" s="134"/>
      <c r="I170" s="142"/>
      <c r="J170" s="142"/>
      <c r="K170" s="134"/>
      <c r="L170" s="134"/>
      <c r="M170" s="202"/>
      <c r="N170" s="134"/>
      <c r="O170" s="143"/>
      <c r="P170" s="143"/>
      <c r="Q170" s="143"/>
    </row>
    <row r="171" spans="2:17" x14ac:dyDescent="0.3">
      <c r="B171" s="134"/>
      <c r="C171" s="142"/>
      <c r="D171" s="142"/>
      <c r="E171" s="134"/>
      <c r="F171" s="134"/>
      <c r="G171" s="202"/>
      <c r="H171" s="134"/>
      <c r="I171" s="142"/>
      <c r="J171" s="142"/>
      <c r="K171" s="134"/>
      <c r="L171" s="134"/>
      <c r="M171" s="202"/>
      <c r="N171" s="134"/>
      <c r="O171" s="143"/>
      <c r="P171" s="143"/>
      <c r="Q171" s="143"/>
    </row>
    <row r="172" spans="2:17" x14ac:dyDescent="0.3">
      <c r="B172" s="134"/>
      <c r="C172" s="142"/>
      <c r="D172" s="142"/>
      <c r="E172" s="134"/>
      <c r="F172" s="134"/>
      <c r="G172" s="202"/>
      <c r="H172" s="134"/>
      <c r="I172" s="142"/>
      <c r="J172" s="142"/>
      <c r="K172" s="134"/>
      <c r="L172" s="134"/>
      <c r="M172" s="202"/>
      <c r="N172" s="134"/>
      <c r="O172" s="143"/>
      <c r="P172" s="143"/>
      <c r="Q172" s="143"/>
    </row>
    <row r="173" spans="2:17" x14ac:dyDescent="0.3">
      <c r="B173" s="134"/>
      <c r="C173" s="142"/>
      <c r="D173" s="142"/>
      <c r="E173" s="134"/>
      <c r="F173" s="134"/>
      <c r="G173" s="202"/>
      <c r="H173" s="134"/>
      <c r="I173" s="142"/>
      <c r="J173" s="142"/>
      <c r="K173" s="134"/>
      <c r="L173" s="134"/>
      <c r="M173" s="202"/>
      <c r="N173" s="134"/>
      <c r="O173" s="143"/>
      <c r="P173" s="143"/>
      <c r="Q173" s="143"/>
    </row>
    <row r="174" spans="2:17" x14ac:dyDescent="0.3">
      <c r="B174" s="134"/>
      <c r="C174" s="142"/>
      <c r="D174" s="142"/>
      <c r="E174" s="134"/>
      <c r="F174" s="134"/>
      <c r="G174" s="202"/>
      <c r="H174" s="134"/>
      <c r="I174" s="142"/>
      <c r="J174" s="142"/>
      <c r="K174" s="134"/>
      <c r="L174" s="134"/>
      <c r="M174" s="202"/>
      <c r="N174" s="134"/>
      <c r="O174" s="143"/>
      <c r="P174" s="143"/>
      <c r="Q174" s="143"/>
    </row>
    <row r="175" spans="2:17" x14ac:dyDescent="0.3">
      <c r="B175" s="134"/>
      <c r="C175" s="142"/>
      <c r="D175" s="142"/>
      <c r="E175" s="134"/>
      <c r="F175" s="134"/>
      <c r="G175" s="202"/>
      <c r="H175" s="134"/>
      <c r="I175" s="142"/>
      <c r="J175" s="142"/>
      <c r="K175" s="134"/>
      <c r="L175" s="134"/>
      <c r="M175" s="202"/>
      <c r="N175" s="134"/>
      <c r="O175" s="143"/>
      <c r="P175" s="143"/>
      <c r="Q175" s="143"/>
    </row>
    <row r="176" spans="2:17" x14ac:dyDescent="0.3">
      <c r="B176" s="134"/>
      <c r="C176" s="142"/>
      <c r="D176" s="142"/>
      <c r="E176" s="134"/>
      <c r="F176" s="134"/>
      <c r="G176" s="202"/>
      <c r="H176" s="134"/>
      <c r="I176" s="142"/>
      <c r="J176" s="142"/>
      <c r="K176" s="134"/>
      <c r="L176" s="134"/>
      <c r="M176" s="202"/>
      <c r="N176" s="134"/>
      <c r="O176" s="143"/>
      <c r="P176" s="143"/>
      <c r="Q176" s="143"/>
    </row>
    <row r="177" spans="2:17" x14ac:dyDescent="0.3">
      <c r="B177" s="134"/>
      <c r="C177" s="142"/>
      <c r="D177" s="142"/>
      <c r="E177" s="134"/>
      <c r="F177" s="134"/>
      <c r="G177" s="202"/>
      <c r="H177" s="134"/>
      <c r="I177" s="142"/>
      <c r="J177" s="142"/>
      <c r="K177" s="134"/>
      <c r="L177" s="134"/>
      <c r="M177" s="202"/>
      <c r="N177" s="134"/>
      <c r="O177" s="143"/>
      <c r="P177" s="143"/>
      <c r="Q177" s="143"/>
    </row>
    <row r="178" spans="2:17" x14ac:dyDescent="0.3">
      <c r="B178" s="134"/>
      <c r="C178" s="142"/>
      <c r="D178" s="142"/>
      <c r="E178" s="134"/>
      <c r="F178" s="134"/>
      <c r="G178" s="202"/>
      <c r="H178" s="134"/>
      <c r="I178" s="142"/>
      <c r="J178" s="142"/>
      <c r="K178" s="134"/>
      <c r="L178" s="134"/>
      <c r="M178" s="202"/>
      <c r="N178" s="134"/>
      <c r="O178" s="143"/>
      <c r="P178" s="143"/>
      <c r="Q178" s="143"/>
    </row>
    <row r="179" spans="2:17" x14ac:dyDescent="0.3">
      <c r="B179" s="134"/>
      <c r="C179" s="142"/>
      <c r="D179" s="142"/>
      <c r="E179" s="134"/>
      <c r="F179" s="134"/>
      <c r="G179" s="202"/>
      <c r="H179" s="134"/>
      <c r="I179" s="142"/>
      <c r="J179" s="142"/>
      <c r="K179" s="134"/>
      <c r="L179" s="134"/>
      <c r="M179" s="202"/>
      <c r="N179" s="134"/>
      <c r="O179" s="143"/>
      <c r="P179" s="143"/>
      <c r="Q179" s="143"/>
    </row>
    <row r="180" spans="2:17" x14ac:dyDescent="0.3">
      <c r="B180" s="134"/>
      <c r="C180" s="142"/>
      <c r="D180" s="142"/>
      <c r="E180" s="134"/>
      <c r="F180" s="134"/>
      <c r="G180" s="202"/>
      <c r="H180" s="134"/>
      <c r="I180" s="142"/>
      <c r="J180" s="142"/>
      <c r="K180" s="134"/>
      <c r="L180" s="134"/>
      <c r="M180" s="202"/>
      <c r="N180" s="134"/>
      <c r="O180" s="143"/>
      <c r="P180" s="143"/>
      <c r="Q180" s="143"/>
    </row>
    <row r="181" spans="2:17" x14ac:dyDescent="0.3">
      <c r="B181" s="134"/>
      <c r="C181" s="142"/>
      <c r="D181" s="142"/>
      <c r="E181" s="134"/>
      <c r="F181" s="134"/>
      <c r="G181" s="202"/>
      <c r="H181" s="134"/>
      <c r="I181" s="142"/>
      <c r="J181" s="142"/>
      <c r="K181" s="134"/>
      <c r="L181" s="134"/>
      <c r="M181" s="202"/>
      <c r="N181" s="134"/>
      <c r="O181" s="143"/>
      <c r="P181" s="143"/>
      <c r="Q181" s="143"/>
    </row>
    <row r="182" spans="2:17" x14ac:dyDescent="0.3">
      <c r="B182" s="134"/>
      <c r="C182" s="142"/>
      <c r="D182" s="142"/>
      <c r="E182" s="134"/>
      <c r="F182" s="134"/>
      <c r="G182" s="202"/>
      <c r="H182" s="134"/>
      <c r="I182" s="142"/>
      <c r="J182" s="142"/>
      <c r="K182" s="134"/>
      <c r="L182" s="134"/>
      <c r="M182" s="202"/>
      <c r="N182" s="134"/>
      <c r="O182" s="143"/>
      <c r="P182" s="143"/>
      <c r="Q182" s="143"/>
    </row>
    <row r="183" spans="2:17" x14ac:dyDescent="0.3">
      <c r="B183" s="134"/>
      <c r="C183" s="142"/>
      <c r="D183" s="142"/>
      <c r="E183" s="134"/>
      <c r="F183" s="134"/>
      <c r="G183" s="202"/>
      <c r="H183" s="134"/>
      <c r="I183" s="142"/>
      <c r="J183" s="142"/>
      <c r="K183" s="134"/>
      <c r="L183" s="134"/>
      <c r="M183" s="202"/>
      <c r="N183" s="134"/>
      <c r="O183" s="143"/>
      <c r="P183" s="143"/>
      <c r="Q183" s="143"/>
    </row>
    <row r="184" spans="2:17" x14ac:dyDescent="0.3">
      <c r="B184" s="134"/>
      <c r="C184" s="142"/>
      <c r="D184" s="142"/>
      <c r="E184" s="134"/>
      <c r="F184" s="134"/>
      <c r="G184" s="202"/>
      <c r="H184" s="134"/>
      <c r="I184" s="142"/>
      <c r="J184" s="142"/>
      <c r="K184" s="134"/>
      <c r="L184" s="134"/>
      <c r="M184" s="202"/>
      <c r="N184" s="134"/>
      <c r="O184" s="143"/>
      <c r="P184" s="143"/>
      <c r="Q184" s="143"/>
    </row>
    <row r="185" spans="2:17" x14ac:dyDescent="0.3">
      <c r="B185" s="134"/>
      <c r="C185" s="142"/>
      <c r="D185" s="142"/>
      <c r="E185" s="134"/>
      <c r="F185" s="134"/>
      <c r="G185" s="202"/>
      <c r="H185" s="134"/>
      <c r="I185" s="142"/>
      <c r="J185" s="142"/>
      <c r="K185" s="134"/>
      <c r="L185" s="134"/>
      <c r="M185" s="202"/>
      <c r="N185" s="134"/>
      <c r="O185" s="143"/>
      <c r="P185" s="143"/>
      <c r="Q185" s="143"/>
    </row>
    <row r="186" spans="2:17" x14ac:dyDescent="0.3">
      <c r="B186" s="134"/>
      <c r="C186" s="142"/>
      <c r="D186" s="142"/>
      <c r="E186" s="134"/>
      <c r="F186" s="134"/>
      <c r="G186" s="202"/>
      <c r="H186" s="134"/>
      <c r="I186" s="142"/>
      <c r="J186" s="142"/>
      <c r="K186" s="134"/>
      <c r="L186" s="134"/>
      <c r="M186" s="202"/>
      <c r="N186" s="134"/>
      <c r="O186" s="143"/>
      <c r="P186" s="143"/>
      <c r="Q186" s="143"/>
    </row>
    <row r="187" spans="2:17" x14ac:dyDescent="0.3">
      <c r="B187" s="134"/>
      <c r="C187" s="142"/>
      <c r="D187" s="142"/>
      <c r="E187" s="134"/>
      <c r="F187" s="134"/>
      <c r="G187" s="202"/>
      <c r="H187" s="134"/>
      <c r="I187" s="142"/>
      <c r="J187" s="142"/>
      <c r="K187" s="134"/>
      <c r="L187" s="134"/>
      <c r="M187" s="202"/>
      <c r="N187" s="134"/>
      <c r="O187" s="143"/>
      <c r="P187" s="143"/>
      <c r="Q187" s="143"/>
    </row>
    <row r="188" spans="2:17" x14ac:dyDescent="0.3">
      <c r="B188" s="134"/>
      <c r="C188" s="142"/>
      <c r="D188" s="142"/>
      <c r="E188" s="134"/>
      <c r="F188" s="134"/>
      <c r="G188" s="202"/>
      <c r="H188" s="134"/>
      <c r="I188" s="142"/>
      <c r="J188" s="142"/>
      <c r="K188" s="134"/>
      <c r="L188" s="134"/>
      <c r="M188" s="202"/>
      <c r="N188" s="134"/>
      <c r="O188" s="143"/>
      <c r="P188" s="143"/>
      <c r="Q188" s="143"/>
    </row>
    <row r="189" spans="2:17" x14ac:dyDescent="0.3">
      <c r="B189" s="134"/>
      <c r="C189" s="142"/>
      <c r="D189" s="142"/>
      <c r="E189" s="134"/>
      <c r="F189" s="134"/>
      <c r="G189" s="202"/>
      <c r="H189" s="134"/>
      <c r="I189" s="142"/>
      <c r="J189" s="142"/>
      <c r="K189" s="134"/>
      <c r="L189" s="134"/>
      <c r="M189" s="202"/>
      <c r="N189" s="134"/>
      <c r="O189" s="143"/>
      <c r="P189" s="143"/>
      <c r="Q189" s="143"/>
    </row>
    <row r="190" spans="2:17" x14ac:dyDescent="0.3">
      <c r="B190" s="134"/>
      <c r="C190" s="142"/>
      <c r="D190" s="142"/>
      <c r="E190" s="134"/>
      <c r="F190" s="134"/>
      <c r="G190" s="202"/>
      <c r="H190" s="134"/>
      <c r="I190" s="142"/>
      <c r="J190" s="142"/>
      <c r="K190" s="134"/>
      <c r="L190" s="134"/>
      <c r="M190" s="202"/>
      <c r="N190" s="134"/>
      <c r="O190" s="143"/>
      <c r="P190" s="143"/>
      <c r="Q190" s="143"/>
    </row>
    <row r="191" spans="2:17" x14ac:dyDescent="0.3">
      <c r="B191" s="134"/>
      <c r="C191" s="142"/>
      <c r="D191" s="142"/>
      <c r="E191" s="134"/>
      <c r="F191" s="134"/>
      <c r="G191" s="202"/>
      <c r="H191" s="134"/>
      <c r="I191" s="142"/>
      <c r="J191" s="142"/>
      <c r="K191" s="134"/>
      <c r="L191" s="134"/>
      <c r="M191" s="202"/>
      <c r="N191" s="134"/>
      <c r="O191" s="143"/>
      <c r="P191" s="143"/>
      <c r="Q191" s="143"/>
    </row>
    <row r="192" spans="2:17" x14ac:dyDescent="0.3">
      <c r="B192" s="134"/>
      <c r="C192" s="142"/>
      <c r="D192" s="142"/>
      <c r="E192" s="134"/>
      <c r="F192" s="134"/>
      <c r="G192" s="202"/>
      <c r="H192" s="134"/>
      <c r="I192" s="142"/>
      <c r="J192" s="142"/>
      <c r="K192" s="134"/>
      <c r="L192" s="134"/>
      <c r="M192" s="202"/>
      <c r="N192" s="134"/>
      <c r="O192" s="143"/>
      <c r="P192" s="143"/>
      <c r="Q192" s="143"/>
    </row>
    <row r="193" spans="2:17" x14ac:dyDescent="0.3">
      <c r="B193" s="134"/>
      <c r="C193" s="142"/>
      <c r="D193" s="142"/>
      <c r="E193" s="134"/>
      <c r="F193" s="134"/>
      <c r="G193" s="202"/>
      <c r="H193" s="134"/>
      <c r="I193" s="142"/>
      <c r="J193" s="142"/>
      <c r="K193" s="134"/>
      <c r="L193" s="134"/>
      <c r="M193" s="202"/>
      <c r="N193" s="134"/>
      <c r="O193" s="143"/>
      <c r="P193" s="143"/>
      <c r="Q193" s="143"/>
    </row>
    <row r="194" spans="2:17" x14ac:dyDescent="0.3">
      <c r="B194" s="134"/>
      <c r="C194" s="142"/>
      <c r="D194" s="142"/>
      <c r="E194" s="134"/>
      <c r="F194" s="134"/>
      <c r="G194" s="202"/>
      <c r="H194" s="134"/>
      <c r="I194" s="142"/>
      <c r="J194" s="142"/>
      <c r="K194" s="134"/>
      <c r="L194" s="134"/>
      <c r="M194" s="202"/>
      <c r="N194" s="134"/>
      <c r="O194" s="143"/>
      <c r="P194" s="143"/>
      <c r="Q194" s="143"/>
    </row>
    <row r="195" spans="2:17" x14ac:dyDescent="0.3">
      <c r="B195" s="134"/>
      <c r="C195" s="142"/>
      <c r="D195" s="142"/>
      <c r="E195" s="134"/>
      <c r="F195" s="134"/>
      <c r="G195" s="202"/>
      <c r="H195" s="134"/>
      <c r="I195" s="142"/>
      <c r="J195" s="142"/>
      <c r="K195" s="134"/>
      <c r="L195" s="134"/>
      <c r="M195" s="202"/>
      <c r="N195" s="134"/>
      <c r="O195" s="143"/>
      <c r="P195" s="143"/>
      <c r="Q195" s="143"/>
    </row>
    <row r="196" spans="2:17" x14ac:dyDescent="0.3">
      <c r="B196" s="134"/>
      <c r="C196" s="142"/>
      <c r="D196" s="142"/>
      <c r="E196" s="134"/>
      <c r="F196" s="134"/>
      <c r="G196" s="202"/>
      <c r="H196" s="134"/>
      <c r="I196" s="142"/>
      <c r="J196" s="142"/>
      <c r="K196" s="134"/>
      <c r="L196" s="134"/>
      <c r="M196" s="202"/>
      <c r="N196" s="134"/>
      <c r="O196" s="143"/>
      <c r="P196" s="143"/>
      <c r="Q196" s="143"/>
    </row>
    <row r="197" spans="2:17" x14ac:dyDescent="0.3">
      <c r="B197" s="134"/>
      <c r="C197" s="142"/>
      <c r="D197" s="142"/>
      <c r="E197" s="134"/>
      <c r="F197" s="134"/>
      <c r="G197" s="202"/>
      <c r="H197" s="134"/>
      <c r="I197" s="142"/>
      <c r="J197" s="142"/>
      <c r="K197" s="134"/>
      <c r="L197" s="134"/>
      <c r="M197" s="202"/>
      <c r="N197" s="134"/>
      <c r="O197" s="143"/>
      <c r="P197" s="143"/>
      <c r="Q197" s="143"/>
    </row>
    <row r="198" spans="2:17" x14ac:dyDescent="0.3">
      <c r="B198" s="134"/>
      <c r="C198" s="142"/>
      <c r="D198" s="142"/>
      <c r="E198" s="134"/>
      <c r="F198" s="134"/>
      <c r="G198" s="202"/>
      <c r="H198" s="134"/>
      <c r="I198" s="142"/>
      <c r="J198" s="142"/>
      <c r="K198" s="134"/>
      <c r="L198" s="134"/>
      <c r="M198" s="202"/>
      <c r="N198" s="134"/>
      <c r="O198" s="143"/>
      <c r="P198" s="143"/>
      <c r="Q198" s="143"/>
    </row>
    <row r="199" spans="2:17" x14ac:dyDescent="0.3">
      <c r="B199" s="134"/>
      <c r="C199" s="142"/>
      <c r="D199" s="142"/>
      <c r="E199" s="134"/>
      <c r="F199" s="134"/>
      <c r="G199" s="202"/>
      <c r="H199" s="134"/>
      <c r="I199" s="142"/>
      <c r="J199" s="142"/>
      <c r="K199" s="134"/>
      <c r="L199" s="134"/>
      <c r="M199" s="202"/>
      <c r="N199" s="134"/>
      <c r="O199" s="143"/>
      <c r="P199" s="143"/>
      <c r="Q199" s="143"/>
    </row>
    <row r="200" spans="2:17" x14ac:dyDescent="0.3">
      <c r="B200" s="134"/>
      <c r="C200" s="142"/>
      <c r="D200" s="142"/>
      <c r="E200" s="134"/>
      <c r="F200" s="134"/>
      <c r="G200" s="202"/>
      <c r="H200" s="134"/>
      <c r="I200" s="142"/>
      <c r="J200" s="142"/>
      <c r="K200" s="134"/>
      <c r="L200" s="134"/>
      <c r="M200" s="202"/>
      <c r="N200" s="134"/>
      <c r="O200" s="143"/>
      <c r="P200" s="143"/>
      <c r="Q200" s="143"/>
    </row>
    <row r="201" spans="2:17" x14ac:dyDescent="0.3">
      <c r="B201" s="134"/>
      <c r="C201" s="142"/>
      <c r="D201" s="142"/>
      <c r="E201" s="134"/>
      <c r="F201" s="134"/>
      <c r="G201" s="202"/>
      <c r="H201" s="134"/>
      <c r="I201" s="142"/>
      <c r="J201" s="142"/>
      <c r="K201" s="134"/>
      <c r="L201" s="134"/>
      <c r="M201" s="202"/>
      <c r="N201" s="134"/>
      <c r="O201" s="143"/>
      <c r="P201" s="143"/>
      <c r="Q201" s="143"/>
    </row>
    <row r="202" spans="2:17" x14ac:dyDescent="0.3">
      <c r="B202" s="134"/>
      <c r="C202" s="142"/>
      <c r="D202" s="142"/>
      <c r="E202" s="134"/>
      <c r="F202" s="134"/>
      <c r="G202" s="202"/>
      <c r="H202" s="134"/>
      <c r="I202" s="142"/>
      <c r="J202" s="142"/>
      <c r="K202" s="134"/>
      <c r="L202" s="134"/>
      <c r="M202" s="202"/>
      <c r="N202" s="134"/>
      <c r="O202" s="143"/>
      <c r="P202" s="143"/>
      <c r="Q202" s="143"/>
    </row>
    <row r="203" spans="2:17" x14ac:dyDescent="0.3">
      <c r="B203" s="134"/>
      <c r="C203" s="142"/>
      <c r="D203" s="142"/>
      <c r="E203" s="134"/>
      <c r="F203" s="134"/>
      <c r="G203" s="202"/>
      <c r="H203" s="134"/>
      <c r="I203" s="142"/>
      <c r="J203" s="142"/>
      <c r="K203" s="134"/>
      <c r="L203" s="134"/>
      <c r="M203" s="202"/>
      <c r="N203" s="134"/>
      <c r="O203" s="143"/>
      <c r="P203" s="143"/>
      <c r="Q203" s="143"/>
    </row>
    <row r="204" spans="2:17" x14ac:dyDescent="0.3">
      <c r="B204" s="134"/>
      <c r="C204" s="142"/>
      <c r="D204" s="142"/>
      <c r="E204" s="134"/>
      <c r="F204" s="134"/>
      <c r="G204" s="202"/>
      <c r="H204" s="134"/>
      <c r="I204" s="142"/>
      <c r="J204" s="142"/>
      <c r="K204" s="134"/>
      <c r="L204" s="134"/>
      <c r="M204" s="202"/>
      <c r="N204" s="134"/>
      <c r="O204" s="143"/>
      <c r="P204" s="143"/>
      <c r="Q204" s="143"/>
    </row>
    <row r="205" spans="2:17" x14ac:dyDescent="0.3">
      <c r="B205" s="134"/>
      <c r="C205" s="142"/>
      <c r="D205" s="142"/>
      <c r="E205" s="134"/>
      <c r="F205" s="134"/>
      <c r="G205" s="202"/>
      <c r="H205" s="134"/>
      <c r="I205" s="142"/>
      <c r="J205" s="142"/>
      <c r="K205" s="134"/>
      <c r="L205" s="134"/>
      <c r="M205" s="202"/>
      <c r="N205" s="134"/>
      <c r="O205" s="143"/>
      <c r="P205" s="143"/>
      <c r="Q205" s="143"/>
    </row>
    <row r="206" spans="2:17" x14ac:dyDescent="0.3">
      <c r="B206" s="134"/>
      <c r="C206" s="142"/>
      <c r="D206" s="142"/>
      <c r="E206" s="134"/>
      <c r="F206" s="134"/>
      <c r="G206" s="202"/>
      <c r="H206" s="134"/>
      <c r="I206" s="142"/>
      <c r="J206" s="142"/>
      <c r="K206" s="134"/>
      <c r="L206" s="134"/>
      <c r="M206" s="202"/>
      <c r="N206" s="134"/>
      <c r="O206" s="143"/>
      <c r="P206" s="143"/>
      <c r="Q206" s="143"/>
    </row>
    <row r="207" spans="2:17" x14ac:dyDescent="0.3">
      <c r="B207" s="134"/>
      <c r="C207" s="142"/>
      <c r="D207" s="142"/>
      <c r="E207" s="134"/>
      <c r="F207" s="134"/>
      <c r="G207" s="202"/>
      <c r="H207" s="134"/>
      <c r="I207" s="142"/>
      <c r="J207" s="142"/>
      <c r="K207" s="134"/>
      <c r="L207" s="134"/>
      <c r="M207" s="202"/>
      <c r="N207" s="134"/>
      <c r="O207" s="143"/>
      <c r="P207" s="143"/>
      <c r="Q207" s="143"/>
    </row>
    <row r="208" spans="2:17" x14ac:dyDescent="0.3">
      <c r="B208" s="134"/>
      <c r="C208" s="142"/>
      <c r="D208" s="142"/>
      <c r="E208" s="134"/>
      <c r="F208" s="134"/>
      <c r="G208" s="202"/>
      <c r="H208" s="134"/>
      <c r="I208" s="142"/>
      <c r="J208" s="142"/>
      <c r="K208" s="134"/>
      <c r="L208" s="134"/>
      <c r="M208" s="202"/>
      <c r="N208" s="134"/>
      <c r="O208" s="143"/>
      <c r="P208" s="143"/>
      <c r="Q208" s="143"/>
    </row>
    <row r="209" spans="2:17" x14ac:dyDescent="0.3">
      <c r="B209" s="134"/>
      <c r="C209" s="142"/>
      <c r="D209" s="142"/>
      <c r="E209" s="134"/>
      <c r="F209" s="134"/>
      <c r="G209" s="202"/>
      <c r="H209" s="134"/>
      <c r="I209" s="142"/>
      <c r="J209" s="142"/>
      <c r="K209" s="134"/>
      <c r="L209" s="134"/>
      <c r="M209" s="202"/>
      <c r="N209" s="134"/>
      <c r="O209" s="143"/>
      <c r="P209" s="143"/>
      <c r="Q209" s="143"/>
    </row>
    <row r="210" spans="2:17" x14ac:dyDescent="0.3">
      <c r="B210" s="134"/>
      <c r="C210" s="142"/>
      <c r="D210" s="142"/>
      <c r="E210" s="134"/>
      <c r="F210" s="134"/>
      <c r="G210" s="202"/>
      <c r="H210" s="134"/>
      <c r="I210" s="142"/>
      <c r="J210" s="142"/>
      <c r="K210" s="134"/>
      <c r="L210" s="134"/>
      <c r="M210" s="202"/>
      <c r="N210" s="134"/>
      <c r="O210" s="143"/>
      <c r="P210" s="143"/>
      <c r="Q210" s="143"/>
    </row>
    <row r="211" spans="2:17" x14ac:dyDescent="0.3">
      <c r="B211" s="134"/>
      <c r="C211" s="142"/>
      <c r="D211" s="142"/>
      <c r="E211" s="134"/>
      <c r="F211" s="134"/>
      <c r="G211" s="202"/>
      <c r="H211" s="134"/>
      <c r="I211" s="142"/>
      <c r="J211" s="142"/>
      <c r="K211" s="134"/>
      <c r="L211" s="134"/>
      <c r="M211" s="202"/>
      <c r="N211" s="134"/>
      <c r="O211" s="143"/>
      <c r="P211" s="143"/>
      <c r="Q211" s="143"/>
    </row>
    <row r="212" spans="2:17" x14ac:dyDescent="0.3">
      <c r="B212" s="134"/>
      <c r="C212" s="142"/>
      <c r="D212" s="142"/>
      <c r="E212" s="134"/>
      <c r="F212" s="134"/>
      <c r="G212" s="202"/>
      <c r="H212" s="134"/>
      <c r="I212" s="142"/>
      <c r="J212" s="142"/>
      <c r="K212" s="134"/>
      <c r="L212" s="134"/>
      <c r="M212" s="202"/>
      <c r="N212" s="134"/>
      <c r="O212" s="143"/>
      <c r="P212" s="143"/>
      <c r="Q212" s="143"/>
    </row>
    <row r="213" spans="2:17" x14ac:dyDescent="0.3">
      <c r="B213" s="134"/>
      <c r="C213" s="142"/>
      <c r="D213" s="142"/>
      <c r="E213" s="134"/>
      <c r="F213" s="134"/>
      <c r="G213" s="202"/>
      <c r="H213" s="134"/>
      <c r="I213" s="142"/>
      <c r="J213" s="142"/>
      <c r="K213" s="134"/>
      <c r="L213" s="134"/>
      <c r="M213" s="202"/>
      <c r="N213" s="134"/>
      <c r="O213" s="143"/>
      <c r="P213" s="143"/>
      <c r="Q213" s="143"/>
    </row>
    <row r="214" spans="2:17" x14ac:dyDescent="0.3">
      <c r="B214" s="134"/>
      <c r="C214" s="142"/>
      <c r="D214" s="142"/>
      <c r="E214" s="134"/>
      <c r="F214" s="134"/>
      <c r="G214" s="202"/>
      <c r="H214" s="134"/>
      <c r="I214" s="142"/>
      <c r="J214" s="142"/>
      <c r="K214" s="134"/>
      <c r="L214" s="134"/>
      <c r="M214" s="202"/>
      <c r="N214" s="134"/>
      <c r="O214" s="143"/>
      <c r="P214" s="143"/>
      <c r="Q214" s="143"/>
    </row>
    <row r="215" spans="2:17" x14ac:dyDescent="0.3">
      <c r="B215" s="134"/>
      <c r="C215" s="142"/>
      <c r="D215" s="142"/>
      <c r="E215" s="134"/>
      <c r="F215" s="134"/>
      <c r="G215" s="202"/>
      <c r="H215" s="134"/>
      <c r="I215" s="142"/>
      <c r="J215" s="142"/>
      <c r="K215" s="134"/>
      <c r="L215" s="134"/>
      <c r="M215" s="202"/>
      <c r="N215" s="134"/>
      <c r="O215" s="143"/>
      <c r="P215" s="143"/>
      <c r="Q215" s="143"/>
    </row>
    <row r="216" spans="2:17" x14ac:dyDescent="0.3">
      <c r="B216" s="134"/>
      <c r="C216" s="142"/>
      <c r="D216" s="142"/>
      <c r="E216" s="134"/>
      <c r="F216" s="134"/>
      <c r="G216" s="202"/>
      <c r="H216" s="134"/>
      <c r="I216" s="142"/>
      <c r="J216" s="142"/>
      <c r="K216" s="134"/>
      <c r="L216" s="134"/>
      <c r="M216" s="202"/>
      <c r="N216" s="134"/>
      <c r="O216" s="143"/>
      <c r="P216" s="143"/>
      <c r="Q216" s="143"/>
    </row>
    <row r="217" spans="2:17" x14ac:dyDescent="0.3">
      <c r="B217" s="134"/>
      <c r="C217" s="142"/>
      <c r="D217" s="142"/>
      <c r="E217" s="134"/>
      <c r="F217" s="134"/>
      <c r="G217" s="202"/>
      <c r="H217" s="134"/>
      <c r="I217" s="142"/>
      <c r="J217" s="142"/>
      <c r="K217" s="134"/>
      <c r="L217" s="134"/>
      <c r="M217" s="202"/>
      <c r="N217" s="134"/>
      <c r="O217" s="143"/>
      <c r="P217" s="143"/>
      <c r="Q217" s="143"/>
    </row>
    <row r="218" spans="2:17" x14ac:dyDescent="0.3">
      <c r="B218" s="134"/>
      <c r="C218" s="142"/>
      <c r="D218" s="142"/>
      <c r="E218" s="134"/>
      <c r="F218" s="134"/>
      <c r="G218" s="202"/>
      <c r="H218" s="134"/>
      <c r="I218" s="142"/>
      <c r="J218" s="142"/>
      <c r="K218" s="134"/>
      <c r="L218" s="134"/>
      <c r="M218" s="202"/>
      <c r="N218" s="134"/>
      <c r="O218" s="143"/>
      <c r="P218" s="143"/>
      <c r="Q218" s="143"/>
    </row>
    <row r="219" spans="2:17" x14ac:dyDescent="0.3">
      <c r="B219" s="134"/>
      <c r="C219" s="142"/>
      <c r="D219" s="142"/>
      <c r="E219" s="134"/>
      <c r="F219" s="134"/>
      <c r="G219" s="202"/>
      <c r="H219" s="134"/>
      <c r="I219" s="142"/>
      <c r="J219" s="142"/>
      <c r="K219" s="134"/>
      <c r="L219" s="134"/>
      <c r="M219" s="202"/>
      <c r="N219" s="134"/>
      <c r="O219" s="143"/>
      <c r="P219" s="143"/>
      <c r="Q219" s="143"/>
    </row>
    <row r="220" spans="2:17" x14ac:dyDescent="0.3">
      <c r="B220" s="134"/>
      <c r="C220" s="142"/>
      <c r="D220" s="142"/>
      <c r="E220" s="134"/>
      <c r="F220" s="134"/>
      <c r="G220" s="202"/>
      <c r="H220" s="134"/>
      <c r="I220" s="142"/>
      <c r="J220" s="142"/>
      <c r="K220" s="134"/>
      <c r="L220" s="134"/>
      <c r="M220" s="202"/>
      <c r="N220" s="134"/>
      <c r="O220" s="143"/>
      <c r="P220" s="143"/>
      <c r="Q220" s="143"/>
    </row>
    <row r="221" spans="2:17" x14ac:dyDescent="0.3">
      <c r="B221" s="134"/>
      <c r="C221" s="142"/>
      <c r="D221" s="142"/>
      <c r="E221" s="134"/>
      <c r="F221" s="134"/>
      <c r="G221" s="202"/>
      <c r="H221" s="134"/>
      <c r="I221" s="142"/>
      <c r="J221" s="142"/>
      <c r="K221" s="134"/>
      <c r="L221" s="134"/>
      <c r="M221" s="202"/>
      <c r="N221" s="134"/>
      <c r="O221" s="143"/>
      <c r="P221" s="143"/>
      <c r="Q221" s="143"/>
    </row>
    <row r="222" spans="2:17" x14ac:dyDescent="0.3">
      <c r="B222" s="134"/>
      <c r="C222" s="142"/>
      <c r="D222" s="142"/>
      <c r="E222" s="134"/>
      <c r="F222" s="134"/>
      <c r="G222" s="202"/>
      <c r="H222" s="134"/>
      <c r="I222" s="142"/>
      <c r="J222" s="142"/>
      <c r="K222" s="134"/>
      <c r="L222" s="134"/>
      <c r="M222" s="202"/>
      <c r="N222" s="134"/>
      <c r="O222" s="143"/>
      <c r="P222" s="143"/>
      <c r="Q222" s="143"/>
    </row>
    <row r="223" spans="2:17" x14ac:dyDescent="0.3">
      <c r="B223" s="134"/>
      <c r="C223" s="142"/>
      <c r="D223" s="142"/>
      <c r="E223" s="134"/>
      <c r="F223" s="134"/>
      <c r="G223" s="202"/>
      <c r="H223" s="134"/>
      <c r="I223" s="142"/>
      <c r="J223" s="142"/>
      <c r="K223" s="134"/>
      <c r="L223" s="134"/>
      <c r="M223" s="202"/>
      <c r="N223" s="134"/>
      <c r="O223" s="143"/>
      <c r="P223" s="143"/>
      <c r="Q223" s="143"/>
    </row>
    <row r="224" spans="2:17" x14ac:dyDescent="0.3">
      <c r="B224" s="134"/>
      <c r="C224" s="142"/>
      <c r="D224" s="142"/>
      <c r="E224" s="134"/>
      <c r="F224" s="134"/>
      <c r="G224" s="202"/>
      <c r="H224" s="134"/>
      <c r="I224" s="142"/>
      <c r="J224" s="142"/>
      <c r="K224" s="134"/>
      <c r="L224" s="134"/>
      <c r="M224" s="202"/>
      <c r="N224" s="134"/>
      <c r="O224" s="143"/>
      <c r="P224" s="143"/>
      <c r="Q224" s="143"/>
    </row>
    <row r="225" spans="2:17" x14ac:dyDescent="0.3">
      <c r="B225" s="134"/>
      <c r="C225" s="142"/>
      <c r="D225" s="142"/>
      <c r="E225" s="134"/>
      <c r="F225" s="134"/>
      <c r="G225" s="202"/>
      <c r="H225" s="134"/>
      <c r="I225" s="142"/>
      <c r="J225" s="142"/>
      <c r="K225" s="134"/>
      <c r="L225" s="134"/>
      <c r="M225" s="202"/>
      <c r="N225" s="134"/>
      <c r="O225" s="143"/>
      <c r="P225" s="143"/>
      <c r="Q225" s="143"/>
    </row>
    <row r="226" spans="2:17" x14ac:dyDescent="0.3">
      <c r="B226" s="134"/>
      <c r="C226" s="142"/>
      <c r="D226" s="142"/>
      <c r="E226" s="134"/>
      <c r="F226" s="134"/>
      <c r="G226" s="202"/>
      <c r="H226" s="134"/>
      <c r="I226" s="142"/>
      <c r="J226" s="142"/>
      <c r="K226" s="134"/>
      <c r="L226" s="134"/>
      <c r="M226" s="202"/>
      <c r="N226" s="134"/>
      <c r="O226" s="143"/>
      <c r="P226" s="143"/>
      <c r="Q226" s="143"/>
    </row>
    <row r="227" spans="2:17" x14ac:dyDescent="0.3">
      <c r="B227" s="134"/>
      <c r="C227" s="142"/>
      <c r="D227" s="142"/>
      <c r="E227" s="134"/>
      <c r="F227" s="134"/>
      <c r="G227" s="202"/>
      <c r="H227" s="134"/>
      <c r="I227" s="142"/>
      <c r="J227" s="142"/>
      <c r="K227" s="134"/>
      <c r="L227" s="134"/>
      <c r="M227" s="202"/>
      <c r="N227" s="134"/>
      <c r="O227" s="143"/>
      <c r="P227" s="143"/>
      <c r="Q227" s="143"/>
    </row>
    <row r="228" spans="2:17" x14ac:dyDescent="0.3">
      <c r="B228" s="134"/>
      <c r="C228" s="142"/>
      <c r="D228" s="142"/>
      <c r="E228" s="134"/>
      <c r="F228" s="134"/>
      <c r="G228" s="202"/>
      <c r="H228" s="134"/>
      <c r="I228" s="142"/>
      <c r="J228" s="142"/>
      <c r="K228" s="134"/>
      <c r="L228" s="134"/>
      <c r="M228" s="202"/>
      <c r="N228" s="134"/>
      <c r="O228" s="143"/>
      <c r="P228" s="143"/>
      <c r="Q228" s="143"/>
    </row>
    <row r="229" spans="2:17" x14ac:dyDescent="0.3">
      <c r="B229" s="134"/>
      <c r="C229" s="142"/>
      <c r="D229" s="142"/>
      <c r="E229" s="134"/>
      <c r="F229" s="134"/>
      <c r="G229" s="202"/>
      <c r="H229" s="134"/>
      <c r="I229" s="142"/>
      <c r="J229" s="142"/>
      <c r="K229" s="134"/>
      <c r="L229" s="134"/>
      <c r="M229" s="202"/>
      <c r="N229" s="134"/>
      <c r="O229" s="143"/>
      <c r="P229" s="143"/>
      <c r="Q229" s="143"/>
    </row>
    <row r="230" spans="2:17" x14ac:dyDescent="0.3">
      <c r="B230" s="134"/>
      <c r="C230" s="142"/>
      <c r="D230" s="142"/>
      <c r="E230" s="134"/>
      <c r="F230" s="134"/>
      <c r="G230" s="202"/>
      <c r="H230" s="134"/>
      <c r="I230" s="142"/>
      <c r="J230" s="142"/>
      <c r="K230" s="134"/>
      <c r="L230" s="134"/>
      <c r="M230" s="202"/>
      <c r="N230" s="134"/>
      <c r="O230" s="143"/>
      <c r="P230" s="143"/>
      <c r="Q230" s="143"/>
    </row>
    <row r="231" spans="2:17" x14ac:dyDescent="0.3">
      <c r="B231" s="134"/>
      <c r="C231" s="142"/>
      <c r="D231" s="142"/>
      <c r="E231" s="134"/>
      <c r="F231" s="134"/>
      <c r="G231" s="202"/>
      <c r="H231" s="134"/>
      <c r="I231" s="142"/>
      <c r="J231" s="142"/>
      <c r="K231" s="134"/>
      <c r="L231" s="134"/>
      <c r="M231" s="202"/>
      <c r="N231" s="134"/>
      <c r="O231" s="143"/>
      <c r="P231" s="143"/>
      <c r="Q231" s="143"/>
    </row>
    <row r="232" spans="2:17" x14ac:dyDescent="0.3">
      <c r="B232" s="134"/>
      <c r="C232" s="142"/>
      <c r="D232" s="142"/>
      <c r="E232" s="134"/>
      <c r="F232" s="134"/>
      <c r="G232" s="202"/>
      <c r="H232" s="134"/>
      <c r="I232" s="142"/>
      <c r="J232" s="142"/>
      <c r="K232" s="134"/>
      <c r="L232" s="134"/>
      <c r="M232" s="202"/>
      <c r="N232" s="134"/>
      <c r="O232" s="143"/>
      <c r="P232" s="143"/>
      <c r="Q232" s="143"/>
    </row>
    <row r="233" spans="2:17" x14ac:dyDescent="0.3">
      <c r="B233" s="134"/>
      <c r="C233" s="142"/>
      <c r="D233" s="142"/>
      <c r="E233" s="134"/>
      <c r="F233" s="134"/>
      <c r="G233" s="202"/>
      <c r="H233" s="134"/>
      <c r="I233" s="142"/>
      <c r="J233" s="142"/>
      <c r="K233" s="134"/>
      <c r="L233" s="134"/>
      <c r="M233" s="202"/>
      <c r="N233" s="134"/>
      <c r="O233" s="143"/>
      <c r="P233" s="143"/>
      <c r="Q233" s="143"/>
    </row>
    <row r="234" spans="2:17" x14ac:dyDescent="0.3">
      <c r="B234" s="134"/>
      <c r="C234" s="142"/>
      <c r="D234" s="142"/>
      <c r="E234" s="134"/>
      <c r="F234" s="134"/>
      <c r="G234" s="202"/>
      <c r="H234" s="134"/>
      <c r="I234" s="142"/>
      <c r="J234" s="142"/>
      <c r="K234" s="134"/>
      <c r="L234" s="134"/>
      <c r="M234" s="202"/>
      <c r="N234" s="134"/>
      <c r="O234" s="143"/>
      <c r="P234" s="143"/>
      <c r="Q234" s="143"/>
    </row>
    <row r="235" spans="2:17" x14ac:dyDescent="0.3">
      <c r="B235" s="134"/>
      <c r="C235" s="142"/>
      <c r="D235" s="142"/>
      <c r="E235" s="134"/>
      <c r="F235" s="134"/>
      <c r="G235" s="202"/>
      <c r="H235" s="134"/>
      <c r="I235" s="142"/>
      <c r="J235" s="142"/>
      <c r="K235" s="134"/>
      <c r="L235" s="134"/>
      <c r="M235" s="202"/>
      <c r="N235" s="134"/>
      <c r="O235" s="143"/>
      <c r="P235" s="143"/>
      <c r="Q235" s="143"/>
    </row>
    <row r="236" spans="2:17" x14ac:dyDescent="0.3">
      <c r="B236" s="134"/>
      <c r="C236" s="142"/>
      <c r="D236" s="142"/>
      <c r="E236" s="134"/>
      <c r="F236" s="134"/>
      <c r="G236" s="202"/>
      <c r="H236" s="134"/>
      <c r="I236" s="142"/>
      <c r="J236" s="142"/>
      <c r="K236" s="134"/>
      <c r="L236" s="134"/>
      <c r="M236" s="202"/>
      <c r="N236" s="134"/>
      <c r="O236" s="143"/>
      <c r="P236" s="143"/>
      <c r="Q236" s="143"/>
    </row>
    <row r="237" spans="2:17" x14ac:dyDescent="0.3">
      <c r="B237" s="134"/>
      <c r="C237" s="142"/>
      <c r="D237" s="142"/>
      <c r="E237" s="134"/>
      <c r="F237" s="134"/>
      <c r="G237" s="202"/>
      <c r="H237" s="134"/>
      <c r="I237" s="142"/>
      <c r="J237" s="142"/>
      <c r="K237" s="134"/>
      <c r="L237" s="134"/>
      <c r="M237" s="202"/>
      <c r="N237" s="134"/>
      <c r="O237" s="143"/>
      <c r="P237" s="143"/>
      <c r="Q237" s="143"/>
    </row>
    <row r="238" spans="2:17" x14ac:dyDescent="0.3">
      <c r="B238" s="134"/>
      <c r="C238" s="142"/>
      <c r="D238" s="142"/>
      <c r="E238" s="134"/>
      <c r="F238" s="134"/>
      <c r="G238" s="202"/>
      <c r="H238" s="134"/>
      <c r="I238" s="142"/>
      <c r="J238" s="142"/>
      <c r="K238" s="134"/>
      <c r="L238" s="134"/>
      <c r="M238" s="202"/>
      <c r="N238" s="134"/>
      <c r="O238" s="143"/>
      <c r="P238" s="143"/>
      <c r="Q238" s="143"/>
    </row>
    <row r="239" spans="2:17" x14ac:dyDescent="0.3">
      <c r="B239" s="134"/>
      <c r="C239" s="142"/>
      <c r="D239" s="142"/>
      <c r="E239" s="134"/>
      <c r="F239" s="134"/>
      <c r="G239" s="202"/>
      <c r="H239" s="134"/>
      <c r="I239" s="142"/>
      <c r="J239" s="142"/>
      <c r="K239" s="134"/>
      <c r="L239" s="134"/>
      <c r="M239" s="202"/>
      <c r="N239" s="134"/>
      <c r="O239" s="143"/>
      <c r="P239" s="143"/>
      <c r="Q239" s="143"/>
    </row>
    <row r="240" spans="2:17" x14ac:dyDescent="0.3">
      <c r="B240" s="134"/>
      <c r="C240" s="142"/>
      <c r="D240" s="142"/>
      <c r="E240" s="134"/>
      <c r="F240" s="134"/>
      <c r="G240" s="202"/>
      <c r="H240" s="134"/>
      <c r="I240" s="142"/>
      <c r="J240" s="142"/>
      <c r="K240" s="134"/>
      <c r="L240" s="134"/>
      <c r="M240" s="202"/>
      <c r="N240" s="134"/>
      <c r="O240" s="143"/>
      <c r="P240" s="143"/>
      <c r="Q240" s="143"/>
    </row>
    <row r="241" spans="2:17" x14ac:dyDescent="0.3">
      <c r="B241" s="134"/>
      <c r="C241" s="142"/>
      <c r="D241" s="142"/>
      <c r="E241" s="134"/>
      <c r="F241" s="134"/>
      <c r="G241" s="202"/>
      <c r="H241" s="134"/>
      <c r="I241" s="142"/>
      <c r="J241" s="142"/>
      <c r="K241" s="134"/>
      <c r="L241" s="134"/>
      <c r="M241" s="202"/>
      <c r="N241" s="134"/>
      <c r="O241" s="143"/>
      <c r="P241" s="143"/>
      <c r="Q241" s="143"/>
    </row>
    <row r="242" spans="2:17" x14ac:dyDescent="0.3">
      <c r="B242" s="134"/>
      <c r="C242" s="142"/>
      <c r="D242" s="142"/>
      <c r="E242" s="134"/>
      <c r="F242" s="134"/>
      <c r="G242" s="202"/>
      <c r="H242" s="134"/>
      <c r="I242" s="142"/>
      <c r="J242" s="142"/>
      <c r="K242" s="134"/>
      <c r="L242" s="134"/>
      <c r="M242" s="202"/>
      <c r="N242" s="134"/>
      <c r="O242" s="143"/>
      <c r="P242" s="143"/>
      <c r="Q242" s="143"/>
    </row>
    <row r="243" spans="2:17" x14ac:dyDescent="0.3">
      <c r="B243" s="134"/>
      <c r="C243" s="142"/>
      <c r="D243" s="142"/>
      <c r="E243" s="134"/>
      <c r="F243" s="134"/>
      <c r="G243" s="202"/>
      <c r="H243" s="134"/>
      <c r="I243" s="142"/>
      <c r="J243" s="142"/>
      <c r="K243" s="134"/>
      <c r="L243" s="134"/>
      <c r="M243" s="202"/>
      <c r="N243" s="134"/>
      <c r="O243" s="143"/>
      <c r="P243" s="143"/>
      <c r="Q243" s="143"/>
    </row>
    <row r="244" spans="2:17" x14ac:dyDescent="0.3">
      <c r="B244" s="134"/>
      <c r="C244" s="142"/>
      <c r="D244" s="142"/>
      <c r="E244" s="134"/>
      <c r="F244" s="134"/>
      <c r="G244" s="202"/>
      <c r="H244" s="134"/>
      <c r="I244" s="142"/>
      <c r="J244" s="142"/>
      <c r="K244" s="134"/>
      <c r="L244" s="134"/>
      <c r="M244" s="202"/>
      <c r="N244" s="134"/>
      <c r="O244" s="143"/>
      <c r="P244" s="143"/>
      <c r="Q244" s="143"/>
    </row>
    <row r="245" spans="2:17" x14ac:dyDescent="0.3">
      <c r="B245" s="134"/>
      <c r="C245" s="142"/>
      <c r="D245" s="142"/>
      <c r="E245" s="134"/>
      <c r="F245" s="134"/>
      <c r="G245" s="202"/>
      <c r="H245" s="134"/>
      <c r="I245" s="142"/>
      <c r="J245" s="142"/>
      <c r="K245" s="134"/>
      <c r="L245" s="134"/>
      <c r="M245" s="202"/>
      <c r="N245" s="134"/>
      <c r="O245" s="143"/>
      <c r="P245" s="143"/>
      <c r="Q245" s="143"/>
    </row>
    <row r="246" spans="2:17" x14ac:dyDescent="0.3">
      <c r="B246" s="134"/>
      <c r="C246" s="142"/>
      <c r="D246" s="142"/>
      <c r="E246" s="134"/>
      <c r="F246" s="134"/>
      <c r="G246" s="202"/>
      <c r="H246" s="134"/>
      <c r="I246" s="142"/>
      <c r="J246" s="142"/>
      <c r="K246" s="134"/>
      <c r="L246" s="134"/>
      <c r="M246" s="202"/>
      <c r="N246" s="134"/>
      <c r="O246" s="143"/>
      <c r="P246" s="143"/>
      <c r="Q246" s="143"/>
    </row>
    <row r="247" spans="2:17" x14ac:dyDescent="0.3">
      <c r="B247" s="134"/>
      <c r="C247" s="142"/>
      <c r="D247" s="142"/>
      <c r="E247" s="134"/>
      <c r="F247" s="134"/>
      <c r="G247" s="202"/>
      <c r="H247" s="134"/>
      <c r="I247" s="142"/>
      <c r="J247" s="142"/>
      <c r="K247" s="134"/>
      <c r="L247" s="134"/>
      <c r="M247" s="202"/>
      <c r="N247" s="134"/>
      <c r="O247" s="143"/>
      <c r="P247" s="143"/>
      <c r="Q247" s="143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796875" defaultRowHeight="13" outlineLevelRow="2" x14ac:dyDescent="0.3"/>
  <cols>
    <col min="1" max="1" width="81.453125" style="248" customWidth="1"/>
    <col min="2" max="2" width="14.26953125" style="141" customWidth="1"/>
    <col min="3" max="3" width="15.453125" style="141" customWidth="1"/>
    <col min="4" max="4" width="10.26953125" style="209" customWidth="1"/>
    <col min="5" max="5" width="8.81640625" style="160" hidden="1" customWidth="1"/>
    <col min="6" max="16384" width="9.1796875" style="160"/>
  </cols>
  <sheetData>
    <row r="2" spans="1:20" ht="18.5" x14ac:dyDescent="0.45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31.05.2023</v>
      </c>
      <c r="B2" s="258"/>
      <c r="C2" s="258"/>
      <c r="D2" s="258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</row>
    <row r="3" spans="1:20" ht="18.5" x14ac:dyDescent="0.45">
      <c r="A3" s="260" t="s">
        <v>166</v>
      </c>
      <c r="B3" s="260"/>
      <c r="C3" s="260"/>
      <c r="D3" s="260"/>
    </row>
    <row r="4" spans="1:20" x14ac:dyDescent="0.3">
      <c r="B4" s="134"/>
      <c r="C4" s="134"/>
      <c r="D4" s="202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</row>
    <row r="5" spans="1:20" s="8" customFormat="1" x14ac:dyDescent="0.3">
      <c r="B5" s="250"/>
      <c r="C5" s="250"/>
      <c r="D5" s="8" t="str">
        <f>VALVAL</f>
        <v>млрд. одиниць</v>
      </c>
    </row>
    <row r="6" spans="1:20" s="107" customFormat="1" x14ac:dyDescent="0.25">
      <c r="A6" s="56"/>
      <c r="B6" s="120" t="s">
        <v>167</v>
      </c>
      <c r="C6" s="120" t="s">
        <v>170</v>
      </c>
      <c r="D6" s="193" t="s">
        <v>191</v>
      </c>
      <c r="E6" s="210" t="s">
        <v>54</v>
      </c>
    </row>
    <row r="7" spans="1:20" s="203" customFormat="1" ht="15.5" x14ac:dyDescent="0.25">
      <c r="A7" s="149" t="s">
        <v>151</v>
      </c>
      <c r="B7" s="37">
        <f>B$8+B$18</f>
        <v>125.61244295394999</v>
      </c>
      <c r="C7" s="37">
        <f>C$8+C$18</f>
        <v>4593.4711813931399</v>
      </c>
      <c r="D7" s="127">
        <f>D$8+D$18</f>
        <v>1.0000010000000001</v>
      </c>
      <c r="E7" s="145" t="s">
        <v>92</v>
      </c>
    </row>
    <row r="8" spans="1:20" s="26" customFormat="1" ht="14.5" x14ac:dyDescent="0.25">
      <c r="A8" s="66" t="s">
        <v>65</v>
      </c>
      <c r="B8" s="13">
        <f>B$9+B$12</f>
        <v>116.41343012832</v>
      </c>
      <c r="C8" s="13">
        <f>C$9+C$12</f>
        <v>4257.0761609778801</v>
      </c>
      <c r="D8" s="221">
        <f>D$9+D$12</f>
        <v>0.92676700000000012</v>
      </c>
      <c r="E8" s="74" t="s">
        <v>92</v>
      </c>
    </row>
    <row r="9" spans="1:20" s="220" customFormat="1" ht="14.5" outlineLevel="1" x14ac:dyDescent="0.25">
      <c r="A9" s="146" t="s">
        <v>47</v>
      </c>
      <c r="B9" s="129">
        <f>SUM(B$10:B$11)</f>
        <v>39.72659766404</v>
      </c>
      <c r="C9" s="129">
        <f>SUM(C$10:C$11)</f>
        <v>1452.7460593247201</v>
      </c>
      <c r="D9" s="150">
        <f>SUM(D$10:D$11)</f>
        <v>0.31626300000000002</v>
      </c>
      <c r="E9" s="171" t="s">
        <v>163</v>
      </c>
    </row>
    <row r="10" spans="1:20" s="180" customFormat="1" ht="14" outlineLevel="2" x14ac:dyDescent="0.25">
      <c r="A10" s="64" t="s">
        <v>196</v>
      </c>
      <c r="B10" s="84">
        <v>39.680486528750002</v>
      </c>
      <c r="C10" s="84">
        <v>1451.0598396626001</v>
      </c>
      <c r="D10" s="69">
        <v>0.31589600000000001</v>
      </c>
      <c r="E10" s="168" t="s">
        <v>11</v>
      </c>
    </row>
    <row r="11" spans="1:20" ht="14" outlineLevel="2" x14ac:dyDescent="0.3">
      <c r="A11" s="233" t="s">
        <v>114</v>
      </c>
      <c r="B11" s="246">
        <v>4.6111135290000001E-2</v>
      </c>
      <c r="C11" s="246">
        <v>1.6862196621200001</v>
      </c>
      <c r="D11" s="69">
        <v>3.6699999999999998E-4</v>
      </c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</row>
    <row r="12" spans="1:20" ht="14.5" outlineLevel="1" x14ac:dyDescent="0.35">
      <c r="A12" s="5" t="s">
        <v>59</v>
      </c>
      <c r="B12" s="62">
        <f>SUM(B$13:B$17)</f>
        <v>76.686832464280002</v>
      </c>
      <c r="C12" s="62">
        <f>SUM(C$13:C$17)</f>
        <v>2804.33010165316</v>
      </c>
      <c r="D12" s="131">
        <f>SUM(D$13:D$17)</f>
        <v>0.61050400000000005</v>
      </c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</row>
    <row r="13" spans="1:20" ht="14" outlineLevel="2" x14ac:dyDescent="0.35">
      <c r="A13" s="164" t="s">
        <v>173</v>
      </c>
      <c r="B13" s="237">
        <v>41.465023081959998</v>
      </c>
      <c r="C13" s="237">
        <v>1516.31784307413</v>
      </c>
      <c r="D13" s="38">
        <v>0.33010299999999998</v>
      </c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</row>
    <row r="14" spans="1:20" ht="14" outlineLevel="2" x14ac:dyDescent="0.35">
      <c r="A14" s="164" t="s">
        <v>43</v>
      </c>
      <c r="B14" s="237">
        <v>6.7441530686000002</v>
      </c>
      <c r="C14" s="237">
        <v>246.62423590456001</v>
      </c>
      <c r="D14" s="38">
        <v>5.3690000000000002E-2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</row>
    <row r="15" spans="1:20" ht="28" outlineLevel="2" x14ac:dyDescent="0.35">
      <c r="A15" s="164" t="s">
        <v>220</v>
      </c>
      <c r="B15" s="237">
        <v>1.6104177542</v>
      </c>
      <c r="C15" s="237">
        <v>58.890722686979998</v>
      </c>
      <c r="D15" s="38">
        <v>1.2821000000000001E-2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spans="1:20" ht="14" outlineLevel="2" x14ac:dyDescent="0.35">
      <c r="A16" s="164" t="s">
        <v>51</v>
      </c>
      <c r="B16" s="237">
        <v>22.677469857150001</v>
      </c>
      <c r="C16" s="237">
        <v>829.28332421799996</v>
      </c>
      <c r="D16" s="38">
        <v>0.180535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8" ht="14" outlineLevel="2" x14ac:dyDescent="0.35">
      <c r="A17" s="164" t="s">
        <v>176</v>
      </c>
      <c r="B17" s="237">
        <v>4.1897687023700003</v>
      </c>
      <c r="C17" s="237">
        <v>153.21397576948999</v>
      </c>
      <c r="D17" s="38">
        <v>3.3355000000000003E-2</v>
      </c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</row>
    <row r="18" spans="1:18" ht="14.5" x14ac:dyDescent="0.35">
      <c r="A18" s="116" t="s">
        <v>14</v>
      </c>
      <c r="B18" s="140">
        <f>B$19+B$23</f>
        <v>9.1990128256299997</v>
      </c>
      <c r="C18" s="140">
        <f>C$19+C$23</f>
        <v>336.39502041525998</v>
      </c>
      <c r="D18" s="207">
        <f>D$19+D$23</f>
        <v>7.3233999999999994E-2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</row>
    <row r="19" spans="1:18" ht="14.5" outlineLevel="1" x14ac:dyDescent="0.35">
      <c r="A19" s="5" t="s">
        <v>47</v>
      </c>
      <c r="B19" s="62">
        <f>SUM(B$20:B$22)</f>
        <v>1.9045594695700001</v>
      </c>
      <c r="C19" s="62">
        <f>SUM(C$20:C$22)</f>
        <v>69.647073418869994</v>
      </c>
      <c r="D19" s="131">
        <f>SUM(D$20:D$22)</f>
        <v>1.5162E-2</v>
      </c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</row>
    <row r="20" spans="1:18" ht="14" outlineLevel="2" x14ac:dyDescent="0.35">
      <c r="A20" s="164" t="s">
        <v>196</v>
      </c>
      <c r="B20" s="237">
        <v>0.32397785532000001</v>
      </c>
      <c r="C20" s="237">
        <v>11.847416600000001</v>
      </c>
      <c r="D20" s="38">
        <v>2.5790000000000001E-3</v>
      </c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</row>
    <row r="21" spans="1:18" ht="14" outlineLevel="2" x14ac:dyDescent="0.35">
      <c r="A21" s="164" t="s">
        <v>114</v>
      </c>
      <c r="B21" s="237">
        <v>1.58055550852</v>
      </c>
      <c r="C21" s="237">
        <v>57.798702168870001</v>
      </c>
      <c r="D21" s="38">
        <v>1.2583E-2</v>
      </c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</row>
    <row r="22" spans="1:18" ht="14" outlineLevel="2" x14ac:dyDescent="0.35">
      <c r="A22" s="164" t="s">
        <v>137</v>
      </c>
      <c r="B22" s="237">
        <v>2.6105729999999998E-5</v>
      </c>
      <c r="C22" s="237">
        <v>9.5465000000000003E-4</v>
      </c>
      <c r="D22" s="38">
        <v>0</v>
      </c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</row>
    <row r="23" spans="1:18" ht="14.5" outlineLevel="1" x14ac:dyDescent="0.35">
      <c r="A23" s="5" t="s">
        <v>59</v>
      </c>
      <c r="B23" s="62">
        <f>SUM(B$24:B$27)</f>
        <v>7.29445335606</v>
      </c>
      <c r="C23" s="62">
        <f>SUM(C$24:C$27)</f>
        <v>266.74794699639</v>
      </c>
      <c r="D23" s="131">
        <f>SUM(D$24:D$27)</f>
        <v>5.8071999999999999E-2</v>
      </c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</row>
    <row r="24" spans="1:18" ht="14" outlineLevel="2" x14ac:dyDescent="0.35">
      <c r="A24" s="164" t="s">
        <v>173</v>
      </c>
      <c r="B24" s="237">
        <v>4.6451475097600001</v>
      </c>
      <c r="C24" s="237">
        <v>169.86654122521</v>
      </c>
      <c r="D24" s="38">
        <v>3.6979999999999999E-2</v>
      </c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</row>
    <row r="25" spans="1:18" ht="28" outlineLevel="2" x14ac:dyDescent="0.35">
      <c r="A25" s="164" t="s">
        <v>220</v>
      </c>
      <c r="B25" s="237">
        <v>1.01619264218</v>
      </c>
      <c r="C25" s="237">
        <v>37.160742254820001</v>
      </c>
      <c r="D25" s="38">
        <v>8.09E-3</v>
      </c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</row>
    <row r="26" spans="1:18" ht="14" outlineLevel="2" x14ac:dyDescent="0.35">
      <c r="A26" s="164" t="s">
        <v>51</v>
      </c>
      <c r="B26" s="237">
        <v>1.5249999999999999</v>
      </c>
      <c r="C26" s="237">
        <v>55.767114999999997</v>
      </c>
      <c r="D26" s="38">
        <v>1.2141000000000001E-2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</row>
    <row r="27" spans="1:18" ht="14" outlineLevel="2" x14ac:dyDescent="0.35">
      <c r="A27" s="164" t="s">
        <v>176</v>
      </c>
      <c r="B27" s="237">
        <v>0.10811320412</v>
      </c>
      <c r="C27" s="237">
        <v>3.9535485163600002</v>
      </c>
      <c r="D27" s="38">
        <v>8.61E-4</v>
      </c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</row>
    <row r="28" spans="1:18" x14ac:dyDescent="0.3">
      <c r="B28" s="134"/>
      <c r="C28" s="134"/>
      <c r="D28" s="202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</row>
    <row r="29" spans="1:18" x14ac:dyDescent="0.3">
      <c r="B29" s="134"/>
      <c r="C29" s="134"/>
      <c r="D29" s="202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</row>
    <row r="30" spans="1:18" x14ac:dyDescent="0.3">
      <c r="B30" s="134"/>
      <c r="C30" s="134"/>
      <c r="D30" s="202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</row>
    <row r="31" spans="1:18" x14ac:dyDescent="0.3">
      <c r="B31" s="134"/>
      <c r="C31" s="134"/>
      <c r="D31" s="202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</row>
    <row r="32" spans="1:18" x14ac:dyDescent="0.3">
      <c r="B32" s="134"/>
      <c r="C32" s="134"/>
      <c r="D32" s="202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</row>
    <row r="33" spans="2:18" x14ac:dyDescent="0.3">
      <c r="B33" s="134"/>
      <c r="C33" s="134"/>
      <c r="D33" s="202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</row>
    <row r="34" spans="2:18" x14ac:dyDescent="0.3">
      <c r="B34" s="134"/>
      <c r="C34" s="134"/>
      <c r="D34" s="20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</row>
    <row r="35" spans="2:18" x14ac:dyDescent="0.3">
      <c r="B35" s="134"/>
      <c r="C35" s="134"/>
      <c r="D35" s="202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</row>
    <row r="36" spans="2:18" x14ac:dyDescent="0.3">
      <c r="B36" s="134"/>
      <c r="C36" s="134"/>
      <c r="D36" s="202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</row>
    <row r="37" spans="2:18" x14ac:dyDescent="0.3">
      <c r="B37" s="134"/>
      <c r="C37" s="134"/>
      <c r="D37" s="202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</row>
    <row r="38" spans="2:18" x14ac:dyDescent="0.3">
      <c r="B38" s="134"/>
      <c r="C38" s="134"/>
      <c r="D38" s="202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</row>
    <row r="39" spans="2:18" x14ac:dyDescent="0.3">
      <c r="B39" s="134"/>
      <c r="C39" s="134"/>
      <c r="D39" s="202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</row>
    <row r="40" spans="2:18" x14ac:dyDescent="0.3">
      <c r="B40" s="134"/>
      <c r="C40" s="134"/>
      <c r="D40" s="202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</row>
    <row r="41" spans="2:18" x14ac:dyDescent="0.3">
      <c r="B41" s="134"/>
      <c r="C41" s="134"/>
      <c r="D41" s="202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</row>
    <row r="42" spans="2:18" x14ac:dyDescent="0.3">
      <c r="B42" s="134"/>
      <c r="C42" s="134"/>
      <c r="D42" s="202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</row>
    <row r="43" spans="2:18" x14ac:dyDescent="0.3">
      <c r="B43" s="134"/>
      <c r="C43" s="134"/>
      <c r="D43" s="202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</row>
    <row r="44" spans="2:18" x14ac:dyDescent="0.3">
      <c r="B44" s="134"/>
      <c r="C44" s="134"/>
      <c r="D44" s="202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</row>
    <row r="45" spans="2:18" x14ac:dyDescent="0.3">
      <c r="B45" s="134"/>
      <c r="C45" s="134"/>
      <c r="D45" s="202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</row>
    <row r="46" spans="2:18" x14ac:dyDescent="0.3">
      <c r="B46" s="134"/>
      <c r="C46" s="134"/>
      <c r="D46" s="202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</row>
    <row r="47" spans="2:18" x14ac:dyDescent="0.3">
      <c r="B47" s="134"/>
      <c r="C47" s="134"/>
      <c r="D47" s="202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</row>
    <row r="48" spans="2:18" x14ac:dyDescent="0.3">
      <c r="B48" s="134"/>
      <c r="C48" s="134"/>
      <c r="D48" s="202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</row>
    <row r="49" spans="2:18" x14ac:dyDescent="0.3">
      <c r="B49" s="134"/>
      <c r="C49" s="134"/>
      <c r="D49" s="202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</row>
    <row r="50" spans="2:18" x14ac:dyDescent="0.3">
      <c r="B50" s="134"/>
      <c r="C50" s="134"/>
      <c r="D50" s="202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</row>
    <row r="51" spans="2:18" x14ac:dyDescent="0.3">
      <c r="B51" s="134"/>
      <c r="C51" s="134"/>
      <c r="D51" s="20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</row>
    <row r="52" spans="2:18" x14ac:dyDescent="0.3">
      <c r="B52" s="134"/>
      <c r="C52" s="134"/>
      <c r="D52" s="202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</row>
    <row r="53" spans="2:18" x14ac:dyDescent="0.3">
      <c r="B53" s="134"/>
      <c r="C53" s="134"/>
      <c r="D53" s="202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</row>
    <row r="54" spans="2:18" x14ac:dyDescent="0.3">
      <c r="B54" s="134"/>
      <c r="C54" s="134"/>
      <c r="D54" s="202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</row>
    <row r="55" spans="2:18" x14ac:dyDescent="0.3">
      <c r="B55" s="134"/>
      <c r="C55" s="134"/>
      <c r="D55" s="202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</row>
    <row r="56" spans="2:18" x14ac:dyDescent="0.3">
      <c r="B56" s="134"/>
      <c r="C56" s="134"/>
      <c r="D56" s="202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</row>
    <row r="57" spans="2:18" x14ac:dyDescent="0.3">
      <c r="B57" s="134"/>
      <c r="C57" s="134"/>
      <c r="D57" s="202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</row>
    <row r="58" spans="2:18" x14ac:dyDescent="0.3">
      <c r="B58" s="134"/>
      <c r="C58" s="134"/>
      <c r="D58" s="202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</row>
    <row r="59" spans="2:18" x14ac:dyDescent="0.3">
      <c r="B59" s="134"/>
      <c r="C59" s="134"/>
      <c r="D59" s="202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</row>
    <row r="60" spans="2:18" x14ac:dyDescent="0.3">
      <c r="B60" s="134"/>
      <c r="C60" s="134"/>
      <c r="D60" s="202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</row>
    <row r="61" spans="2:18" x14ac:dyDescent="0.3">
      <c r="B61" s="134"/>
      <c r="C61" s="134"/>
      <c r="D61" s="202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</row>
    <row r="62" spans="2:18" x14ac:dyDescent="0.3">
      <c r="B62" s="134"/>
      <c r="C62" s="134"/>
      <c r="D62" s="202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</row>
    <row r="63" spans="2:18" x14ac:dyDescent="0.3">
      <c r="B63" s="134"/>
      <c r="C63" s="134"/>
      <c r="D63" s="202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</row>
    <row r="64" spans="2:18" x14ac:dyDescent="0.3">
      <c r="B64" s="134"/>
      <c r="C64" s="134"/>
      <c r="D64" s="202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</row>
    <row r="65" spans="2:18" x14ac:dyDescent="0.3">
      <c r="B65" s="134"/>
      <c r="C65" s="134"/>
      <c r="D65" s="202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</row>
    <row r="66" spans="2:18" x14ac:dyDescent="0.3">
      <c r="B66" s="134"/>
      <c r="C66" s="134"/>
      <c r="D66" s="202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</row>
    <row r="67" spans="2:18" x14ac:dyDescent="0.3">
      <c r="B67" s="134"/>
      <c r="C67" s="134"/>
      <c r="D67" s="202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</row>
    <row r="68" spans="2:18" x14ac:dyDescent="0.3">
      <c r="B68" s="134"/>
      <c r="C68" s="134"/>
      <c r="D68" s="202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</row>
    <row r="69" spans="2:18" x14ac:dyDescent="0.3">
      <c r="B69" s="134"/>
      <c r="C69" s="134"/>
      <c r="D69" s="202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</row>
    <row r="70" spans="2:18" x14ac:dyDescent="0.3">
      <c r="B70" s="134"/>
      <c r="C70" s="134"/>
      <c r="D70" s="202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</row>
    <row r="71" spans="2:18" x14ac:dyDescent="0.3">
      <c r="B71" s="134"/>
      <c r="C71" s="134"/>
      <c r="D71" s="202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</row>
    <row r="72" spans="2:18" x14ac:dyDescent="0.3">
      <c r="B72" s="134"/>
      <c r="C72" s="134"/>
      <c r="D72" s="202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</row>
    <row r="73" spans="2:18" x14ac:dyDescent="0.3">
      <c r="B73" s="134"/>
      <c r="C73" s="134"/>
      <c r="D73" s="202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</row>
    <row r="74" spans="2:18" x14ac:dyDescent="0.3">
      <c r="B74" s="134"/>
      <c r="C74" s="134"/>
      <c r="D74" s="202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</row>
    <row r="75" spans="2:18" x14ac:dyDescent="0.3">
      <c r="B75" s="134"/>
      <c r="C75" s="134"/>
      <c r="D75" s="202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</row>
    <row r="76" spans="2:18" x14ac:dyDescent="0.3">
      <c r="B76" s="134"/>
      <c r="C76" s="134"/>
      <c r="D76" s="202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</row>
    <row r="77" spans="2:18" x14ac:dyDescent="0.3">
      <c r="B77" s="134"/>
      <c r="C77" s="134"/>
      <c r="D77" s="202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</row>
    <row r="78" spans="2:18" x14ac:dyDescent="0.3">
      <c r="B78" s="134"/>
      <c r="C78" s="134"/>
      <c r="D78" s="202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</row>
    <row r="79" spans="2:18" x14ac:dyDescent="0.3">
      <c r="B79" s="134"/>
      <c r="C79" s="134"/>
      <c r="D79" s="202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</row>
    <row r="80" spans="2:18" x14ac:dyDescent="0.3">
      <c r="B80" s="134"/>
      <c r="C80" s="134"/>
      <c r="D80" s="202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</row>
    <row r="81" spans="2:18" x14ac:dyDescent="0.3">
      <c r="B81" s="134"/>
      <c r="C81" s="134"/>
      <c r="D81" s="202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</row>
    <row r="82" spans="2:18" x14ac:dyDescent="0.3">
      <c r="B82" s="134"/>
      <c r="C82" s="134"/>
      <c r="D82" s="202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</row>
    <row r="83" spans="2:18" x14ac:dyDescent="0.3">
      <c r="B83" s="134"/>
      <c r="C83" s="134"/>
      <c r="D83" s="202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</row>
    <row r="84" spans="2:18" x14ac:dyDescent="0.3">
      <c r="B84" s="134"/>
      <c r="C84" s="134"/>
      <c r="D84" s="202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</row>
    <row r="85" spans="2:18" x14ac:dyDescent="0.3">
      <c r="B85" s="134"/>
      <c r="C85" s="134"/>
      <c r="D85" s="202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</row>
    <row r="86" spans="2:18" x14ac:dyDescent="0.3">
      <c r="B86" s="134"/>
      <c r="C86" s="134"/>
      <c r="D86" s="202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</row>
    <row r="87" spans="2:18" x14ac:dyDescent="0.3">
      <c r="B87" s="134"/>
      <c r="C87" s="134"/>
      <c r="D87" s="202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</row>
    <row r="88" spans="2:18" x14ac:dyDescent="0.3">
      <c r="B88" s="134"/>
      <c r="C88" s="134"/>
      <c r="D88" s="202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</row>
    <row r="89" spans="2:18" x14ac:dyDescent="0.3">
      <c r="B89" s="134"/>
      <c r="C89" s="134"/>
      <c r="D89" s="202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</row>
    <row r="90" spans="2:18" x14ac:dyDescent="0.3">
      <c r="B90" s="134"/>
      <c r="C90" s="134"/>
      <c r="D90" s="202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</row>
    <row r="91" spans="2:18" x14ac:dyDescent="0.3">
      <c r="B91" s="134"/>
      <c r="C91" s="134"/>
      <c r="D91" s="202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</row>
    <row r="92" spans="2:18" x14ac:dyDescent="0.3">
      <c r="B92" s="134"/>
      <c r="C92" s="134"/>
      <c r="D92" s="202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</row>
    <row r="93" spans="2:18" x14ac:dyDescent="0.3">
      <c r="B93" s="134"/>
      <c r="C93" s="134"/>
      <c r="D93" s="202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</row>
    <row r="94" spans="2:18" x14ac:dyDescent="0.3">
      <c r="B94" s="134"/>
      <c r="C94" s="134"/>
      <c r="D94" s="202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</row>
    <row r="95" spans="2:18" x14ac:dyDescent="0.3">
      <c r="B95" s="134"/>
      <c r="C95" s="134"/>
      <c r="D95" s="202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</row>
    <row r="96" spans="2:18" x14ac:dyDescent="0.3">
      <c r="B96" s="134"/>
      <c r="C96" s="134"/>
      <c r="D96" s="202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</row>
    <row r="97" spans="2:18" x14ac:dyDescent="0.3">
      <c r="B97" s="134"/>
      <c r="C97" s="134"/>
      <c r="D97" s="202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</row>
    <row r="98" spans="2:18" x14ac:dyDescent="0.3">
      <c r="B98" s="134"/>
      <c r="C98" s="134"/>
      <c r="D98" s="202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</row>
    <row r="99" spans="2:18" x14ac:dyDescent="0.3">
      <c r="B99" s="134"/>
      <c r="C99" s="134"/>
      <c r="D99" s="202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</row>
    <row r="100" spans="2:18" x14ac:dyDescent="0.3">
      <c r="B100" s="134"/>
      <c r="C100" s="134"/>
      <c r="D100" s="202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</row>
    <row r="101" spans="2:18" x14ac:dyDescent="0.3">
      <c r="B101" s="134"/>
      <c r="C101" s="134"/>
      <c r="D101" s="202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</row>
    <row r="102" spans="2:18" x14ac:dyDescent="0.3">
      <c r="B102" s="134"/>
      <c r="C102" s="134"/>
      <c r="D102" s="202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</row>
    <row r="103" spans="2:18" x14ac:dyDescent="0.3">
      <c r="B103" s="134"/>
      <c r="C103" s="134"/>
      <c r="D103" s="202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</row>
    <row r="104" spans="2:18" x14ac:dyDescent="0.3">
      <c r="B104" s="134"/>
      <c r="C104" s="134"/>
      <c r="D104" s="202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</row>
    <row r="105" spans="2:18" x14ac:dyDescent="0.3">
      <c r="B105" s="134"/>
      <c r="C105" s="134"/>
      <c r="D105" s="202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</row>
    <row r="106" spans="2:18" x14ac:dyDescent="0.3">
      <c r="B106" s="134"/>
      <c r="C106" s="134"/>
      <c r="D106" s="202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</row>
    <row r="107" spans="2:18" x14ac:dyDescent="0.3">
      <c r="B107" s="134"/>
      <c r="C107" s="134"/>
      <c r="D107" s="202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</row>
    <row r="108" spans="2:18" x14ac:dyDescent="0.3">
      <c r="B108" s="134"/>
      <c r="C108" s="134"/>
      <c r="D108" s="202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</row>
    <row r="109" spans="2:18" x14ac:dyDescent="0.3">
      <c r="B109" s="134"/>
      <c r="C109" s="134"/>
      <c r="D109" s="202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</row>
    <row r="110" spans="2:18" x14ac:dyDescent="0.3">
      <c r="B110" s="134"/>
      <c r="C110" s="134"/>
      <c r="D110" s="202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</row>
    <row r="111" spans="2:18" x14ac:dyDescent="0.3">
      <c r="B111" s="134"/>
      <c r="C111" s="134"/>
      <c r="D111" s="202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</row>
    <row r="112" spans="2:18" x14ac:dyDescent="0.3">
      <c r="B112" s="134"/>
      <c r="C112" s="134"/>
      <c r="D112" s="202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</row>
    <row r="113" spans="2:18" x14ac:dyDescent="0.3">
      <c r="B113" s="134"/>
      <c r="C113" s="134"/>
      <c r="D113" s="202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</row>
    <row r="114" spans="2:18" x14ac:dyDescent="0.3">
      <c r="B114" s="134"/>
      <c r="C114" s="134"/>
      <c r="D114" s="202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</row>
    <row r="115" spans="2:18" x14ac:dyDescent="0.3">
      <c r="B115" s="134"/>
      <c r="C115" s="134"/>
      <c r="D115" s="202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</row>
    <row r="116" spans="2:18" x14ac:dyDescent="0.3">
      <c r="B116" s="134"/>
      <c r="C116" s="134"/>
      <c r="D116" s="20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</row>
    <row r="117" spans="2:18" x14ac:dyDescent="0.3">
      <c r="B117" s="134"/>
      <c r="C117" s="134"/>
      <c r="D117" s="202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</row>
    <row r="118" spans="2:18" x14ac:dyDescent="0.3">
      <c r="B118" s="134"/>
      <c r="C118" s="134"/>
      <c r="D118" s="202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</row>
    <row r="119" spans="2:18" x14ac:dyDescent="0.3">
      <c r="B119" s="134"/>
      <c r="C119" s="134"/>
      <c r="D119" s="202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</row>
    <row r="120" spans="2:18" x14ac:dyDescent="0.3">
      <c r="B120" s="134"/>
      <c r="C120" s="134"/>
      <c r="D120" s="202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</row>
    <row r="121" spans="2:18" x14ac:dyDescent="0.3">
      <c r="B121" s="134"/>
      <c r="C121" s="134"/>
      <c r="D121" s="202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</row>
    <row r="122" spans="2:18" x14ac:dyDescent="0.3">
      <c r="B122" s="134"/>
      <c r="C122" s="134"/>
      <c r="D122" s="202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</row>
    <row r="123" spans="2:18" x14ac:dyDescent="0.3">
      <c r="B123" s="134"/>
      <c r="C123" s="134"/>
      <c r="D123" s="202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</row>
    <row r="124" spans="2:18" x14ac:dyDescent="0.3">
      <c r="B124" s="134"/>
      <c r="C124" s="134"/>
      <c r="D124" s="202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</row>
    <row r="125" spans="2:18" x14ac:dyDescent="0.3">
      <c r="B125" s="134"/>
      <c r="C125" s="134"/>
      <c r="D125" s="202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</row>
    <row r="126" spans="2:18" x14ac:dyDescent="0.3">
      <c r="B126" s="134"/>
      <c r="C126" s="134"/>
      <c r="D126" s="202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</row>
    <row r="127" spans="2:18" x14ac:dyDescent="0.3">
      <c r="B127" s="134"/>
      <c r="C127" s="134"/>
      <c r="D127" s="202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</row>
    <row r="128" spans="2:18" x14ac:dyDescent="0.3">
      <c r="B128" s="134"/>
      <c r="C128" s="134"/>
      <c r="D128" s="202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</row>
    <row r="129" spans="2:18" x14ac:dyDescent="0.3">
      <c r="B129" s="134"/>
      <c r="C129" s="134"/>
      <c r="D129" s="202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</row>
    <row r="130" spans="2:18" x14ac:dyDescent="0.3">
      <c r="B130" s="134"/>
      <c r="C130" s="134"/>
      <c r="D130" s="202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</row>
    <row r="131" spans="2:18" x14ac:dyDescent="0.3">
      <c r="B131" s="134"/>
      <c r="C131" s="134"/>
      <c r="D131" s="202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</row>
    <row r="132" spans="2:18" x14ac:dyDescent="0.3">
      <c r="B132" s="134"/>
      <c r="C132" s="134"/>
      <c r="D132" s="202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</row>
    <row r="133" spans="2:18" x14ac:dyDescent="0.3">
      <c r="B133" s="134"/>
      <c r="C133" s="134"/>
      <c r="D133" s="202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</row>
    <row r="134" spans="2:18" x14ac:dyDescent="0.3">
      <c r="B134" s="134"/>
      <c r="C134" s="134"/>
      <c r="D134" s="202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</row>
    <row r="135" spans="2:18" x14ac:dyDescent="0.3">
      <c r="B135" s="134"/>
      <c r="C135" s="134"/>
      <c r="D135" s="202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</row>
    <row r="136" spans="2:18" x14ac:dyDescent="0.3">
      <c r="B136" s="134"/>
      <c r="C136" s="134"/>
      <c r="D136" s="202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</row>
    <row r="137" spans="2:18" x14ac:dyDescent="0.3">
      <c r="B137" s="134"/>
      <c r="C137" s="134"/>
      <c r="D137" s="202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</row>
    <row r="138" spans="2:18" x14ac:dyDescent="0.3">
      <c r="B138" s="134"/>
      <c r="C138" s="134"/>
      <c r="D138" s="202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</row>
    <row r="139" spans="2:18" x14ac:dyDescent="0.3">
      <c r="B139" s="134"/>
      <c r="C139" s="134"/>
      <c r="D139" s="202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</row>
    <row r="140" spans="2:18" x14ac:dyDescent="0.3">
      <c r="B140" s="134"/>
      <c r="C140" s="134"/>
      <c r="D140" s="202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</row>
    <row r="141" spans="2:18" x14ac:dyDescent="0.3">
      <c r="B141" s="134"/>
      <c r="C141" s="134"/>
      <c r="D141" s="202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</row>
    <row r="142" spans="2:18" x14ac:dyDescent="0.3">
      <c r="B142" s="134"/>
      <c r="C142" s="134"/>
      <c r="D142" s="202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</row>
    <row r="143" spans="2:18" x14ac:dyDescent="0.3">
      <c r="B143" s="134"/>
      <c r="C143" s="134"/>
      <c r="D143" s="202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</row>
    <row r="144" spans="2:18" x14ac:dyDescent="0.3">
      <c r="B144" s="134"/>
      <c r="C144" s="134"/>
      <c r="D144" s="202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</row>
    <row r="145" spans="2:18" x14ac:dyDescent="0.3">
      <c r="B145" s="134"/>
      <c r="C145" s="134"/>
      <c r="D145" s="202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</row>
    <row r="146" spans="2:18" x14ac:dyDescent="0.3">
      <c r="B146" s="134"/>
      <c r="C146" s="134"/>
      <c r="D146" s="202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</row>
    <row r="147" spans="2:18" x14ac:dyDescent="0.3">
      <c r="B147" s="134"/>
      <c r="C147" s="134"/>
      <c r="D147" s="202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</row>
    <row r="148" spans="2:18" x14ac:dyDescent="0.3">
      <c r="B148" s="134"/>
      <c r="C148" s="134"/>
      <c r="D148" s="202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</row>
    <row r="149" spans="2:18" x14ac:dyDescent="0.3">
      <c r="B149" s="134"/>
      <c r="C149" s="134"/>
      <c r="D149" s="202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</row>
    <row r="150" spans="2:18" x14ac:dyDescent="0.3">
      <c r="B150" s="134"/>
      <c r="C150" s="134"/>
      <c r="D150" s="202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</row>
    <row r="151" spans="2:18" x14ac:dyDescent="0.3">
      <c r="B151" s="134"/>
      <c r="C151" s="134"/>
      <c r="D151" s="202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</row>
    <row r="152" spans="2:18" x14ac:dyDescent="0.3">
      <c r="B152" s="134"/>
      <c r="C152" s="134"/>
      <c r="D152" s="202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</row>
    <row r="153" spans="2:18" x14ac:dyDescent="0.3">
      <c r="B153" s="134"/>
      <c r="C153" s="134"/>
      <c r="D153" s="202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</row>
    <row r="154" spans="2:18" x14ac:dyDescent="0.3">
      <c r="B154" s="134"/>
      <c r="C154" s="134"/>
      <c r="D154" s="202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</row>
    <row r="155" spans="2:18" x14ac:dyDescent="0.3">
      <c r="B155" s="134"/>
      <c r="C155" s="134"/>
      <c r="D155" s="202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</row>
    <row r="156" spans="2:18" x14ac:dyDescent="0.3">
      <c r="B156" s="134"/>
      <c r="C156" s="134"/>
      <c r="D156" s="202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</row>
    <row r="157" spans="2:18" x14ac:dyDescent="0.3">
      <c r="B157" s="134"/>
      <c r="C157" s="134"/>
      <c r="D157" s="202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</row>
    <row r="158" spans="2:18" x14ac:dyDescent="0.3">
      <c r="B158" s="134"/>
      <c r="C158" s="134"/>
      <c r="D158" s="202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</row>
    <row r="159" spans="2:18" x14ac:dyDescent="0.3">
      <c r="B159" s="134"/>
      <c r="C159" s="134"/>
      <c r="D159" s="202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</row>
    <row r="160" spans="2:18" x14ac:dyDescent="0.3">
      <c r="B160" s="134"/>
      <c r="C160" s="134"/>
      <c r="D160" s="202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</row>
    <row r="161" spans="2:18" x14ac:dyDescent="0.3">
      <c r="B161" s="134"/>
      <c r="C161" s="134"/>
      <c r="D161" s="202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</row>
    <row r="162" spans="2:18" x14ac:dyDescent="0.3">
      <c r="B162" s="134"/>
      <c r="C162" s="134"/>
      <c r="D162" s="202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</row>
    <row r="163" spans="2:18" x14ac:dyDescent="0.3">
      <c r="B163" s="134"/>
      <c r="C163" s="134"/>
      <c r="D163" s="202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</row>
    <row r="164" spans="2:18" x14ac:dyDescent="0.3">
      <c r="B164" s="134"/>
      <c r="C164" s="134"/>
      <c r="D164" s="202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</row>
    <row r="165" spans="2:18" x14ac:dyDescent="0.3">
      <c r="B165" s="134"/>
      <c r="C165" s="134"/>
      <c r="D165" s="202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</row>
    <row r="166" spans="2:18" x14ac:dyDescent="0.3">
      <c r="B166" s="134"/>
      <c r="C166" s="134"/>
      <c r="D166" s="202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</row>
    <row r="167" spans="2:18" x14ac:dyDescent="0.3">
      <c r="B167" s="134"/>
      <c r="C167" s="134"/>
      <c r="D167" s="202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</row>
    <row r="168" spans="2:18" x14ac:dyDescent="0.3">
      <c r="B168" s="134"/>
      <c r="C168" s="134"/>
      <c r="D168" s="202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</row>
    <row r="169" spans="2:18" x14ac:dyDescent="0.3">
      <c r="B169" s="134"/>
      <c r="C169" s="134"/>
      <c r="D169" s="202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</row>
    <row r="170" spans="2:18" x14ac:dyDescent="0.3">
      <c r="B170" s="134"/>
      <c r="C170" s="134"/>
      <c r="D170" s="202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</row>
    <row r="171" spans="2:18" x14ac:dyDescent="0.3">
      <c r="B171" s="134"/>
      <c r="C171" s="134"/>
      <c r="D171" s="202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</row>
    <row r="172" spans="2:18" x14ac:dyDescent="0.3">
      <c r="B172" s="134"/>
      <c r="C172" s="134"/>
      <c r="D172" s="202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</row>
    <row r="173" spans="2:18" x14ac:dyDescent="0.3">
      <c r="B173" s="134"/>
      <c r="C173" s="134"/>
      <c r="D173" s="202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</row>
    <row r="174" spans="2:18" x14ac:dyDescent="0.3">
      <c r="B174" s="134"/>
      <c r="C174" s="134"/>
      <c r="D174" s="202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</row>
    <row r="175" spans="2:18" x14ac:dyDescent="0.3">
      <c r="B175" s="134"/>
      <c r="C175" s="134"/>
      <c r="D175" s="202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</row>
    <row r="176" spans="2:18" x14ac:dyDescent="0.3">
      <c r="B176" s="134"/>
      <c r="C176" s="134"/>
      <c r="D176" s="202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</row>
    <row r="177" spans="2:18" x14ac:dyDescent="0.3">
      <c r="B177" s="134"/>
      <c r="C177" s="134"/>
      <c r="D177" s="202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</row>
    <row r="178" spans="2:18" x14ac:dyDescent="0.3">
      <c r="B178" s="134"/>
      <c r="C178" s="134"/>
      <c r="D178" s="202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</row>
    <row r="179" spans="2:18" x14ac:dyDescent="0.3">
      <c r="B179" s="134"/>
      <c r="C179" s="134"/>
      <c r="D179" s="202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</row>
    <row r="180" spans="2:18" x14ac:dyDescent="0.3">
      <c r="B180" s="134"/>
      <c r="C180" s="134"/>
      <c r="D180" s="202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</row>
    <row r="181" spans="2:18" x14ac:dyDescent="0.3">
      <c r="B181" s="134"/>
      <c r="C181" s="134"/>
      <c r="D181" s="202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</row>
    <row r="182" spans="2:18" x14ac:dyDescent="0.3">
      <c r="B182" s="134"/>
      <c r="C182" s="134"/>
      <c r="D182" s="202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</row>
    <row r="183" spans="2:18" x14ac:dyDescent="0.3">
      <c r="B183" s="134"/>
      <c r="C183" s="134"/>
      <c r="D183" s="202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</row>
    <row r="184" spans="2:18" x14ac:dyDescent="0.3">
      <c r="B184" s="134"/>
      <c r="C184" s="134"/>
      <c r="D184" s="202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  <c r="R184" s="143"/>
    </row>
    <row r="185" spans="2:18" x14ac:dyDescent="0.3">
      <c r="B185" s="134"/>
      <c r="C185" s="134"/>
      <c r="D185" s="202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  <c r="R185" s="143"/>
    </row>
    <row r="186" spans="2:18" x14ac:dyDescent="0.3">
      <c r="B186" s="134"/>
      <c r="C186" s="134"/>
      <c r="D186" s="202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</row>
    <row r="187" spans="2:18" x14ac:dyDescent="0.3">
      <c r="B187" s="134"/>
      <c r="C187" s="134"/>
      <c r="D187" s="202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</row>
    <row r="188" spans="2:18" x14ac:dyDescent="0.3">
      <c r="B188" s="134"/>
      <c r="C188" s="134"/>
      <c r="D188" s="202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</row>
    <row r="189" spans="2:18" x14ac:dyDescent="0.3">
      <c r="B189" s="134"/>
      <c r="C189" s="134"/>
      <c r="D189" s="202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</row>
    <row r="190" spans="2:18" x14ac:dyDescent="0.3">
      <c r="B190" s="134"/>
      <c r="C190" s="134"/>
      <c r="D190" s="202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</row>
    <row r="191" spans="2:18" x14ac:dyDescent="0.3">
      <c r="B191" s="134"/>
      <c r="C191" s="134"/>
      <c r="D191" s="202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</row>
    <row r="192" spans="2:18" x14ac:dyDescent="0.3">
      <c r="B192" s="134"/>
      <c r="C192" s="134"/>
      <c r="D192" s="202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</row>
    <row r="193" spans="2:18" x14ac:dyDescent="0.3">
      <c r="B193" s="134"/>
      <c r="C193" s="134"/>
      <c r="D193" s="202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</row>
    <row r="194" spans="2:18" x14ac:dyDescent="0.3">
      <c r="B194" s="134"/>
      <c r="C194" s="134"/>
      <c r="D194" s="202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</row>
    <row r="195" spans="2:18" x14ac:dyDescent="0.3">
      <c r="B195" s="134"/>
      <c r="C195" s="134"/>
      <c r="D195" s="202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</row>
    <row r="196" spans="2:18" x14ac:dyDescent="0.3">
      <c r="B196" s="134"/>
      <c r="C196" s="134"/>
      <c r="D196" s="202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</row>
    <row r="197" spans="2:18" x14ac:dyDescent="0.3">
      <c r="B197" s="134"/>
      <c r="C197" s="134"/>
      <c r="D197" s="202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</row>
    <row r="198" spans="2:18" x14ac:dyDescent="0.3">
      <c r="B198" s="134"/>
      <c r="C198" s="134"/>
      <c r="D198" s="202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</row>
    <row r="199" spans="2:18" x14ac:dyDescent="0.3">
      <c r="B199" s="134"/>
      <c r="C199" s="134"/>
      <c r="D199" s="202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</row>
    <row r="200" spans="2:18" x14ac:dyDescent="0.3">
      <c r="B200" s="134"/>
      <c r="C200" s="134"/>
      <c r="D200" s="202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</row>
    <row r="201" spans="2:18" x14ac:dyDescent="0.3">
      <c r="B201" s="134"/>
      <c r="C201" s="134"/>
      <c r="D201" s="202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</row>
    <row r="202" spans="2:18" x14ac:dyDescent="0.3">
      <c r="B202" s="134"/>
      <c r="C202" s="134"/>
      <c r="D202" s="202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</row>
    <row r="203" spans="2:18" x14ac:dyDescent="0.3">
      <c r="B203" s="134"/>
      <c r="C203" s="134"/>
      <c r="D203" s="202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</row>
    <row r="204" spans="2:18" x14ac:dyDescent="0.3">
      <c r="B204" s="134"/>
      <c r="C204" s="134"/>
      <c r="D204" s="202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</row>
    <row r="205" spans="2:18" x14ac:dyDescent="0.3">
      <c r="B205" s="134"/>
      <c r="C205" s="134"/>
      <c r="D205" s="202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</row>
    <row r="206" spans="2:18" x14ac:dyDescent="0.3">
      <c r="B206" s="134"/>
      <c r="C206" s="134"/>
      <c r="D206" s="202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</row>
    <row r="207" spans="2:18" x14ac:dyDescent="0.3">
      <c r="B207" s="134"/>
      <c r="C207" s="134"/>
      <c r="D207" s="202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</row>
    <row r="208" spans="2:18" x14ac:dyDescent="0.3">
      <c r="B208" s="134"/>
      <c r="C208" s="134"/>
      <c r="D208" s="202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</row>
    <row r="209" spans="2:18" x14ac:dyDescent="0.3">
      <c r="B209" s="134"/>
      <c r="C209" s="134"/>
      <c r="D209" s="202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</row>
    <row r="210" spans="2:18" x14ac:dyDescent="0.3">
      <c r="B210" s="134"/>
      <c r="C210" s="134"/>
      <c r="D210" s="202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</row>
    <row r="211" spans="2:18" x14ac:dyDescent="0.3">
      <c r="B211" s="134"/>
      <c r="C211" s="134"/>
      <c r="D211" s="202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</row>
    <row r="212" spans="2:18" x14ac:dyDescent="0.3">
      <c r="B212" s="134"/>
      <c r="C212" s="134"/>
      <c r="D212" s="202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</row>
    <row r="213" spans="2:18" x14ac:dyDescent="0.3">
      <c r="B213" s="134"/>
      <c r="C213" s="134"/>
      <c r="D213" s="202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</row>
    <row r="214" spans="2:18" x14ac:dyDescent="0.3">
      <c r="B214" s="134"/>
      <c r="C214" s="134"/>
      <c r="D214" s="202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</row>
    <row r="215" spans="2:18" x14ac:dyDescent="0.3">
      <c r="B215" s="134"/>
      <c r="C215" s="134"/>
      <c r="D215" s="202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</row>
    <row r="216" spans="2:18" x14ac:dyDescent="0.3">
      <c r="B216" s="134"/>
      <c r="C216" s="134"/>
      <c r="D216" s="202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</row>
    <row r="217" spans="2:18" x14ac:dyDescent="0.3">
      <c r="B217" s="134"/>
      <c r="C217" s="134"/>
      <c r="D217" s="202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  <c r="R217" s="143"/>
    </row>
    <row r="218" spans="2:18" x14ac:dyDescent="0.3">
      <c r="B218" s="134"/>
      <c r="C218" s="134"/>
      <c r="D218" s="202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</row>
    <row r="219" spans="2:18" x14ac:dyDescent="0.3">
      <c r="B219" s="134"/>
      <c r="C219" s="134"/>
      <c r="D219" s="202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  <c r="R219" s="143"/>
    </row>
    <row r="220" spans="2:18" x14ac:dyDescent="0.3">
      <c r="B220" s="134"/>
      <c r="C220" s="134"/>
      <c r="D220" s="202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</row>
    <row r="221" spans="2:18" x14ac:dyDescent="0.3">
      <c r="B221" s="134"/>
      <c r="C221" s="134"/>
      <c r="D221" s="202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  <c r="R221" s="143"/>
    </row>
    <row r="222" spans="2:18" x14ac:dyDescent="0.3">
      <c r="B222" s="134"/>
      <c r="C222" s="134"/>
      <c r="D222" s="202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</row>
    <row r="223" spans="2:18" x14ac:dyDescent="0.3">
      <c r="B223" s="134"/>
      <c r="C223" s="134"/>
      <c r="D223" s="202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  <c r="R223" s="143"/>
    </row>
    <row r="224" spans="2:18" x14ac:dyDescent="0.3">
      <c r="B224" s="134"/>
      <c r="C224" s="134"/>
      <c r="D224" s="202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  <c r="R224" s="143"/>
    </row>
    <row r="225" spans="2:18" x14ac:dyDescent="0.3">
      <c r="B225" s="134"/>
      <c r="C225" s="134"/>
      <c r="D225" s="202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</row>
    <row r="226" spans="2:18" x14ac:dyDescent="0.3">
      <c r="B226" s="134"/>
      <c r="C226" s="134"/>
      <c r="D226" s="202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  <c r="R226" s="143"/>
    </row>
    <row r="227" spans="2:18" x14ac:dyDescent="0.3">
      <c r="B227" s="134"/>
      <c r="C227" s="134"/>
      <c r="D227" s="202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  <c r="R227" s="143"/>
    </row>
    <row r="228" spans="2:18" x14ac:dyDescent="0.3">
      <c r="B228" s="134"/>
      <c r="C228" s="134"/>
      <c r="D228" s="202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  <c r="R228" s="143"/>
    </row>
    <row r="229" spans="2:18" x14ac:dyDescent="0.3">
      <c r="B229" s="134"/>
      <c r="C229" s="134"/>
      <c r="D229" s="202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  <c r="R229" s="143"/>
    </row>
    <row r="230" spans="2:18" x14ac:dyDescent="0.3">
      <c r="B230" s="134"/>
      <c r="C230" s="134"/>
      <c r="D230" s="202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  <c r="R230" s="143"/>
    </row>
    <row r="231" spans="2:18" x14ac:dyDescent="0.3">
      <c r="B231" s="134"/>
      <c r="C231" s="134"/>
      <c r="D231" s="202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  <c r="R231" s="143"/>
    </row>
    <row r="232" spans="2:18" x14ac:dyDescent="0.3">
      <c r="B232" s="134"/>
      <c r="C232" s="134"/>
      <c r="D232" s="202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outlineLevelRow="3" x14ac:dyDescent="0.3"/>
  <cols>
    <col min="1" max="1" width="81.453125" style="160" customWidth="1"/>
    <col min="2" max="2" width="14.26953125" style="141" customWidth="1"/>
    <col min="3" max="3" width="15.453125" style="141" customWidth="1"/>
    <col min="4" max="4" width="10.26953125" style="209" customWidth="1"/>
    <col min="5" max="16384" width="9.1796875" style="160"/>
  </cols>
  <sheetData>
    <row r="2" spans="1:19" ht="18.5" x14ac:dyDescent="0.45">
      <c r="A2" s="257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31.05.2023</v>
      </c>
      <c r="B2" s="258"/>
      <c r="C2" s="258"/>
      <c r="D2" s="258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 ht="18.5" x14ac:dyDescent="0.45">
      <c r="A3" s="260" t="str">
        <f>IF(REPORT_LANG="UKR","(за ознакою умовності)","by conditionality")</f>
        <v>(за ознакою умовності)</v>
      </c>
      <c r="B3" s="260"/>
      <c r="C3" s="260"/>
      <c r="D3" s="260"/>
    </row>
    <row r="4" spans="1:19" x14ac:dyDescent="0.3">
      <c r="B4" s="134"/>
      <c r="C4" s="134"/>
      <c r="D4" s="202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 s="8" customFormat="1" x14ac:dyDescent="0.3">
      <c r="B5" s="250"/>
      <c r="C5" s="250"/>
      <c r="D5" s="8" t="str">
        <f>VALVAL</f>
        <v>млрд. одиниць</v>
      </c>
    </row>
    <row r="6" spans="1:19" s="107" customFormat="1" x14ac:dyDescent="0.25">
      <c r="A6" s="136"/>
      <c r="B6" s="244" t="s">
        <v>53</v>
      </c>
      <c r="C6" s="244" t="s">
        <v>71</v>
      </c>
      <c r="D6" s="18" t="s">
        <v>191</v>
      </c>
    </row>
    <row r="7" spans="1:19" s="203" customFormat="1" ht="15.5" x14ac:dyDescent="0.25">
      <c r="A7" s="155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234">
        <f>B$8+B$81</f>
        <v>125.61244295394997</v>
      </c>
      <c r="C7" s="234">
        <f>C$8+C$81</f>
        <v>4593.4711813931399</v>
      </c>
      <c r="D7" s="196">
        <f>D$8+D$81</f>
        <v>1.0000020000000001</v>
      </c>
    </row>
    <row r="8" spans="1:19" s="26" customFormat="1" ht="14.5" x14ac:dyDescent="0.25">
      <c r="A8" s="66" t="s">
        <v>65</v>
      </c>
      <c r="B8" s="13">
        <f>B$9+B$46</f>
        <v>116.41343012831997</v>
      </c>
      <c r="C8" s="13">
        <f>C$9+C$46</f>
        <v>4257.0761609778801</v>
      </c>
      <c r="D8" s="221">
        <f>D$9+D$46</f>
        <v>0.92676999999999998</v>
      </c>
    </row>
    <row r="9" spans="1:19" s="220" customFormat="1" ht="14.5" outlineLevel="1" x14ac:dyDescent="0.25">
      <c r="A9" s="146" t="s">
        <v>47</v>
      </c>
      <c r="B9" s="129">
        <f>B$10+B$44</f>
        <v>39.726597664039971</v>
      </c>
      <c r="C9" s="129">
        <f>C$10+C$44</f>
        <v>1452.7460593247201</v>
      </c>
      <c r="D9" s="150">
        <f>D$10+D$44</f>
        <v>0.31626699999999996</v>
      </c>
    </row>
    <row r="10" spans="1:19" s="104" customFormat="1" ht="14" outlineLevel="2" x14ac:dyDescent="0.25">
      <c r="A10" s="73" t="s">
        <v>196</v>
      </c>
      <c r="B10" s="90">
        <f>SUM(B$11:B$43)</f>
        <v>39.680486528749974</v>
      </c>
      <c r="C10" s="90">
        <f>SUM(C$11:C$43)</f>
        <v>1451.0598396626001</v>
      </c>
      <c r="D10" s="211">
        <f>SUM(D$11:D$43)</f>
        <v>0.31589999999999996</v>
      </c>
    </row>
    <row r="11" spans="1:19" outlineLevel="3" x14ac:dyDescent="0.3">
      <c r="A11" s="12" t="s">
        <v>142</v>
      </c>
      <c r="B11" s="60">
        <v>2.2238600876299999</v>
      </c>
      <c r="C11" s="60">
        <v>81.323449999999994</v>
      </c>
      <c r="D11" s="161">
        <v>1.7704000000000001E-2</v>
      </c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</row>
    <row r="12" spans="1:19" outlineLevel="3" x14ac:dyDescent="0.3">
      <c r="A12" s="79" t="s">
        <v>205</v>
      </c>
      <c r="B12" s="42">
        <v>0.47945505163000002</v>
      </c>
      <c r="C12" s="42">
        <v>17.533000000000001</v>
      </c>
      <c r="D12" s="118">
        <v>3.8170000000000001E-3</v>
      </c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</row>
    <row r="13" spans="1:19" outlineLevel="3" x14ac:dyDescent="0.3">
      <c r="A13" s="79" t="s">
        <v>31</v>
      </c>
      <c r="B13" s="42">
        <v>1.79947179684</v>
      </c>
      <c r="C13" s="42">
        <v>65.804164349399997</v>
      </c>
      <c r="D13" s="118">
        <v>1.4326E-2</v>
      </c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</row>
    <row r="14" spans="1:19" outlineLevel="3" x14ac:dyDescent="0.3">
      <c r="A14" s="79" t="s">
        <v>34</v>
      </c>
      <c r="B14" s="42">
        <v>1.36729325161</v>
      </c>
      <c r="C14" s="42">
        <v>50</v>
      </c>
      <c r="D14" s="118">
        <v>1.0885000000000001E-2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r="15" spans="1:19" outlineLevel="3" x14ac:dyDescent="0.3">
      <c r="A15" s="79" t="s">
        <v>84</v>
      </c>
      <c r="B15" s="42">
        <v>0.78482635377999999</v>
      </c>
      <c r="C15" s="42">
        <v>28.700001</v>
      </c>
      <c r="D15" s="118">
        <v>6.2480000000000001E-3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r="16" spans="1:19" outlineLevel="3" x14ac:dyDescent="0.3">
      <c r="A16" s="79" t="s">
        <v>133</v>
      </c>
      <c r="B16" s="42">
        <v>1.28252107002</v>
      </c>
      <c r="C16" s="42">
        <v>46.9</v>
      </c>
      <c r="D16" s="118">
        <v>1.021E-2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</row>
    <row r="17" spans="1:17" outlineLevel="3" x14ac:dyDescent="0.3">
      <c r="A17" s="79" t="s">
        <v>197</v>
      </c>
      <c r="B17" s="42">
        <v>6.4837581148799996</v>
      </c>
      <c r="C17" s="42">
        <v>237.101957</v>
      </c>
      <c r="D17" s="118">
        <v>5.1617000000000003E-2</v>
      </c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7" outlineLevel="3" x14ac:dyDescent="0.3">
      <c r="A18" s="79" t="s">
        <v>27</v>
      </c>
      <c r="B18" s="42">
        <v>0.33082327462</v>
      </c>
      <c r="C18" s="42">
        <v>12.097744</v>
      </c>
      <c r="D18" s="118">
        <v>2.6340000000000001E-3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</row>
    <row r="19" spans="1:17" outlineLevel="3" x14ac:dyDescent="0.3">
      <c r="A19" s="79" t="s">
        <v>76</v>
      </c>
      <c r="B19" s="42">
        <v>0.74101125010000002</v>
      </c>
      <c r="C19" s="42">
        <v>27.097743999999999</v>
      </c>
      <c r="D19" s="118">
        <v>5.8989999999999997E-3</v>
      </c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</row>
    <row r="20" spans="1:17" outlineLevel="3" x14ac:dyDescent="0.3">
      <c r="A20" s="79" t="s">
        <v>168</v>
      </c>
      <c r="B20" s="42">
        <v>2.2916457757900002</v>
      </c>
      <c r="C20" s="42">
        <v>83.802277715800003</v>
      </c>
      <c r="D20" s="118">
        <v>1.8244E-2</v>
      </c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</row>
    <row r="21" spans="1:17" outlineLevel="3" x14ac:dyDescent="0.3">
      <c r="A21" s="79" t="s">
        <v>126</v>
      </c>
      <c r="B21" s="42">
        <v>0.33082327462</v>
      </c>
      <c r="C21" s="42">
        <v>12.097744</v>
      </c>
      <c r="D21" s="118">
        <v>2.6340000000000001E-3</v>
      </c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</row>
    <row r="22" spans="1:17" outlineLevel="3" x14ac:dyDescent="0.3">
      <c r="A22" s="79" t="s">
        <v>192</v>
      </c>
      <c r="B22" s="42">
        <v>0.33082327462</v>
      </c>
      <c r="C22" s="42">
        <v>12.097744</v>
      </c>
      <c r="D22" s="118">
        <v>2.6340000000000001E-3</v>
      </c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</row>
    <row r="23" spans="1:17" outlineLevel="3" x14ac:dyDescent="0.3">
      <c r="A23" s="79" t="s">
        <v>219</v>
      </c>
      <c r="B23" s="42">
        <v>3.7149959715500001</v>
      </c>
      <c r="C23" s="42">
        <v>135.85220168480001</v>
      </c>
      <c r="D23" s="118">
        <v>2.9575000000000001E-2</v>
      </c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1:17" outlineLevel="3" x14ac:dyDescent="0.3">
      <c r="A24" s="79" t="s">
        <v>150</v>
      </c>
      <c r="B24" s="42">
        <v>0.33082327462</v>
      </c>
      <c r="C24" s="42">
        <v>12.097744</v>
      </c>
      <c r="D24" s="118">
        <v>2.6340000000000001E-3</v>
      </c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</row>
    <row r="25" spans="1:17" outlineLevel="3" x14ac:dyDescent="0.3">
      <c r="A25" s="79" t="s">
        <v>210</v>
      </c>
      <c r="B25" s="42">
        <v>0.33082327462</v>
      </c>
      <c r="C25" s="42">
        <v>12.097744</v>
      </c>
      <c r="D25" s="118">
        <v>2.6340000000000001E-3</v>
      </c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</row>
    <row r="26" spans="1:17" outlineLevel="3" x14ac:dyDescent="0.3">
      <c r="A26" s="79" t="s">
        <v>38</v>
      </c>
      <c r="B26" s="42">
        <v>0.33082327462</v>
      </c>
      <c r="C26" s="42">
        <v>12.097744</v>
      </c>
      <c r="D26" s="118">
        <v>2.6340000000000001E-3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</row>
    <row r="27" spans="1:17" outlineLevel="3" x14ac:dyDescent="0.3">
      <c r="A27" s="79" t="s">
        <v>88</v>
      </c>
      <c r="B27" s="42">
        <v>0.33082327462</v>
      </c>
      <c r="C27" s="42">
        <v>12.097744</v>
      </c>
      <c r="D27" s="118">
        <v>2.6340000000000001E-3</v>
      </c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</row>
    <row r="28" spans="1:17" outlineLevel="3" x14ac:dyDescent="0.3">
      <c r="A28" s="79" t="s">
        <v>77</v>
      </c>
      <c r="B28" s="42">
        <v>0.33082327462</v>
      </c>
      <c r="C28" s="42">
        <v>12.097744</v>
      </c>
      <c r="D28" s="118">
        <v>2.6340000000000001E-3</v>
      </c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</row>
    <row r="29" spans="1:17" outlineLevel="3" x14ac:dyDescent="0.3">
      <c r="A29" s="79" t="s">
        <v>127</v>
      </c>
      <c r="B29" s="42">
        <v>0.33082327462</v>
      </c>
      <c r="C29" s="42">
        <v>12.097744</v>
      </c>
      <c r="D29" s="118">
        <v>2.6340000000000001E-3</v>
      </c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</row>
    <row r="30" spans="1:17" outlineLevel="3" x14ac:dyDescent="0.3">
      <c r="A30" s="79" t="s">
        <v>193</v>
      </c>
      <c r="B30" s="42">
        <v>0.33082327462</v>
      </c>
      <c r="C30" s="42">
        <v>12.097744</v>
      </c>
      <c r="D30" s="118">
        <v>2.6340000000000001E-3</v>
      </c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</row>
    <row r="31" spans="1:17" outlineLevel="3" x14ac:dyDescent="0.3">
      <c r="A31" s="79" t="s">
        <v>20</v>
      </c>
      <c r="B31" s="42">
        <v>0.33082327462</v>
      </c>
      <c r="C31" s="42">
        <v>12.097744</v>
      </c>
      <c r="D31" s="118">
        <v>2.6340000000000001E-3</v>
      </c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</row>
    <row r="32" spans="1:17" outlineLevel="3" x14ac:dyDescent="0.3">
      <c r="A32" s="79" t="s">
        <v>72</v>
      </c>
      <c r="B32" s="42">
        <v>0.33082327462</v>
      </c>
      <c r="C32" s="42">
        <v>12.097744</v>
      </c>
      <c r="D32" s="118">
        <v>2.6340000000000001E-3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</row>
    <row r="33" spans="1:17" outlineLevel="3" x14ac:dyDescent="0.3">
      <c r="A33" s="79" t="s">
        <v>122</v>
      </c>
      <c r="B33" s="42">
        <v>0.33082327462</v>
      </c>
      <c r="C33" s="42">
        <v>12.097744</v>
      </c>
      <c r="D33" s="118">
        <v>2.6340000000000001E-3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  <row r="34" spans="1:17" outlineLevel="3" x14ac:dyDescent="0.3">
      <c r="A34" s="79" t="s">
        <v>44</v>
      </c>
      <c r="B34" s="42">
        <v>1.23909758643</v>
      </c>
      <c r="C34" s="42">
        <v>45.312063999999999</v>
      </c>
      <c r="D34" s="118">
        <v>9.8639999999999995E-3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</row>
    <row r="35" spans="1:17" outlineLevel="3" x14ac:dyDescent="0.3">
      <c r="A35" s="79" t="s">
        <v>89</v>
      </c>
      <c r="B35" s="42">
        <v>7.1672897239999998</v>
      </c>
      <c r="C35" s="42">
        <v>262.09775100000002</v>
      </c>
      <c r="D35" s="118">
        <v>5.7058999999999999E-2</v>
      </c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</row>
    <row r="36" spans="1:17" outlineLevel="3" x14ac:dyDescent="0.3">
      <c r="A36" s="79" t="s">
        <v>93</v>
      </c>
      <c r="B36" s="42">
        <v>1.03335604868</v>
      </c>
      <c r="C36" s="42">
        <v>37.788384000000001</v>
      </c>
      <c r="D36" s="118">
        <v>8.2269999999999999E-3</v>
      </c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</row>
    <row r="37" spans="1:17" outlineLevel="3" x14ac:dyDescent="0.3">
      <c r="A37" s="79" t="s">
        <v>154</v>
      </c>
      <c r="B37" s="42">
        <v>1.25980310977</v>
      </c>
      <c r="C37" s="42">
        <v>46.069235999999997</v>
      </c>
      <c r="D37" s="118">
        <v>1.0029E-2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</row>
    <row r="38" spans="1:17" outlineLevel="3" x14ac:dyDescent="0.3">
      <c r="A38" s="79" t="s">
        <v>158</v>
      </c>
      <c r="B38" s="42">
        <v>0.76587259098000005</v>
      </c>
      <c r="C38" s="42">
        <v>28.0068884302</v>
      </c>
      <c r="D38" s="118">
        <v>6.097E-3</v>
      </c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</row>
    <row r="39" spans="1:17" outlineLevel="3" x14ac:dyDescent="0.3">
      <c r="A39" s="79" t="s">
        <v>212</v>
      </c>
      <c r="B39" s="42">
        <v>1.1233792652800001</v>
      </c>
      <c r="C39" s="42">
        <v>41.080407000000001</v>
      </c>
      <c r="D39" s="118">
        <v>8.9429999999999996E-3</v>
      </c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</row>
    <row r="40" spans="1:17" outlineLevel="3" x14ac:dyDescent="0.3">
      <c r="A40" s="79" t="s">
        <v>39</v>
      </c>
      <c r="B40" s="42">
        <v>0.58743542275000005</v>
      </c>
      <c r="C40" s="42">
        <v>21.481691000000001</v>
      </c>
      <c r="D40" s="118">
        <v>4.6769999999999997E-3</v>
      </c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</row>
    <row r="41" spans="1:17" outlineLevel="3" x14ac:dyDescent="0.3">
      <c r="A41" s="79" t="s">
        <v>90</v>
      </c>
      <c r="B41" s="42">
        <v>6.8364662579999999E-2</v>
      </c>
      <c r="C41" s="42">
        <v>2.5</v>
      </c>
      <c r="D41" s="118">
        <v>5.44E-4</v>
      </c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</row>
    <row r="42" spans="1:17" outlineLevel="3" x14ac:dyDescent="0.3">
      <c r="A42" s="79" t="s">
        <v>195</v>
      </c>
      <c r="B42" s="42">
        <v>0.54248591639999999</v>
      </c>
      <c r="C42" s="42">
        <v>19.8379504824</v>
      </c>
      <c r="D42" s="118">
        <v>4.3189999999999999E-3</v>
      </c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</row>
    <row r="43" spans="1:17" outlineLevel="3" x14ac:dyDescent="0.3">
      <c r="A43" s="79" t="s">
        <v>143</v>
      </c>
      <c r="B43" s="42">
        <v>0.42386090798999998</v>
      </c>
      <c r="C43" s="42">
        <v>15.5</v>
      </c>
      <c r="D43" s="118">
        <v>3.3739999999999998E-3</v>
      </c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</row>
    <row r="44" spans="1:17" ht="14" outlineLevel="2" x14ac:dyDescent="0.35">
      <c r="A44" s="183" t="s">
        <v>114</v>
      </c>
      <c r="B44" s="113">
        <f>SUM(B$45:B$45)</f>
        <v>4.6111135290000001E-2</v>
      </c>
      <c r="C44" s="113">
        <f>SUM(C$45:C$45)</f>
        <v>1.6862196621200001</v>
      </c>
      <c r="D44" s="187">
        <f>SUM(D$45:D$45)</f>
        <v>3.6699999999999998E-4</v>
      </c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</row>
    <row r="45" spans="1:17" outlineLevel="3" x14ac:dyDescent="0.3">
      <c r="A45" s="79" t="s">
        <v>30</v>
      </c>
      <c r="B45" s="42">
        <v>4.6111135290000001E-2</v>
      </c>
      <c r="C45" s="42">
        <v>1.6862196621200001</v>
      </c>
      <c r="D45" s="118">
        <v>3.6699999999999998E-4</v>
      </c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</row>
    <row r="46" spans="1:17" ht="14.5" outlineLevel="1" x14ac:dyDescent="0.35">
      <c r="A46" s="162" t="s">
        <v>59</v>
      </c>
      <c r="B46" s="62">
        <f>B$47+B$55+B$66+B$71+B$79</f>
        <v>76.686832464280002</v>
      </c>
      <c r="C46" s="62">
        <f>C$47+C$55+C$66+C$71+C$79</f>
        <v>2804.33010165316</v>
      </c>
      <c r="D46" s="131">
        <f>D$47+D$55+D$66+D$71+D$79</f>
        <v>0.61050300000000002</v>
      </c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</row>
    <row r="47" spans="1:17" ht="14" outlineLevel="2" x14ac:dyDescent="0.35">
      <c r="A47" s="183" t="s">
        <v>173</v>
      </c>
      <c r="B47" s="113">
        <f>SUM(B$48:B$54)</f>
        <v>41.465023081960005</v>
      </c>
      <c r="C47" s="113">
        <f>SUM(C$48:C$54)</f>
        <v>1516.31784307413</v>
      </c>
      <c r="D47" s="187">
        <f>SUM(D$48:D$54)</f>
        <v>0.33010400000000001</v>
      </c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</row>
    <row r="48" spans="1:17" outlineLevel="3" x14ac:dyDescent="0.3">
      <c r="A48" s="79" t="s">
        <v>105</v>
      </c>
      <c r="B48" s="42">
        <v>2.1483021E-3</v>
      </c>
      <c r="C48" s="42">
        <v>7.8560400000000002E-2</v>
      </c>
      <c r="D48" s="118">
        <v>1.7E-5</v>
      </c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</row>
    <row r="49" spans="1:17" outlineLevel="3" x14ac:dyDescent="0.3">
      <c r="A49" s="79" t="s">
        <v>50</v>
      </c>
      <c r="B49" s="42">
        <v>0.22422599761000001</v>
      </c>
      <c r="C49" s="42">
        <v>8.1996308156400008</v>
      </c>
      <c r="D49" s="118">
        <v>1.7849999999999999E-3</v>
      </c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</row>
    <row r="50" spans="1:17" outlineLevel="3" x14ac:dyDescent="0.3">
      <c r="A50" s="79" t="s">
        <v>94</v>
      </c>
      <c r="B50" s="42">
        <v>2.67740714415</v>
      </c>
      <c r="C50" s="42">
        <v>97.909030891689994</v>
      </c>
      <c r="D50" s="118">
        <v>2.1315000000000001E-2</v>
      </c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</row>
    <row r="51" spans="1:17" outlineLevel="3" x14ac:dyDescent="0.3">
      <c r="A51" s="79" t="s">
        <v>165</v>
      </c>
      <c r="B51" s="42">
        <v>20.527026520010001</v>
      </c>
      <c r="C51" s="42">
        <v>750.64462200000003</v>
      </c>
      <c r="D51" s="118">
        <v>0.16341600000000001</v>
      </c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</row>
    <row r="52" spans="1:17" outlineLevel="3" x14ac:dyDescent="0.3">
      <c r="A52" s="79" t="s">
        <v>131</v>
      </c>
      <c r="B52" s="42">
        <v>9.1120448407300003</v>
      </c>
      <c r="C52" s="42">
        <v>333.21472296254001</v>
      </c>
      <c r="D52" s="118">
        <v>7.2540999999999994E-2</v>
      </c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</row>
    <row r="53" spans="1:17" outlineLevel="3" x14ac:dyDescent="0.3">
      <c r="A53" s="79" t="s">
        <v>146</v>
      </c>
      <c r="B53" s="42">
        <v>8.8434689046300008</v>
      </c>
      <c r="C53" s="42">
        <v>323.39327698544002</v>
      </c>
      <c r="D53" s="118">
        <v>7.0402999999999993E-2</v>
      </c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</row>
    <row r="54" spans="1:17" outlineLevel="3" x14ac:dyDescent="0.3">
      <c r="A54" s="79" t="s">
        <v>141</v>
      </c>
      <c r="B54" s="42">
        <v>7.8701372729999997E-2</v>
      </c>
      <c r="C54" s="42">
        <v>2.8779990188200002</v>
      </c>
      <c r="D54" s="118">
        <v>6.2699999999999995E-4</v>
      </c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</row>
    <row r="55" spans="1:17" ht="14" outlineLevel="2" x14ac:dyDescent="0.35">
      <c r="A55" s="183" t="s">
        <v>43</v>
      </c>
      <c r="B55" s="113">
        <f>SUM(B$56:B$65)</f>
        <v>6.7441530686000011</v>
      </c>
      <c r="C55" s="113">
        <f>SUM(C$56:C$65)</f>
        <v>246.62423590456001</v>
      </c>
      <c r="D55" s="187">
        <f>SUM(D$56:D$65)</f>
        <v>5.3689000000000001E-2</v>
      </c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</row>
    <row r="56" spans="1:17" outlineLevel="3" x14ac:dyDescent="0.3">
      <c r="A56" s="79" t="s">
        <v>24</v>
      </c>
      <c r="B56" s="42">
        <v>2.2845121119999999E-2</v>
      </c>
      <c r="C56" s="42">
        <v>0.83541409633999997</v>
      </c>
      <c r="D56" s="118">
        <v>1.8200000000000001E-4</v>
      </c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</row>
    <row r="57" spans="1:17" outlineLevel="3" x14ac:dyDescent="0.3">
      <c r="A57" s="79" t="s">
        <v>13</v>
      </c>
      <c r="B57" s="42">
        <v>0.21483020952000001</v>
      </c>
      <c r="C57" s="42">
        <v>7.8560400000000001</v>
      </c>
      <c r="D57" s="118">
        <v>1.7099999999999999E-3</v>
      </c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</row>
    <row r="58" spans="1:17" outlineLevel="3" x14ac:dyDescent="0.3">
      <c r="A58" s="79" t="s">
        <v>28</v>
      </c>
      <c r="B58" s="42">
        <v>3.59568790852</v>
      </c>
      <c r="C58" s="42">
        <v>131.48927285136</v>
      </c>
      <c r="D58" s="118">
        <v>2.8625000000000001E-2</v>
      </c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</row>
    <row r="59" spans="1:17" outlineLevel="3" x14ac:dyDescent="0.3">
      <c r="A59" s="79" t="s">
        <v>108</v>
      </c>
      <c r="B59" s="42">
        <v>0.21483020952000001</v>
      </c>
      <c r="C59" s="42">
        <v>7.8560400000000001</v>
      </c>
      <c r="D59" s="118">
        <v>1.7099999999999999E-3</v>
      </c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</row>
    <row r="60" spans="1:17" outlineLevel="3" x14ac:dyDescent="0.3">
      <c r="A60" s="79" t="s">
        <v>48</v>
      </c>
      <c r="B60" s="42">
        <v>0.60021477570000004</v>
      </c>
      <c r="C60" s="42">
        <v>21.94901404662</v>
      </c>
      <c r="D60" s="118">
        <v>4.7780000000000001E-3</v>
      </c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</row>
    <row r="61" spans="1:17" outlineLevel="3" x14ac:dyDescent="0.3">
      <c r="A61" s="79" t="s">
        <v>110</v>
      </c>
      <c r="B61" s="42">
        <v>5.8705559400000003E-2</v>
      </c>
      <c r="C61" s="42">
        <v>2.1467801193299998</v>
      </c>
      <c r="D61" s="118">
        <v>4.6700000000000002E-4</v>
      </c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</row>
    <row r="62" spans="1:17" outlineLevel="3" x14ac:dyDescent="0.3">
      <c r="A62" s="79" t="s">
        <v>119</v>
      </c>
      <c r="B62" s="42">
        <v>0.60585586000000002</v>
      </c>
      <c r="C62" s="42">
        <v>22.155300602000001</v>
      </c>
      <c r="D62" s="118">
        <v>4.823E-3</v>
      </c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</row>
    <row r="63" spans="1:17" outlineLevel="3" x14ac:dyDescent="0.3">
      <c r="A63" s="79" t="s">
        <v>136</v>
      </c>
      <c r="B63" s="42">
        <v>4.7255449999999998E-4</v>
      </c>
      <c r="C63" s="42">
        <v>1.7280656490000001E-2</v>
      </c>
      <c r="D63" s="118">
        <v>3.9999999999999998E-6</v>
      </c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</row>
    <row r="64" spans="1:17" outlineLevel="3" x14ac:dyDescent="0.3">
      <c r="A64" s="79" t="s">
        <v>218</v>
      </c>
      <c r="B64" s="42">
        <v>0.47593803158999998</v>
      </c>
      <c r="C64" s="42">
        <v>17.404387502230001</v>
      </c>
      <c r="D64" s="118">
        <v>3.7889999999999998E-3</v>
      </c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</row>
    <row r="65" spans="1:17" outlineLevel="3" x14ac:dyDescent="0.3">
      <c r="A65" s="79" t="s">
        <v>25</v>
      </c>
      <c r="B65" s="42">
        <v>0.95477283872999996</v>
      </c>
      <c r="C65" s="42">
        <v>34.914706030189997</v>
      </c>
      <c r="D65" s="118">
        <v>7.6010000000000001E-3</v>
      </c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</row>
    <row r="66" spans="1:17" ht="14" outlineLevel="2" x14ac:dyDescent="0.35">
      <c r="A66" s="183" t="s">
        <v>220</v>
      </c>
      <c r="B66" s="113">
        <f>SUM(B$67:B$70)</f>
        <v>1.6104177541999998</v>
      </c>
      <c r="C66" s="113">
        <f>SUM(C$67:C$70)</f>
        <v>58.890722686979998</v>
      </c>
      <c r="D66" s="187">
        <f>SUM(D$67:D$70)</f>
        <v>1.282E-2</v>
      </c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</row>
    <row r="67" spans="1:17" outlineLevel="3" x14ac:dyDescent="0.3">
      <c r="A67" s="79" t="s">
        <v>61</v>
      </c>
      <c r="B67" s="42">
        <v>0.69819818094999997</v>
      </c>
      <c r="C67" s="42">
        <v>25.532129999999999</v>
      </c>
      <c r="D67" s="118">
        <v>5.5579999999999996E-3</v>
      </c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</row>
    <row r="68" spans="1:17" outlineLevel="3" x14ac:dyDescent="0.3">
      <c r="A68" s="79" t="s">
        <v>78</v>
      </c>
      <c r="B68" s="42">
        <v>5.4920480000000002E-5</v>
      </c>
      <c r="C68" s="42">
        <v>2.0083651999999999E-3</v>
      </c>
      <c r="D68" s="118">
        <v>0</v>
      </c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</row>
    <row r="69" spans="1:17" outlineLevel="3" x14ac:dyDescent="0.3">
      <c r="A69" s="79" t="s">
        <v>172</v>
      </c>
      <c r="B69" s="42">
        <v>0.28362349918000002</v>
      </c>
      <c r="C69" s="42">
        <v>10.37171429238</v>
      </c>
      <c r="D69" s="118">
        <v>2.258E-3</v>
      </c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</row>
    <row r="70" spans="1:17" outlineLevel="3" x14ac:dyDescent="0.3">
      <c r="A70" s="79" t="s">
        <v>46</v>
      </c>
      <c r="B70" s="42">
        <v>0.62854115358999996</v>
      </c>
      <c r="C70" s="42">
        <v>22.9848700294</v>
      </c>
      <c r="D70" s="118">
        <v>5.0039999999999998E-3</v>
      </c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</row>
    <row r="71" spans="1:17" ht="14" outlineLevel="2" x14ac:dyDescent="0.35">
      <c r="A71" s="183" t="s">
        <v>51</v>
      </c>
      <c r="B71" s="113">
        <f>SUM(B$72:B$78)</f>
        <v>22.677469857150001</v>
      </c>
      <c r="C71" s="113">
        <f>SUM(C$72:C$78)</f>
        <v>829.28332421799996</v>
      </c>
      <c r="D71" s="187">
        <f>SUM(D$72:D$78)</f>
        <v>0.180535</v>
      </c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</row>
    <row r="72" spans="1:17" outlineLevel="3" x14ac:dyDescent="0.3">
      <c r="A72" s="79" t="s">
        <v>116</v>
      </c>
      <c r="B72" s="42">
        <v>3</v>
      </c>
      <c r="C72" s="42">
        <v>109.7058</v>
      </c>
      <c r="D72" s="118">
        <v>2.3883000000000001E-2</v>
      </c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1:17" outlineLevel="3" x14ac:dyDescent="0.3">
      <c r="A73" s="79" t="s">
        <v>204</v>
      </c>
      <c r="B73" s="42">
        <v>7.5606299999999997</v>
      </c>
      <c r="C73" s="42">
        <v>276.48165421800002</v>
      </c>
      <c r="D73" s="118">
        <v>6.019E-2</v>
      </c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</row>
    <row r="74" spans="1:17" outlineLevel="3" x14ac:dyDescent="0.3">
      <c r="A74" s="79" t="s">
        <v>222</v>
      </c>
      <c r="B74" s="42">
        <v>3</v>
      </c>
      <c r="C74" s="42">
        <v>109.7058</v>
      </c>
      <c r="D74" s="118">
        <v>2.3883000000000001E-2</v>
      </c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</row>
    <row r="75" spans="1:17" outlineLevel="3" x14ac:dyDescent="0.3">
      <c r="A75" s="79" t="s">
        <v>22</v>
      </c>
      <c r="B75" s="42">
        <v>2.35</v>
      </c>
      <c r="C75" s="42">
        <v>85.936210000000003</v>
      </c>
      <c r="D75" s="118">
        <v>1.8707999999999999E-2</v>
      </c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</row>
    <row r="76" spans="1:17" outlineLevel="3" x14ac:dyDescent="0.3">
      <c r="A76" s="79" t="s">
        <v>58</v>
      </c>
      <c r="B76" s="42">
        <v>1.07415104762</v>
      </c>
      <c r="C76" s="42">
        <v>39.280200000000001</v>
      </c>
      <c r="D76" s="118">
        <v>8.5509999999999996E-3</v>
      </c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</row>
    <row r="77" spans="1:17" outlineLevel="3" x14ac:dyDescent="0.3">
      <c r="A77" s="79" t="s">
        <v>184</v>
      </c>
      <c r="B77" s="42">
        <v>3.9426888095299999</v>
      </c>
      <c r="C77" s="42">
        <v>144.17860999999999</v>
      </c>
      <c r="D77" s="118">
        <v>3.1387999999999999E-2</v>
      </c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</row>
    <row r="78" spans="1:17" outlineLevel="3" x14ac:dyDescent="0.3">
      <c r="A78" s="79" t="s">
        <v>4</v>
      </c>
      <c r="B78" s="42">
        <v>1.75</v>
      </c>
      <c r="C78" s="42">
        <v>63.995049999999999</v>
      </c>
      <c r="D78" s="118">
        <v>1.3932E-2</v>
      </c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</row>
    <row r="79" spans="1:17" ht="14" outlineLevel="2" x14ac:dyDescent="0.35">
      <c r="A79" s="183" t="s">
        <v>176</v>
      </c>
      <c r="B79" s="113">
        <f>SUM(B$80:B$80)</f>
        <v>4.1897687023700003</v>
      </c>
      <c r="C79" s="113">
        <f>SUM(C$80:C$80)</f>
        <v>153.21397576948999</v>
      </c>
      <c r="D79" s="187">
        <f>SUM(D$80:D$80)</f>
        <v>3.3355000000000003E-2</v>
      </c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</row>
    <row r="80" spans="1:17" outlineLevel="3" x14ac:dyDescent="0.3">
      <c r="A80" s="79" t="s">
        <v>146</v>
      </c>
      <c r="B80" s="42">
        <v>4.1897687023700003</v>
      </c>
      <c r="C80" s="42">
        <v>153.21397576948999</v>
      </c>
      <c r="D80" s="118">
        <v>3.3355000000000003E-2</v>
      </c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</row>
    <row r="81" spans="1:17" ht="14.5" x14ac:dyDescent="0.35">
      <c r="A81" s="3" t="s">
        <v>14</v>
      </c>
      <c r="B81" s="140">
        <f>B$82+B$99</f>
        <v>9.1990128256299997</v>
      </c>
      <c r="C81" s="140">
        <f>C$82+C$99</f>
        <v>336.39502041525998</v>
      </c>
      <c r="D81" s="207">
        <f>D$82+D$99</f>
        <v>7.3231999999999992E-2</v>
      </c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</row>
    <row r="82" spans="1:17" ht="14.5" outlineLevel="1" x14ac:dyDescent="0.35">
      <c r="A82" s="162" t="s">
        <v>47</v>
      </c>
      <c r="B82" s="62">
        <f>B$83+B$89+B$97</f>
        <v>1.9045594695700001</v>
      </c>
      <c r="C82" s="62">
        <f>C$83+C$89+C$97</f>
        <v>69.647073418869994</v>
      </c>
      <c r="D82" s="131">
        <f>D$83+D$89+D$97</f>
        <v>1.5160999999999999E-2</v>
      </c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</row>
    <row r="83" spans="1:17" ht="14" outlineLevel="2" x14ac:dyDescent="0.35">
      <c r="A83" s="183" t="s">
        <v>196</v>
      </c>
      <c r="B83" s="113">
        <f>SUM(B$84:B$88)</f>
        <v>0.32397785532000001</v>
      </c>
      <c r="C83" s="113">
        <f>SUM(C$84:C$88)</f>
        <v>11.847416600000001</v>
      </c>
      <c r="D83" s="187">
        <f>SUM(D$84:D$88)</f>
        <v>2.5790000000000001E-3</v>
      </c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</row>
    <row r="84" spans="1:17" outlineLevel="3" x14ac:dyDescent="0.3">
      <c r="A84" s="79" t="s">
        <v>109</v>
      </c>
      <c r="B84" s="42">
        <v>3.1721000000000002E-7</v>
      </c>
      <c r="C84" s="42">
        <v>1.1600000000000001E-5</v>
      </c>
      <c r="D84" s="118">
        <v>0</v>
      </c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</row>
    <row r="85" spans="1:17" outlineLevel="3" x14ac:dyDescent="0.3">
      <c r="A85" s="79" t="s">
        <v>73</v>
      </c>
      <c r="B85" s="42">
        <v>9.5026880990000007E-2</v>
      </c>
      <c r="C85" s="42">
        <v>3.4750000000000001</v>
      </c>
      <c r="D85" s="118">
        <v>7.5699999999999997E-4</v>
      </c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</row>
    <row r="86" spans="1:17" outlineLevel="3" x14ac:dyDescent="0.3">
      <c r="A86" s="79" t="s">
        <v>190</v>
      </c>
      <c r="B86" s="42">
        <v>9.5710527609999999E-2</v>
      </c>
      <c r="C86" s="42">
        <v>3.5</v>
      </c>
      <c r="D86" s="118">
        <v>7.6199999999999998E-4</v>
      </c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</row>
    <row r="87" spans="1:17" outlineLevel="3" x14ac:dyDescent="0.3">
      <c r="A87" s="79" t="s">
        <v>102</v>
      </c>
      <c r="B87" s="42">
        <v>7.854839945E-2</v>
      </c>
      <c r="C87" s="42">
        <v>2.8724050000000001</v>
      </c>
      <c r="D87" s="118">
        <v>6.2500000000000001E-4</v>
      </c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</row>
    <row r="88" spans="1:17" outlineLevel="3" x14ac:dyDescent="0.3">
      <c r="A88" s="79" t="s">
        <v>0</v>
      </c>
      <c r="B88" s="42">
        <v>5.4691730059999999E-2</v>
      </c>
      <c r="C88" s="42">
        <v>2</v>
      </c>
      <c r="D88" s="118">
        <v>4.35E-4</v>
      </c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</row>
    <row r="89" spans="1:17" ht="14" outlineLevel="2" x14ac:dyDescent="0.35">
      <c r="A89" s="183" t="s">
        <v>114</v>
      </c>
      <c r="B89" s="113">
        <f>SUM(B$90:B$96)</f>
        <v>1.5805555085200003</v>
      </c>
      <c r="C89" s="113">
        <f>SUM(C$90:C$96)</f>
        <v>57.798702168870001</v>
      </c>
      <c r="D89" s="187">
        <f>SUM(D$90:D$96)</f>
        <v>1.2581999999999999E-2</v>
      </c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</row>
    <row r="90" spans="1:17" outlineLevel="3" x14ac:dyDescent="0.3">
      <c r="A90" s="79" t="s">
        <v>139</v>
      </c>
      <c r="B90" s="42">
        <v>0.10875122645</v>
      </c>
      <c r="C90" s="42">
        <v>3.9768800995000002</v>
      </c>
      <c r="D90" s="118">
        <v>8.6600000000000002E-4</v>
      </c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</row>
    <row r="91" spans="1:17" outlineLevel="3" x14ac:dyDescent="0.3">
      <c r="A91" s="79" t="s">
        <v>124</v>
      </c>
      <c r="B91" s="42">
        <v>1.2999999999999999E-2</v>
      </c>
      <c r="C91" s="42">
        <v>0.47539179999999998</v>
      </c>
      <c r="D91" s="118">
        <v>1.03E-4</v>
      </c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</row>
    <row r="92" spans="1:17" outlineLevel="3" x14ac:dyDescent="0.3">
      <c r="A92" s="79" t="s">
        <v>198</v>
      </c>
      <c r="B92" s="42">
        <v>0.01</v>
      </c>
      <c r="C92" s="42">
        <v>0.36568600000000001</v>
      </c>
      <c r="D92" s="118">
        <v>8.0000000000000007E-5</v>
      </c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</row>
    <row r="93" spans="1:17" outlineLevel="3" x14ac:dyDescent="0.3">
      <c r="A93" s="79" t="s">
        <v>181</v>
      </c>
      <c r="B93" s="42">
        <v>1.4E-2</v>
      </c>
      <c r="C93" s="42">
        <v>0.51196039999999998</v>
      </c>
      <c r="D93" s="118">
        <v>1.11E-4</v>
      </c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</row>
    <row r="94" spans="1:17" outlineLevel="3" x14ac:dyDescent="0.3">
      <c r="A94" s="79" t="s">
        <v>60</v>
      </c>
      <c r="B94" s="42">
        <v>0.33479288885000003</v>
      </c>
      <c r="C94" s="42">
        <v>12.24290723515</v>
      </c>
      <c r="D94" s="118">
        <v>2.6649999999999998E-3</v>
      </c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</row>
    <row r="95" spans="1:17" outlineLevel="3" x14ac:dyDescent="0.3">
      <c r="A95" s="79" t="s">
        <v>178</v>
      </c>
      <c r="B95" s="42">
        <v>0.37543174848999999</v>
      </c>
      <c r="C95" s="42">
        <v>13.72901343771</v>
      </c>
      <c r="D95" s="118">
        <v>2.9889999999999999E-3</v>
      </c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</row>
    <row r="96" spans="1:17" outlineLevel="3" x14ac:dyDescent="0.3">
      <c r="A96" s="79" t="s">
        <v>209</v>
      </c>
      <c r="B96" s="42">
        <v>0.72457964473000003</v>
      </c>
      <c r="C96" s="42">
        <v>26.496863196509999</v>
      </c>
      <c r="D96" s="118">
        <v>5.7679999999999997E-3</v>
      </c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</row>
    <row r="97" spans="1:17" ht="14" outlineLevel="2" x14ac:dyDescent="0.35">
      <c r="A97" s="183" t="s">
        <v>137</v>
      </c>
      <c r="B97" s="113">
        <f>SUM(B$98:B$98)</f>
        <v>2.6105729999999998E-5</v>
      </c>
      <c r="C97" s="113">
        <f>SUM(C$98:C$98)</f>
        <v>9.5465000000000003E-4</v>
      </c>
      <c r="D97" s="187">
        <f>SUM(D$98:D$98)</f>
        <v>0</v>
      </c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1:17" outlineLevel="3" x14ac:dyDescent="0.3">
      <c r="A98" s="79" t="s">
        <v>66</v>
      </c>
      <c r="B98" s="42">
        <v>2.6105729999999998E-5</v>
      </c>
      <c r="C98" s="42">
        <v>9.5465000000000003E-4</v>
      </c>
      <c r="D98" s="118">
        <v>0</v>
      </c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</row>
    <row r="99" spans="1:17" ht="14.5" outlineLevel="1" x14ac:dyDescent="0.35">
      <c r="A99" s="162" t="s">
        <v>59</v>
      </c>
      <c r="B99" s="62">
        <f>B$100+B$107+B$108+B$111+B$114</f>
        <v>7.29445335606</v>
      </c>
      <c r="C99" s="62">
        <f>C$100+C$107+C$108+C$111+C$114</f>
        <v>266.74794699639</v>
      </c>
      <c r="D99" s="131">
        <f>D$100+D$107+D$108+D$111+D$114</f>
        <v>5.8070999999999998E-2</v>
      </c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1:17" ht="14" outlineLevel="2" x14ac:dyDescent="0.35">
      <c r="A100" s="183" t="s">
        <v>173</v>
      </c>
      <c r="B100" s="113">
        <f>SUM(B$101:B$106)</f>
        <v>4.6451475097600001</v>
      </c>
      <c r="C100" s="113">
        <f>SUM(C$101:C$106)</f>
        <v>169.86654122521</v>
      </c>
      <c r="D100" s="187">
        <f>SUM(D$101:D$106)</f>
        <v>3.6978999999999998E-2</v>
      </c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1:17" outlineLevel="3" x14ac:dyDescent="0.3">
      <c r="A101" s="79" t="s">
        <v>62</v>
      </c>
      <c r="B101" s="42">
        <v>0.32224531428999997</v>
      </c>
      <c r="C101" s="42">
        <v>11.78406</v>
      </c>
      <c r="D101" s="118">
        <v>2.565E-3</v>
      </c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</row>
    <row r="102" spans="1:17" outlineLevel="3" x14ac:dyDescent="0.3">
      <c r="A102" s="79" t="s">
        <v>50</v>
      </c>
      <c r="B102" s="42">
        <v>0.66169567341000002</v>
      </c>
      <c r="C102" s="42">
        <v>24.197284402720001</v>
      </c>
      <c r="D102" s="118">
        <v>5.2680000000000001E-3</v>
      </c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</row>
    <row r="103" spans="1:17" outlineLevel="3" x14ac:dyDescent="0.3">
      <c r="A103" s="79" t="s">
        <v>94</v>
      </c>
      <c r="B103" s="42">
        <v>0.10944525024</v>
      </c>
      <c r="C103" s="42">
        <v>4.0022595780000003</v>
      </c>
      <c r="D103" s="118">
        <v>8.7100000000000003E-4</v>
      </c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</row>
    <row r="104" spans="1:17" outlineLevel="3" x14ac:dyDescent="0.3">
      <c r="A104" s="79" t="s">
        <v>131</v>
      </c>
      <c r="B104" s="42">
        <v>0.47408922632</v>
      </c>
      <c r="C104" s="42">
        <v>17.336779281609999</v>
      </c>
      <c r="D104" s="118">
        <v>3.774E-3</v>
      </c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1:17" outlineLevel="3" x14ac:dyDescent="0.3">
      <c r="A105" s="79" t="s">
        <v>146</v>
      </c>
      <c r="B105" s="42">
        <v>3.0775165974999998</v>
      </c>
      <c r="C105" s="42">
        <v>112.54047344715001</v>
      </c>
      <c r="D105" s="118">
        <v>2.4500000000000001E-2</v>
      </c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1:17" outlineLevel="3" x14ac:dyDescent="0.3">
      <c r="A106" s="79" t="s">
        <v>141</v>
      </c>
      <c r="B106" s="42">
        <v>1.5544800000000001E-4</v>
      </c>
      <c r="C106" s="42">
        <v>5.6845157299999999E-3</v>
      </c>
      <c r="D106" s="118">
        <v>9.9999999999999995E-7</v>
      </c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</row>
    <row r="107" spans="1:17" ht="14" outlineLevel="2" x14ac:dyDescent="0.35">
      <c r="A107" s="183" t="s">
        <v>43</v>
      </c>
      <c r="B107" s="113"/>
      <c r="C107" s="113"/>
      <c r="D107" s="187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</row>
    <row r="108" spans="1:17" ht="14" outlineLevel="2" x14ac:dyDescent="0.35">
      <c r="A108" s="183" t="s">
        <v>220</v>
      </c>
      <c r="B108" s="113">
        <f>SUM(B$109:B$110)</f>
        <v>1.01619264218</v>
      </c>
      <c r="C108" s="113">
        <f>SUM(C$109:C$110)</f>
        <v>37.160742254820001</v>
      </c>
      <c r="D108" s="187">
        <f>SUM(D$109:D$110)</f>
        <v>8.09E-3</v>
      </c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</row>
    <row r="109" spans="1:17" outlineLevel="3" x14ac:dyDescent="0.3">
      <c r="A109" s="79" t="s">
        <v>152</v>
      </c>
      <c r="B109" s="42">
        <v>0.19119264218000001</v>
      </c>
      <c r="C109" s="42">
        <v>6.9916472548200002</v>
      </c>
      <c r="D109" s="118">
        <v>1.5219999999999999E-3</v>
      </c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</row>
    <row r="110" spans="1:17" outlineLevel="3" x14ac:dyDescent="0.3">
      <c r="A110" s="79" t="s">
        <v>118</v>
      </c>
      <c r="B110" s="42">
        <v>0.82499999999999996</v>
      </c>
      <c r="C110" s="42">
        <v>30.169094999999999</v>
      </c>
      <c r="D110" s="118">
        <v>6.5680000000000001E-3</v>
      </c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</row>
    <row r="111" spans="1:17" ht="14" outlineLevel="2" x14ac:dyDescent="0.35">
      <c r="A111" s="183" t="s">
        <v>51</v>
      </c>
      <c r="B111" s="113">
        <f>SUM(B$112:B$113)</f>
        <v>1.5249999999999999</v>
      </c>
      <c r="C111" s="113">
        <f>SUM(C$112:C$113)</f>
        <v>55.767115000000004</v>
      </c>
      <c r="D111" s="187">
        <f>SUM(D$112:D$113)</f>
        <v>1.2140999999999999E-2</v>
      </c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</row>
    <row r="112" spans="1:17" outlineLevel="3" x14ac:dyDescent="0.3">
      <c r="A112" s="79" t="s">
        <v>99</v>
      </c>
      <c r="B112" s="42">
        <v>0.7</v>
      </c>
      <c r="C112" s="42">
        <v>25.598020000000002</v>
      </c>
      <c r="D112" s="118">
        <v>5.5729999999999998E-3</v>
      </c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</row>
    <row r="113" spans="1:17" outlineLevel="3" x14ac:dyDescent="0.3">
      <c r="A113" s="79" t="s">
        <v>97</v>
      </c>
      <c r="B113" s="42">
        <v>0.82499999999999996</v>
      </c>
      <c r="C113" s="42">
        <v>30.169094999999999</v>
      </c>
      <c r="D113" s="118">
        <v>6.5680000000000001E-3</v>
      </c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</row>
    <row r="114" spans="1:17" ht="14" outlineLevel="2" x14ac:dyDescent="0.35">
      <c r="A114" s="183" t="s">
        <v>176</v>
      </c>
      <c r="B114" s="113">
        <f>SUM(B$115:B$115)</f>
        <v>0.10811320412</v>
      </c>
      <c r="C114" s="113">
        <f>SUM(C$115:C$115)</f>
        <v>3.9535485163600002</v>
      </c>
      <c r="D114" s="187">
        <f>SUM(D$115:D$115)</f>
        <v>8.61E-4</v>
      </c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</row>
    <row r="115" spans="1:17" outlineLevel="3" x14ac:dyDescent="0.3">
      <c r="A115" s="79" t="s">
        <v>146</v>
      </c>
      <c r="B115" s="42">
        <v>0.10811320412</v>
      </c>
      <c r="C115" s="42">
        <v>3.9535485163600002</v>
      </c>
      <c r="D115" s="118">
        <v>8.61E-4</v>
      </c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</row>
    <row r="116" spans="1:17" x14ac:dyDescent="0.3">
      <c r="B116" s="134"/>
      <c r="C116" s="134"/>
      <c r="D116" s="20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</row>
    <row r="117" spans="1:17" x14ac:dyDescent="0.3">
      <c r="B117" s="134"/>
      <c r="C117" s="134"/>
      <c r="D117" s="202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</row>
    <row r="118" spans="1:17" x14ac:dyDescent="0.3">
      <c r="B118" s="134"/>
      <c r="C118" s="134"/>
      <c r="D118" s="202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</row>
    <row r="119" spans="1:17" x14ac:dyDescent="0.3">
      <c r="B119" s="134"/>
      <c r="C119" s="134"/>
      <c r="D119" s="202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</row>
    <row r="120" spans="1:17" x14ac:dyDescent="0.3">
      <c r="B120" s="134"/>
      <c r="C120" s="134"/>
      <c r="D120" s="202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</row>
    <row r="121" spans="1:17" x14ac:dyDescent="0.3">
      <c r="B121" s="134"/>
      <c r="C121" s="134"/>
      <c r="D121" s="202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</row>
    <row r="122" spans="1:17" x14ac:dyDescent="0.3">
      <c r="B122" s="134"/>
      <c r="C122" s="134"/>
      <c r="D122" s="202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</row>
    <row r="123" spans="1:17" x14ac:dyDescent="0.3">
      <c r="B123" s="134"/>
      <c r="C123" s="134"/>
      <c r="D123" s="202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</row>
    <row r="124" spans="1:17" x14ac:dyDescent="0.3">
      <c r="B124" s="134"/>
      <c r="C124" s="134"/>
      <c r="D124" s="202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</row>
    <row r="125" spans="1:17" x14ac:dyDescent="0.3">
      <c r="B125" s="134"/>
      <c r="C125" s="134"/>
      <c r="D125" s="202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</row>
    <row r="126" spans="1:17" x14ac:dyDescent="0.3">
      <c r="B126" s="134"/>
      <c r="C126" s="134"/>
      <c r="D126" s="202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</row>
    <row r="127" spans="1:17" x14ac:dyDescent="0.3">
      <c r="B127" s="134"/>
      <c r="C127" s="134"/>
      <c r="D127" s="202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</row>
    <row r="128" spans="1:17" x14ac:dyDescent="0.3">
      <c r="B128" s="134"/>
      <c r="C128" s="134"/>
      <c r="D128" s="202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</row>
    <row r="129" spans="2:17" x14ac:dyDescent="0.3">
      <c r="B129" s="134"/>
      <c r="C129" s="134"/>
      <c r="D129" s="202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</row>
    <row r="130" spans="2:17" x14ac:dyDescent="0.3">
      <c r="B130" s="134"/>
      <c r="C130" s="134"/>
      <c r="D130" s="202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</row>
    <row r="131" spans="2:17" x14ac:dyDescent="0.3">
      <c r="B131" s="134"/>
      <c r="C131" s="134"/>
      <c r="D131" s="202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</row>
    <row r="132" spans="2:17" x14ac:dyDescent="0.3">
      <c r="B132" s="134"/>
      <c r="C132" s="134"/>
      <c r="D132" s="202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</row>
    <row r="133" spans="2:17" x14ac:dyDescent="0.3">
      <c r="B133" s="134"/>
      <c r="C133" s="134"/>
      <c r="D133" s="202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</row>
    <row r="134" spans="2:17" x14ac:dyDescent="0.3">
      <c r="B134" s="134"/>
      <c r="C134" s="134"/>
      <c r="D134" s="202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</row>
    <row r="135" spans="2:17" x14ac:dyDescent="0.3">
      <c r="B135" s="134"/>
      <c r="C135" s="134"/>
      <c r="D135" s="202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</row>
    <row r="136" spans="2:17" x14ac:dyDescent="0.3">
      <c r="B136" s="134"/>
      <c r="C136" s="134"/>
      <c r="D136" s="202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</row>
    <row r="137" spans="2:17" x14ac:dyDescent="0.3">
      <c r="B137" s="134"/>
      <c r="C137" s="134"/>
      <c r="D137" s="202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</row>
    <row r="138" spans="2:17" x14ac:dyDescent="0.3">
      <c r="B138" s="134"/>
      <c r="C138" s="134"/>
      <c r="D138" s="202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</row>
    <row r="139" spans="2:17" x14ac:dyDescent="0.3">
      <c r="B139" s="134"/>
      <c r="C139" s="134"/>
      <c r="D139" s="202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</row>
    <row r="140" spans="2:17" x14ac:dyDescent="0.3">
      <c r="B140" s="134"/>
      <c r="C140" s="134"/>
      <c r="D140" s="202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</row>
    <row r="141" spans="2:17" x14ac:dyDescent="0.3">
      <c r="B141" s="134"/>
      <c r="C141" s="134"/>
      <c r="D141" s="202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</row>
    <row r="142" spans="2:17" x14ac:dyDescent="0.3">
      <c r="B142" s="134"/>
      <c r="C142" s="134"/>
      <c r="D142" s="202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</row>
    <row r="143" spans="2:17" x14ac:dyDescent="0.3">
      <c r="B143" s="134"/>
      <c r="C143" s="134"/>
      <c r="D143" s="202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</row>
    <row r="144" spans="2:17" x14ac:dyDescent="0.3">
      <c r="B144" s="134"/>
      <c r="C144" s="134"/>
      <c r="D144" s="202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</row>
    <row r="145" spans="2:17" x14ac:dyDescent="0.3">
      <c r="B145" s="134"/>
      <c r="C145" s="134"/>
      <c r="D145" s="202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</row>
    <row r="146" spans="2:17" x14ac:dyDescent="0.3">
      <c r="B146" s="134"/>
      <c r="C146" s="134"/>
      <c r="D146" s="202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</row>
    <row r="147" spans="2:17" x14ac:dyDescent="0.3">
      <c r="B147" s="134"/>
      <c r="C147" s="134"/>
      <c r="D147" s="202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</row>
    <row r="148" spans="2:17" x14ac:dyDescent="0.3">
      <c r="B148" s="134"/>
      <c r="C148" s="134"/>
      <c r="D148" s="202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</row>
    <row r="149" spans="2:17" x14ac:dyDescent="0.3">
      <c r="B149" s="134"/>
      <c r="C149" s="134"/>
      <c r="D149" s="202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</row>
    <row r="150" spans="2:17" x14ac:dyDescent="0.3">
      <c r="B150" s="134"/>
      <c r="C150" s="134"/>
      <c r="D150" s="202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</row>
    <row r="151" spans="2:17" x14ac:dyDescent="0.3">
      <c r="B151" s="134"/>
      <c r="C151" s="134"/>
      <c r="D151" s="202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</row>
    <row r="152" spans="2:17" x14ac:dyDescent="0.3">
      <c r="B152" s="134"/>
      <c r="C152" s="134"/>
      <c r="D152" s="202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</row>
    <row r="153" spans="2:17" x14ac:dyDescent="0.3">
      <c r="B153" s="134"/>
      <c r="C153" s="134"/>
      <c r="D153" s="202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</row>
    <row r="154" spans="2:17" x14ac:dyDescent="0.3">
      <c r="B154" s="134"/>
      <c r="C154" s="134"/>
      <c r="D154" s="202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</row>
    <row r="155" spans="2:17" x14ac:dyDescent="0.3">
      <c r="B155" s="134"/>
      <c r="C155" s="134"/>
      <c r="D155" s="202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</row>
    <row r="156" spans="2:17" x14ac:dyDescent="0.3">
      <c r="B156" s="134"/>
      <c r="C156" s="134"/>
      <c r="D156" s="202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</row>
    <row r="157" spans="2:17" x14ac:dyDescent="0.3">
      <c r="B157" s="134"/>
      <c r="C157" s="134"/>
      <c r="D157" s="202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</row>
    <row r="158" spans="2:17" x14ac:dyDescent="0.3">
      <c r="B158" s="134"/>
      <c r="C158" s="134"/>
      <c r="D158" s="202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</row>
    <row r="159" spans="2:17" x14ac:dyDescent="0.3">
      <c r="B159" s="134"/>
      <c r="C159" s="134"/>
      <c r="D159" s="202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</row>
    <row r="160" spans="2:17" x14ac:dyDescent="0.3">
      <c r="B160" s="134"/>
      <c r="C160" s="134"/>
      <c r="D160" s="202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</row>
    <row r="161" spans="2:17" x14ac:dyDescent="0.3">
      <c r="B161" s="134"/>
      <c r="C161" s="134"/>
      <c r="D161" s="202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</row>
    <row r="162" spans="2:17" x14ac:dyDescent="0.3">
      <c r="B162" s="134"/>
      <c r="C162" s="134"/>
      <c r="D162" s="202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</row>
    <row r="163" spans="2:17" x14ac:dyDescent="0.3">
      <c r="B163" s="134"/>
      <c r="C163" s="134"/>
      <c r="D163" s="202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</row>
    <row r="164" spans="2:17" x14ac:dyDescent="0.3">
      <c r="B164" s="134"/>
      <c r="C164" s="134"/>
      <c r="D164" s="202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</row>
    <row r="165" spans="2:17" x14ac:dyDescent="0.3">
      <c r="B165" s="134"/>
      <c r="C165" s="134"/>
      <c r="D165" s="202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</row>
    <row r="166" spans="2:17" x14ac:dyDescent="0.3">
      <c r="B166" s="134"/>
      <c r="C166" s="134"/>
      <c r="D166" s="202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</row>
    <row r="167" spans="2:17" x14ac:dyDescent="0.3">
      <c r="B167" s="134"/>
      <c r="C167" s="134"/>
      <c r="D167" s="202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</row>
    <row r="168" spans="2:17" x14ac:dyDescent="0.3">
      <c r="B168" s="134"/>
      <c r="C168" s="134"/>
      <c r="D168" s="202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</row>
    <row r="169" spans="2:17" x14ac:dyDescent="0.3">
      <c r="B169" s="134"/>
      <c r="C169" s="134"/>
      <c r="D169" s="202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</row>
    <row r="170" spans="2:17" x14ac:dyDescent="0.3">
      <c r="B170" s="134"/>
      <c r="C170" s="134"/>
      <c r="D170" s="202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</row>
    <row r="171" spans="2:17" x14ac:dyDescent="0.3">
      <c r="B171" s="134"/>
      <c r="C171" s="134"/>
      <c r="D171" s="202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</row>
    <row r="172" spans="2:17" x14ac:dyDescent="0.3">
      <c r="B172" s="134"/>
      <c r="C172" s="134"/>
      <c r="D172" s="202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</row>
    <row r="173" spans="2:17" x14ac:dyDescent="0.3">
      <c r="B173" s="134"/>
      <c r="C173" s="134"/>
      <c r="D173" s="202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</row>
    <row r="174" spans="2:17" x14ac:dyDescent="0.3">
      <c r="B174" s="134"/>
      <c r="C174" s="134"/>
      <c r="D174" s="202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</row>
    <row r="175" spans="2:17" x14ac:dyDescent="0.3">
      <c r="B175" s="134"/>
      <c r="C175" s="134"/>
      <c r="D175" s="202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</row>
    <row r="176" spans="2:17" x14ac:dyDescent="0.3">
      <c r="B176" s="134"/>
      <c r="C176" s="134"/>
      <c r="D176" s="202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</row>
    <row r="177" spans="2:17" x14ac:dyDescent="0.3">
      <c r="B177" s="134"/>
      <c r="C177" s="134"/>
      <c r="D177" s="202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</row>
    <row r="178" spans="2:17" x14ac:dyDescent="0.3">
      <c r="B178" s="134"/>
      <c r="C178" s="134"/>
      <c r="D178" s="202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</row>
    <row r="179" spans="2:17" x14ac:dyDescent="0.3">
      <c r="B179" s="134"/>
      <c r="C179" s="134"/>
      <c r="D179" s="202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</row>
    <row r="180" spans="2:17" x14ac:dyDescent="0.3">
      <c r="B180" s="134"/>
      <c r="C180" s="134"/>
      <c r="D180" s="202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</row>
    <row r="181" spans="2:17" x14ac:dyDescent="0.3">
      <c r="B181" s="134"/>
      <c r="C181" s="134"/>
      <c r="D181" s="202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</row>
    <row r="182" spans="2:17" x14ac:dyDescent="0.3">
      <c r="B182" s="134"/>
      <c r="C182" s="134"/>
      <c r="D182" s="202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</row>
    <row r="183" spans="2:17" x14ac:dyDescent="0.3">
      <c r="B183" s="134"/>
      <c r="C183" s="134"/>
      <c r="D183" s="202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L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70" customWidth="1"/>
    <col min="2" max="7" width="15.1796875" style="47" customWidth="1"/>
    <col min="8" max="16384" width="9.1796875" style="70"/>
  </cols>
  <sheetData>
    <row r="1" spans="1:12" s="160" customFormat="1" ht="13" x14ac:dyDescent="0.3">
      <c r="B1" s="141"/>
      <c r="D1" s="141"/>
      <c r="E1" s="141"/>
      <c r="F1" s="141"/>
      <c r="G1" s="141"/>
    </row>
    <row r="2" spans="1:12" s="160" customFormat="1" ht="18.5" x14ac:dyDescent="0.3">
      <c r="A2" s="256" t="s">
        <v>107</v>
      </c>
      <c r="B2" s="256"/>
      <c r="C2" s="256"/>
      <c r="D2" s="256"/>
      <c r="E2" s="256"/>
      <c r="F2" s="256"/>
      <c r="G2" s="256"/>
      <c r="H2" s="197"/>
      <c r="I2" s="197"/>
      <c r="J2" s="197"/>
      <c r="K2" s="197"/>
      <c r="L2" s="197"/>
    </row>
    <row r="3" spans="1:12" s="160" customFormat="1" ht="13" x14ac:dyDescent="0.3">
      <c r="A3" s="25"/>
      <c r="B3" s="141"/>
      <c r="C3" s="141"/>
      <c r="D3" s="141"/>
      <c r="E3" s="141"/>
      <c r="F3" s="141"/>
      <c r="G3" s="141"/>
    </row>
    <row r="4" spans="1:12" s="8" customFormat="1" ht="13" x14ac:dyDescent="0.3">
      <c r="B4" s="250"/>
      <c r="C4" s="250"/>
      <c r="D4" s="250"/>
      <c r="E4" s="250"/>
      <c r="F4" s="250"/>
      <c r="G4" s="250" t="str">
        <f>VALUSD</f>
        <v>млрд. дол. США</v>
      </c>
    </row>
    <row r="5" spans="1:12" s="107" customFormat="1" ht="13" x14ac:dyDescent="0.25">
      <c r="A5" s="56"/>
      <c r="B5" s="139">
        <v>44926</v>
      </c>
      <c r="C5" s="139">
        <v>44957</v>
      </c>
      <c r="D5" s="139">
        <v>44985</v>
      </c>
      <c r="E5" s="139">
        <v>45016</v>
      </c>
      <c r="F5" s="139">
        <v>45046</v>
      </c>
      <c r="G5" s="139">
        <v>45077</v>
      </c>
    </row>
    <row r="6" spans="1:12" s="175" customFormat="1" ht="31" x14ac:dyDescent="0.25">
      <c r="A6" s="4" t="s">
        <v>151</v>
      </c>
      <c r="B6" s="48">
        <f t="shared" ref="B6:G6" si="0">B$62+B$7</f>
        <v>111.44670722021999</v>
      </c>
      <c r="C6" s="48">
        <f t="shared" si="0"/>
        <v>116.66961472113996</v>
      </c>
      <c r="D6" s="48">
        <f t="shared" si="0"/>
        <v>116.04727709229998</v>
      </c>
      <c r="E6" s="48">
        <f t="shared" si="0"/>
        <v>119.95450469317998</v>
      </c>
      <c r="F6" s="48">
        <f t="shared" si="0"/>
        <v>124.33577902180997</v>
      </c>
      <c r="G6" s="48">
        <f t="shared" si="0"/>
        <v>125.61244295394998</v>
      </c>
    </row>
    <row r="7" spans="1:12" s="135" customFormat="1" ht="14.5" x14ac:dyDescent="0.25">
      <c r="A7" s="97" t="s">
        <v>47</v>
      </c>
      <c r="B7" s="199">
        <f t="shared" ref="B7:G7" si="1">B$8+B$45</f>
        <v>39.976596962199991</v>
      </c>
      <c r="C7" s="199">
        <f t="shared" si="1"/>
        <v>40.812342864829979</v>
      </c>
      <c r="D7" s="199">
        <f t="shared" si="1"/>
        <v>41.094333911839982</v>
      </c>
      <c r="E7" s="199">
        <f t="shared" si="1"/>
        <v>41.403463975539978</v>
      </c>
      <c r="F7" s="199">
        <f t="shared" si="1"/>
        <v>41.170144378799982</v>
      </c>
      <c r="G7" s="199">
        <f t="shared" si="1"/>
        <v>41.631157133609975</v>
      </c>
    </row>
    <row r="8" spans="1:12" s="220" customFormat="1" ht="14.5" outlineLevel="1" x14ac:dyDescent="0.25">
      <c r="A8" s="240" t="s">
        <v>65</v>
      </c>
      <c r="B8" s="121">
        <f t="shared" ref="B8:G8" si="2">B$9+B$43</f>
        <v>38.00228207715999</v>
      </c>
      <c r="C8" s="121">
        <f t="shared" si="2"/>
        <v>38.843761789439981</v>
      </c>
      <c r="D8" s="121">
        <f t="shared" si="2"/>
        <v>39.140721847139979</v>
      </c>
      <c r="E8" s="121">
        <f t="shared" si="2"/>
        <v>39.507845984299976</v>
      </c>
      <c r="F8" s="121">
        <f t="shared" si="2"/>
        <v>39.28821810474998</v>
      </c>
      <c r="G8" s="121">
        <f t="shared" si="2"/>
        <v>39.726597664039971</v>
      </c>
    </row>
    <row r="9" spans="1:12" s="104" customFormat="1" ht="13" outlineLevel="2" x14ac:dyDescent="0.25">
      <c r="A9" s="67" t="s">
        <v>196</v>
      </c>
      <c r="B9" s="119">
        <f t="shared" ref="B9:G9" si="3">SUM(B$10:B$42)</f>
        <v>37.955266801959986</v>
      </c>
      <c r="C9" s="119">
        <f t="shared" si="3"/>
        <v>38.796746514239977</v>
      </c>
      <c r="D9" s="119">
        <f t="shared" si="3"/>
        <v>39.093706571939975</v>
      </c>
      <c r="E9" s="119">
        <f t="shared" si="3"/>
        <v>39.461734849009979</v>
      </c>
      <c r="F9" s="119">
        <f t="shared" si="3"/>
        <v>39.242106969459982</v>
      </c>
      <c r="G9" s="119">
        <f t="shared" si="3"/>
        <v>39.680486528749974</v>
      </c>
    </row>
    <row r="10" spans="1:12" s="86" customFormat="1" ht="13" outlineLevel="3" x14ac:dyDescent="0.25">
      <c r="A10" s="12" t="s">
        <v>142</v>
      </c>
      <c r="B10" s="101">
        <v>2.22413354628</v>
      </c>
      <c r="C10" s="101">
        <v>2.22413354628</v>
      </c>
      <c r="D10" s="101">
        <v>2.22413354628</v>
      </c>
      <c r="E10" s="101">
        <v>2.2238600876299999</v>
      </c>
      <c r="F10" s="101">
        <v>2.2238600876299999</v>
      </c>
      <c r="G10" s="101">
        <v>2.2238600876299999</v>
      </c>
    </row>
    <row r="11" spans="1:12" ht="13" outlineLevel="3" x14ac:dyDescent="0.3">
      <c r="A11" s="79" t="s">
        <v>205</v>
      </c>
      <c r="B11" s="42">
        <v>0.47945505163000002</v>
      </c>
      <c r="C11" s="42">
        <v>0.47945505163000002</v>
      </c>
      <c r="D11" s="42">
        <v>0.47945505163000002</v>
      </c>
      <c r="E11" s="42">
        <v>0.47945505163000002</v>
      </c>
      <c r="F11" s="42">
        <v>0.47945505163000002</v>
      </c>
      <c r="G11" s="42">
        <v>0.47945505163000002</v>
      </c>
      <c r="H11" s="51"/>
      <c r="I11" s="51"/>
      <c r="J11" s="51"/>
    </row>
    <row r="12" spans="1:12" ht="13" outlineLevel="3" x14ac:dyDescent="0.3">
      <c r="A12" s="79" t="s">
        <v>31</v>
      </c>
      <c r="B12" s="42">
        <v>1.47136659314</v>
      </c>
      <c r="C12" s="42">
        <v>1.6435019416500001</v>
      </c>
      <c r="D12" s="42">
        <v>1.63856152189</v>
      </c>
      <c r="E12" s="42">
        <v>0.99617808012999998</v>
      </c>
      <c r="F12" s="42">
        <v>1.24770993147</v>
      </c>
      <c r="G12" s="42">
        <v>1.79947179684</v>
      </c>
      <c r="H12" s="51"/>
      <c r="I12" s="51"/>
      <c r="J12" s="51"/>
    </row>
    <row r="13" spans="1:12" ht="13" outlineLevel="3" x14ac:dyDescent="0.3">
      <c r="A13" s="79" t="s">
        <v>34</v>
      </c>
      <c r="B13" s="42">
        <v>1.36729325161</v>
      </c>
      <c r="C13" s="42">
        <v>1.36729325161</v>
      </c>
      <c r="D13" s="42">
        <v>1.36729325161</v>
      </c>
      <c r="E13" s="42">
        <v>1.36729325161</v>
      </c>
      <c r="F13" s="42">
        <v>1.36729325161</v>
      </c>
      <c r="G13" s="42">
        <v>1.36729325161</v>
      </c>
      <c r="H13" s="51"/>
      <c r="I13" s="51"/>
      <c r="J13" s="51"/>
    </row>
    <row r="14" spans="1:12" ht="13" outlineLevel="3" x14ac:dyDescent="0.3">
      <c r="A14" s="79" t="s">
        <v>84</v>
      </c>
      <c r="B14" s="42">
        <v>0.78482635377999999</v>
      </c>
      <c r="C14" s="42">
        <v>0.78482635377999999</v>
      </c>
      <c r="D14" s="42">
        <v>0.78482635377999999</v>
      </c>
      <c r="E14" s="42">
        <v>0.78482635377999999</v>
      </c>
      <c r="F14" s="42">
        <v>0.78482635377999999</v>
      </c>
      <c r="G14" s="42">
        <v>0.78482635377999999</v>
      </c>
      <c r="H14" s="51"/>
      <c r="I14" s="51"/>
      <c r="J14" s="51"/>
    </row>
    <row r="15" spans="1:12" ht="13" outlineLevel="3" x14ac:dyDescent="0.3">
      <c r="A15" s="79" t="s">
        <v>133</v>
      </c>
      <c r="B15" s="42">
        <v>1.28252107002</v>
      </c>
      <c r="C15" s="42">
        <v>1.28252107002</v>
      </c>
      <c r="D15" s="42">
        <v>1.28252107002</v>
      </c>
      <c r="E15" s="42">
        <v>1.28252107002</v>
      </c>
      <c r="F15" s="42">
        <v>1.28252107002</v>
      </c>
      <c r="G15" s="42">
        <v>1.28252107002</v>
      </c>
      <c r="H15" s="51"/>
      <c r="I15" s="51"/>
      <c r="J15" s="51"/>
    </row>
    <row r="16" spans="1:12" ht="13" outlineLevel="3" x14ac:dyDescent="0.3">
      <c r="A16" s="79" t="s">
        <v>197</v>
      </c>
      <c r="B16" s="42">
        <v>6.4837581148799996</v>
      </c>
      <c r="C16" s="42">
        <v>6.4837581148799996</v>
      </c>
      <c r="D16" s="42">
        <v>6.4837581148799996</v>
      </c>
      <c r="E16" s="42">
        <v>6.4837581148799996</v>
      </c>
      <c r="F16" s="42">
        <v>6.4837581148799996</v>
      </c>
      <c r="G16" s="42">
        <v>6.4837581148799996</v>
      </c>
      <c r="H16" s="51"/>
      <c r="I16" s="51"/>
      <c r="J16" s="51"/>
    </row>
    <row r="17" spans="1:10" ht="13" outlineLevel="3" x14ac:dyDescent="0.3">
      <c r="A17" s="79" t="s">
        <v>27</v>
      </c>
      <c r="B17" s="42">
        <v>0.33082327462</v>
      </c>
      <c r="C17" s="42">
        <v>0.33082327462</v>
      </c>
      <c r="D17" s="42">
        <v>0.33082327462</v>
      </c>
      <c r="E17" s="42">
        <v>0.33082327462</v>
      </c>
      <c r="F17" s="42">
        <v>0.33082327462</v>
      </c>
      <c r="G17" s="42">
        <v>0.33082327462</v>
      </c>
      <c r="H17" s="51"/>
      <c r="I17" s="51"/>
      <c r="J17" s="51"/>
    </row>
    <row r="18" spans="1:10" ht="13" outlineLevel="3" x14ac:dyDescent="0.3">
      <c r="A18" s="79" t="s">
        <v>76</v>
      </c>
      <c r="B18" s="42">
        <v>0.74101125010000002</v>
      </c>
      <c r="C18" s="42">
        <v>0.74101125010000002</v>
      </c>
      <c r="D18" s="42">
        <v>0.74101125010000002</v>
      </c>
      <c r="E18" s="42">
        <v>0.74101125010000002</v>
      </c>
      <c r="F18" s="42">
        <v>0.74101125010000002</v>
      </c>
      <c r="G18" s="42">
        <v>0.74101125010000002</v>
      </c>
      <c r="H18" s="51"/>
      <c r="I18" s="51"/>
      <c r="J18" s="51"/>
    </row>
    <row r="19" spans="1:10" ht="13" outlineLevel="3" x14ac:dyDescent="0.3">
      <c r="A19" s="79" t="s">
        <v>168</v>
      </c>
      <c r="B19" s="42">
        <v>1.90368219733</v>
      </c>
      <c r="C19" s="42">
        <v>2.4970378121199999</v>
      </c>
      <c r="D19" s="42">
        <v>2.5141261940900002</v>
      </c>
      <c r="E19" s="42">
        <v>2.5358487276299999</v>
      </c>
      <c r="F19" s="42">
        <v>2.3856428489399999</v>
      </c>
      <c r="G19" s="42">
        <v>2.2916457757900002</v>
      </c>
      <c r="H19" s="51"/>
      <c r="I19" s="51"/>
      <c r="J19" s="51"/>
    </row>
    <row r="20" spans="1:10" ht="13" outlineLevel="3" x14ac:dyDescent="0.3">
      <c r="A20" s="79" t="s">
        <v>126</v>
      </c>
      <c r="B20" s="42">
        <v>0.33082327462</v>
      </c>
      <c r="C20" s="42">
        <v>0.33082327462</v>
      </c>
      <c r="D20" s="42">
        <v>0.33082327462</v>
      </c>
      <c r="E20" s="42">
        <v>0.33082327462</v>
      </c>
      <c r="F20" s="42">
        <v>0.33082327462</v>
      </c>
      <c r="G20" s="42">
        <v>0.33082327462</v>
      </c>
      <c r="H20" s="51"/>
      <c r="I20" s="51"/>
      <c r="J20" s="51"/>
    </row>
    <row r="21" spans="1:10" ht="13" outlineLevel="3" x14ac:dyDescent="0.3">
      <c r="A21" s="79" t="s">
        <v>192</v>
      </c>
      <c r="B21" s="42">
        <v>0.33082327462</v>
      </c>
      <c r="C21" s="42">
        <v>0.33082327462</v>
      </c>
      <c r="D21" s="42">
        <v>0.33082327462</v>
      </c>
      <c r="E21" s="42">
        <v>0.33082327462</v>
      </c>
      <c r="F21" s="42">
        <v>0.33082327462</v>
      </c>
      <c r="G21" s="42">
        <v>0.33082327462</v>
      </c>
      <c r="H21" s="51"/>
      <c r="I21" s="51"/>
      <c r="J21" s="51"/>
    </row>
    <row r="22" spans="1:10" ht="13" outlineLevel="3" x14ac:dyDescent="0.3">
      <c r="A22" s="79" t="s">
        <v>219</v>
      </c>
      <c r="B22" s="42">
        <v>1.6427051342200001</v>
      </c>
      <c r="C22" s="42">
        <v>1.9856729262599999</v>
      </c>
      <c r="D22" s="42">
        <v>2.4452625587600001</v>
      </c>
      <c r="E22" s="42">
        <v>3.0305883650199998</v>
      </c>
      <c r="F22" s="42">
        <v>3.2073522827000001</v>
      </c>
      <c r="G22" s="42">
        <v>3.7149959715500001</v>
      </c>
      <c r="H22" s="51"/>
      <c r="I22" s="51"/>
      <c r="J22" s="51"/>
    </row>
    <row r="23" spans="1:10" ht="13" outlineLevel="3" x14ac:dyDescent="0.3">
      <c r="A23" s="79" t="s">
        <v>150</v>
      </c>
      <c r="B23" s="42">
        <v>0.33082327462</v>
      </c>
      <c r="C23" s="42">
        <v>0.33082327462</v>
      </c>
      <c r="D23" s="42">
        <v>0.33082327462</v>
      </c>
      <c r="E23" s="42">
        <v>0.33082327462</v>
      </c>
      <c r="F23" s="42">
        <v>0.33082327462</v>
      </c>
      <c r="G23" s="42">
        <v>0.33082327462</v>
      </c>
      <c r="H23" s="51"/>
      <c r="I23" s="51"/>
      <c r="J23" s="51"/>
    </row>
    <row r="24" spans="1:10" ht="13" outlineLevel="3" x14ac:dyDescent="0.3">
      <c r="A24" s="79" t="s">
        <v>210</v>
      </c>
      <c r="B24" s="42">
        <v>0.33082327462</v>
      </c>
      <c r="C24" s="42">
        <v>0.33082327462</v>
      </c>
      <c r="D24" s="42">
        <v>0.33082327462</v>
      </c>
      <c r="E24" s="42">
        <v>0.33082327462</v>
      </c>
      <c r="F24" s="42">
        <v>0.33082327462</v>
      </c>
      <c r="G24" s="42">
        <v>0.33082327462</v>
      </c>
      <c r="H24" s="51"/>
      <c r="I24" s="51"/>
      <c r="J24" s="51"/>
    </row>
    <row r="25" spans="1:10" ht="13" outlineLevel="3" x14ac:dyDescent="0.3">
      <c r="A25" s="79" t="s">
        <v>38</v>
      </c>
      <c r="B25" s="42">
        <v>0.33082327462</v>
      </c>
      <c r="C25" s="42">
        <v>0.33082327462</v>
      </c>
      <c r="D25" s="42">
        <v>0.33082327462</v>
      </c>
      <c r="E25" s="42">
        <v>0.33082327462</v>
      </c>
      <c r="F25" s="42">
        <v>0.33082327462</v>
      </c>
      <c r="G25" s="42">
        <v>0.33082327462</v>
      </c>
      <c r="H25" s="51"/>
      <c r="I25" s="51"/>
      <c r="J25" s="51"/>
    </row>
    <row r="26" spans="1:10" ht="13" outlineLevel="3" x14ac:dyDescent="0.3">
      <c r="A26" s="79" t="s">
        <v>88</v>
      </c>
      <c r="B26" s="42">
        <v>0.33082327462</v>
      </c>
      <c r="C26" s="42">
        <v>0.33082327462</v>
      </c>
      <c r="D26" s="42">
        <v>0.33082327462</v>
      </c>
      <c r="E26" s="42">
        <v>0.33082327462</v>
      </c>
      <c r="F26" s="42">
        <v>0.33082327462</v>
      </c>
      <c r="G26" s="42">
        <v>0.33082327462</v>
      </c>
      <c r="H26" s="51"/>
      <c r="I26" s="51"/>
      <c r="J26" s="51"/>
    </row>
    <row r="27" spans="1:10" ht="13" outlineLevel="3" x14ac:dyDescent="0.3">
      <c r="A27" s="79" t="s">
        <v>77</v>
      </c>
      <c r="B27" s="42">
        <v>0.33082327462</v>
      </c>
      <c r="C27" s="42">
        <v>0.33082327462</v>
      </c>
      <c r="D27" s="42">
        <v>0.33082327462</v>
      </c>
      <c r="E27" s="42">
        <v>0.33082327462</v>
      </c>
      <c r="F27" s="42">
        <v>0.33082327462</v>
      </c>
      <c r="G27" s="42">
        <v>0.33082327462</v>
      </c>
      <c r="H27" s="51"/>
      <c r="I27" s="51"/>
      <c r="J27" s="51"/>
    </row>
    <row r="28" spans="1:10" ht="13" outlineLevel="3" x14ac:dyDescent="0.3">
      <c r="A28" s="79" t="s">
        <v>127</v>
      </c>
      <c r="B28" s="42">
        <v>0.33082327462</v>
      </c>
      <c r="C28" s="42">
        <v>0.33082327462</v>
      </c>
      <c r="D28" s="42">
        <v>0.33082327462</v>
      </c>
      <c r="E28" s="42">
        <v>0.33082327462</v>
      </c>
      <c r="F28" s="42">
        <v>0.33082327462</v>
      </c>
      <c r="G28" s="42">
        <v>0.33082327462</v>
      </c>
      <c r="H28" s="51"/>
      <c r="I28" s="51"/>
      <c r="J28" s="51"/>
    </row>
    <row r="29" spans="1:10" ht="13" outlineLevel="3" x14ac:dyDescent="0.3">
      <c r="A29" s="79" t="s">
        <v>193</v>
      </c>
      <c r="B29" s="42">
        <v>0.33082327462</v>
      </c>
      <c r="C29" s="42">
        <v>0.33082327462</v>
      </c>
      <c r="D29" s="42">
        <v>0.33082327462</v>
      </c>
      <c r="E29" s="42">
        <v>0.33082327462</v>
      </c>
      <c r="F29" s="42">
        <v>0.33082327462</v>
      </c>
      <c r="G29" s="42">
        <v>0.33082327462</v>
      </c>
      <c r="H29" s="51"/>
      <c r="I29" s="51"/>
      <c r="J29" s="51"/>
    </row>
    <row r="30" spans="1:10" ht="13" outlineLevel="3" x14ac:dyDescent="0.3">
      <c r="A30" s="79" t="s">
        <v>20</v>
      </c>
      <c r="B30" s="42">
        <v>0.33082327462</v>
      </c>
      <c r="C30" s="42">
        <v>0.33082327462</v>
      </c>
      <c r="D30" s="42">
        <v>0.33082327462</v>
      </c>
      <c r="E30" s="42">
        <v>0.33082327462</v>
      </c>
      <c r="F30" s="42">
        <v>0.33082327462</v>
      </c>
      <c r="G30" s="42">
        <v>0.33082327462</v>
      </c>
      <c r="H30" s="51"/>
      <c r="I30" s="51"/>
      <c r="J30" s="51"/>
    </row>
    <row r="31" spans="1:10" ht="13" outlineLevel="3" x14ac:dyDescent="0.3">
      <c r="A31" s="79" t="s">
        <v>72</v>
      </c>
      <c r="B31" s="42">
        <v>0.33082327462</v>
      </c>
      <c r="C31" s="42">
        <v>0.33082327462</v>
      </c>
      <c r="D31" s="42">
        <v>0.33082327462</v>
      </c>
      <c r="E31" s="42">
        <v>0.33082327462</v>
      </c>
      <c r="F31" s="42">
        <v>0.33082327462</v>
      </c>
      <c r="G31" s="42">
        <v>0.33082327462</v>
      </c>
      <c r="H31" s="51"/>
      <c r="I31" s="51"/>
      <c r="J31" s="51"/>
    </row>
    <row r="32" spans="1:10" ht="13" outlineLevel="3" x14ac:dyDescent="0.3">
      <c r="A32" s="79" t="s">
        <v>122</v>
      </c>
      <c r="B32" s="42">
        <v>0.33082327462</v>
      </c>
      <c r="C32" s="42">
        <v>0.33082327462</v>
      </c>
      <c r="D32" s="42">
        <v>0.33082327462</v>
      </c>
      <c r="E32" s="42">
        <v>0.33082327462</v>
      </c>
      <c r="F32" s="42">
        <v>0.33082327462</v>
      </c>
      <c r="G32" s="42">
        <v>0.33082327462</v>
      </c>
      <c r="H32" s="51"/>
      <c r="I32" s="51"/>
      <c r="J32" s="51"/>
    </row>
    <row r="33" spans="1:10" ht="13" outlineLevel="3" x14ac:dyDescent="0.3">
      <c r="A33" s="79" t="s">
        <v>44</v>
      </c>
      <c r="B33" s="42">
        <v>1.1345416286000001</v>
      </c>
      <c r="C33" s="42">
        <v>1.13552148563</v>
      </c>
      <c r="D33" s="42">
        <v>1.1077639286000001</v>
      </c>
      <c r="E33" s="42">
        <v>1.1083005638500001</v>
      </c>
      <c r="F33" s="42">
        <v>1.1634504191899999</v>
      </c>
      <c r="G33" s="42">
        <v>1.23909758643</v>
      </c>
      <c r="H33" s="51"/>
      <c r="I33" s="51"/>
      <c r="J33" s="51"/>
    </row>
    <row r="34" spans="1:10" ht="13" outlineLevel="3" x14ac:dyDescent="0.3">
      <c r="A34" s="79" t="s">
        <v>89</v>
      </c>
      <c r="B34" s="42">
        <v>7.1672897239999998</v>
      </c>
      <c r="C34" s="42">
        <v>7.1672897239999998</v>
      </c>
      <c r="D34" s="42">
        <v>7.1672897239999998</v>
      </c>
      <c r="E34" s="42">
        <v>7.1672897239999998</v>
      </c>
      <c r="F34" s="42">
        <v>7.1672897239999998</v>
      </c>
      <c r="G34" s="42">
        <v>7.1672897239999998</v>
      </c>
      <c r="H34" s="51"/>
      <c r="I34" s="51"/>
      <c r="J34" s="51"/>
    </row>
    <row r="35" spans="1:10" ht="13" outlineLevel="3" x14ac:dyDescent="0.3">
      <c r="A35" s="79" t="s">
        <v>93</v>
      </c>
      <c r="B35" s="42">
        <v>1.3651590982999999</v>
      </c>
      <c r="C35" s="42">
        <v>1.3651590982999999</v>
      </c>
      <c r="D35" s="42">
        <v>1.03335604868</v>
      </c>
      <c r="E35" s="42">
        <v>1.03335604868</v>
      </c>
      <c r="F35" s="42">
        <v>1.03335604868</v>
      </c>
      <c r="G35" s="42">
        <v>1.03335604868</v>
      </c>
      <c r="H35" s="51"/>
      <c r="I35" s="51"/>
      <c r="J35" s="51"/>
    </row>
    <row r="36" spans="1:10" ht="13" outlineLevel="3" x14ac:dyDescent="0.3">
      <c r="A36" s="79" t="s">
        <v>154</v>
      </c>
      <c r="B36" s="42">
        <v>1.8451328735700001</v>
      </c>
      <c r="C36" s="42">
        <v>1.7806402761</v>
      </c>
      <c r="D36" s="42">
        <v>1.7806402761</v>
      </c>
      <c r="E36" s="42">
        <v>1.7806402761</v>
      </c>
      <c r="F36" s="42">
        <v>1.7806402761</v>
      </c>
      <c r="G36" s="42">
        <v>1.25980310977</v>
      </c>
      <c r="H36" s="51"/>
      <c r="I36" s="51"/>
      <c r="J36" s="51"/>
    </row>
    <row r="37" spans="1:10" ht="13" outlineLevel="3" x14ac:dyDescent="0.3">
      <c r="A37" s="79" t="s">
        <v>158</v>
      </c>
      <c r="B37" s="42">
        <v>1.28518943552</v>
      </c>
      <c r="C37" s="42">
        <v>1.15008779548</v>
      </c>
      <c r="D37" s="42">
        <v>1.47160019028</v>
      </c>
      <c r="E37" s="42">
        <v>1.8747003927100001</v>
      </c>
      <c r="F37" s="42">
        <v>1.39019743007</v>
      </c>
      <c r="G37" s="42">
        <v>0.76587259098000005</v>
      </c>
      <c r="H37" s="51"/>
      <c r="I37" s="51"/>
      <c r="J37" s="51"/>
    </row>
    <row r="38" spans="1:10" ht="13" outlineLevel="3" x14ac:dyDescent="0.3">
      <c r="A38" s="79" t="s">
        <v>212</v>
      </c>
      <c r="B38" s="42">
        <v>1.1233792652800001</v>
      </c>
      <c r="C38" s="42">
        <v>1.1233792652800001</v>
      </c>
      <c r="D38" s="42">
        <v>1.1233792652800001</v>
      </c>
      <c r="E38" s="42">
        <v>1.1233792652800001</v>
      </c>
      <c r="F38" s="42">
        <v>1.1233792652800001</v>
      </c>
      <c r="G38" s="42">
        <v>1.1233792652800001</v>
      </c>
      <c r="H38" s="51"/>
      <c r="I38" s="51"/>
      <c r="J38" s="51"/>
    </row>
    <row r="39" spans="1:10" ht="13" outlineLevel="3" x14ac:dyDescent="0.3">
      <c r="A39" s="79" t="s">
        <v>39</v>
      </c>
      <c r="B39" s="42">
        <v>0.58743542275000005</v>
      </c>
      <c r="C39" s="42">
        <v>0.58743542275000005</v>
      </c>
      <c r="D39" s="42">
        <v>0.58743542275000005</v>
      </c>
      <c r="E39" s="42">
        <v>0.58743542275000005</v>
      </c>
      <c r="F39" s="42">
        <v>0.58743542275000005</v>
      </c>
      <c r="G39" s="42">
        <v>0.58743542275000005</v>
      </c>
      <c r="H39" s="51"/>
      <c r="I39" s="51"/>
      <c r="J39" s="51"/>
    </row>
    <row r="40" spans="1:10" ht="13" outlineLevel="3" x14ac:dyDescent="0.3">
      <c r="A40" s="79" t="s">
        <v>90</v>
      </c>
      <c r="B40" s="42">
        <v>0.27345865032</v>
      </c>
      <c r="C40" s="42">
        <v>0.20509398774000001</v>
      </c>
      <c r="D40" s="42">
        <v>6.8364662579999999E-2</v>
      </c>
      <c r="E40" s="42">
        <v>6.8364662579999999E-2</v>
      </c>
      <c r="F40" s="42">
        <v>6.8364662579999999E-2</v>
      </c>
      <c r="G40" s="42">
        <v>6.8364662579999999E-2</v>
      </c>
      <c r="H40" s="51"/>
      <c r="I40" s="51"/>
      <c r="J40" s="51"/>
    </row>
    <row r="41" spans="1:10" ht="13" outlineLevel="3" x14ac:dyDescent="0.3">
      <c r="A41" s="79" t="s">
        <v>195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0.54248591639999999</v>
      </c>
      <c r="H41" s="51"/>
      <c r="I41" s="51"/>
      <c r="J41" s="51"/>
    </row>
    <row r="42" spans="1:10" ht="13" outlineLevel="3" x14ac:dyDescent="0.3">
      <c r="A42" s="79" t="s">
        <v>143</v>
      </c>
      <c r="B42" s="42">
        <v>0.49222557056999999</v>
      </c>
      <c r="C42" s="42">
        <v>0.49222557056999999</v>
      </c>
      <c r="D42" s="42">
        <v>0.49222557056999999</v>
      </c>
      <c r="E42" s="42">
        <v>0.49222557056999999</v>
      </c>
      <c r="F42" s="42">
        <v>0.42386090798999998</v>
      </c>
      <c r="G42" s="42">
        <v>0.42386090798999998</v>
      </c>
      <c r="H42" s="51"/>
      <c r="I42" s="51"/>
      <c r="J42" s="51"/>
    </row>
    <row r="43" spans="1:10" ht="13" outlineLevel="2" x14ac:dyDescent="0.3">
      <c r="A43" s="216" t="s">
        <v>114</v>
      </c>
      <c r="B43" s="163">
        <f t="shared" ref="B43:G43" si="4">SUM(B$44:B$44)</f>
        <v>4.7015275199999998E-2</v>
      </c>
      <c r="C43" s="163">
        <f t="shared" si="4"/>
        <v>4.7015275199999998E-2</v>
      </c>
      <c r="D43" s="163">
        <f t="shared" si="4"/>
        <v>4.7015275199999998E-2</v>
      </c>
      <c r="E43" s="163">
        <f t="shared" si="4"/>
        <v>4.6111135290000001E-2</v>
      </c>
      <c r="F43" s="163">
        <f t="shared" si="4"/>
        <v>4.6111135290000001E-2</v>
      </c>
      <c r="G43" s="163">
        <f t="shared" si="4"/>
        <v>4.6111135290000001E-2</v>
      </c>
      <c r="H43" s="51"/>
      <c r="I43" s="51"/>
      <c r="J43" s="51"/>
    </row>
    <row r="44" spans="1:10" ht="13" outlineLevel="3" x14ac:dyDescent="0.3">
      <c r="A44" s="79" t="s">
        <v>30</v>
      </c>
      <c r="B44" s="42">
        <v>4.7015275199999998E-2</v>
      </c>
      <c r="C44" s="42">
        <v>4.7015275199999998E-2</v>
      </c>
      <c r="D44" s="42">
        <v>4.7015275199999998E-2</v>
      </c>
      <c r="E44" s="42">
        <v>4.6111135290000001E-2</v>
      </c>
      <c r="F44" s="42">
        <v>4.6111135290000001E-2</v>
      </c>
      <c r="G44" s="42">
        <v>4.6111135290000001E-2</v>
      </c>
      <c r="H44" s="51"/>
      <c r="I44" s="51"/>
      <c r="J44" s="51"/>
    </row>
    <row r="45" spans="1:10" ht="14.5" outlineLevel="1" x14ac:dyDescent="0.35">
      <c r="A45" s="173" t="s">
        <v>14</v>
      </c>
      <c r="B45" s="45">
        <f t="shared" ref="B45:G45" si="5">B$46+B$52+B$60</f>
        <v>1.9743148850400001</v>
      </c>
      <c r="C45" s="45">
        <f t="shared" si="5"/>
        <v>1.9685810753899999</v>
      </c>
      <c r="D45" s="45">
        <f t="shared" si="5"/>
        <v>1.9536120646999997</v>
      </c>
      <c r="E45" s="45">
        <f t="shared" si="5"/>
        <v>1.89561799124</v>
      </c>
      <c r="F45" s="45">
        <f t="shared" si="5"/>
        <v>1.88192627405</v>
      </c>
      <c r="G45" s="45">
        <f t="shared" si="5"/>
        <v>1.9045594695700001</v>
      </c>
      <c r="H45" s="51"/>
      <c r="I45" s="51"/>
      <c r="J45" s="51"/>
    </row>
    <row r="46" spans="1:10" ht="13" outlineLevel="2" x14ac:dyDescent="0.3">
      <c r="A46" s="216" t="s">
        <v>196</v>
      </c>
      <c r="B46" s="163">
        <f t="shared" ref="B46:G46" si="6">SUM(B$47:B$51)</f>
        <v>0.32397785532000001</v>
      </c>
      <c r="C46" s="163">
        <f t="shared" si="6"/>
        <v>0.32397785532000001</v>
      </c>
      <c r="D46" s="163">
        <f t="shared" si="6"/>
        <v>0.32397785532000001</v>
      </c>
      <c r="E46" s="163">
        <f t="shared" si="6"/>
        <v>0.32397785532000001</v>
      </c>
      <c r="F46" s="163">
        <f t="shared" si="6"/>
        <v>0.32397785532000001</v>
      </c>
      <c r="G46" s="163">
        <f t="shared" si="6"/>
        <v>0.32397785532000001</v>
      </c>
      <c r="H46" s="51"/>
      <c r="I46" s="51"/>
      <c r="J46" s="51"/>
    </row>
    <row r="47" spans="1:10" ht="13" outlineLevel="3" x14ac:dyDescent="0.3">
      <c r="A47" s="79" t="s">
        <v>109</v>
      </c>
      <c r="B47" s="42">
        <v>3.1721000000000002E-7</v>
      </c>
      <c r="C47" s="42">
        <v>3.1721000000000002E-7</v>
      </c>
      <c r="D47" s="42">
        <v>3.1721000000000002E-7</v>
      </c>
      <c r="E47" s="42">
        <v>3.1721000000000002E-7</v>
      </c>
      <c r="F47" s="42">
        <v>3.1721000000000002E-7</v>
      </c>
      <c r="G47" s="42">
        <v>3.1721000000000002E-7</v>
      </c>
      <c r="H47" s="51"/>
      <c r="I47" s="51"/>
      <c r="J47" s="51"/>
    </row>
    <row r="48" spans="1:10" ht="13" outlineLevel="3" x14ac:dyDescent="0.3">
      <c r="A48" s="79" t="s">
        <v>73</v>
      </c>
      <c r="B48" s="42">
        <v>9.5026880990000007E-2</v>
      </c>
      <c r="C48" s="42">
        <v>9.5026880990000007E-2</v>
      </c>
      <c r="D48" s="42">
        <v>9.5026880990000007E-2</v>
      </c>
      <c r="E48" s="42">
        <v>9.5026880990000007E-2</v>
      </c>
      <c r="F48" s="42">
        <v>9.5026880990000007E-2</v>
      </c>
      <c r="G48" s="42">
        <v>9.5026880990000007E-2</v>
      </c>
      <c r="H48" s="51"/>
      <c r="I48" s="51"/>
      <c r="J48" s="51"/>
    </row>
    <row r="49" spans="1:10" ht="13" outlineLevel="3" x14ac:dyDescent="0.3">
      <c r="A49" s="79" t="s">
        <v>190</v>
      </c>
      <c r="B49" s="42">
        <v>9.5710527609999999E-2</v>
      </c>
      <c r="C49" s="42">
        <v>9.5710527609999999E-2</v>
      </c>
      <c r="D49" s="42">
        <v>9.5710527609999999E-2</v>
      </c>
      <c r="E49" s="42">
        <v>9.5710527609999999E-2</v>
      </c>
      <c r="F49" s="42">
        <v>9.5710527609999999E-2</v>
      </c>
      <c r="G49" s="42">
        <v>9.5710527609999999E-2</v>
      </c>
      <c r="H49" s="51"/>
      <c r="I49" s="51"/>
      <c r="J49" s="51"/>
    </row>
    <row r="50" spans="1:10" ht="13" outlineLevel="3" x14ac:dyDescent="0.3">
      <c r="A50" s="79" t="s">
        <v>102</v>
      </c>
      <c r="B50" s="42">
        <v>7.854839945E-2</v>
      </c>
      <c r="C50" s="42">
        <v>7.854839945E-2</v>
      </c>
      <c r="D50" s="42">
        <v>7.854839945E-2</v>
      </c>
      <c r="E50" s="42">
        <v>7.854839945E-2</v>
      </c>
      <c r="F50" s="42">
        <v>7.854839945E-2</v>
      </c>
      <c r="G50" s="42">
        <v>7.854839945E-2</v>
      </c>
      <c r="H50" s="51"/>
      <c r="I50" s="51"/>
      <c r="J50" s="51"/>
    </row>
    <row r="51" spans="1:10" ht="13" outlineLevel="3" x14ac:dyDescent="0.3">
      <c r="A51" s="79" t="s">
        <v>0</v>
      </c>
      <c r="B51" s="42">
        <v>5.4691730059999999E-2</v>
      </c>
      <c r="C51" s="42">
        <v>5.4691730059999999E-2</v>
      </c>
      <c r="D51" s="42">
        <v>5.4691730059999999E-2</v>
      </c>
      <c r="E51" s="42">
        <v>5.4691730059999999E-2</v>
      </c>
      <c r="F51" s="42">
        <v>5.4691730059999999E-2</v>
      </c>
      <c r="G51" s="42">
        <v>5.4691730059999999E-2</v>
      </c>
      <c r="H51" s="51"/>
      <c r="I51" s="51"/>
      <c r="J51" s="51"/>
    </row>
    <row r="52" spans="1:10" ht="13" outlineLevel="2" x14ac:dyDescent="0.3">
      <c r="A52" s="216" t="s">
        <v>114</v>
      </c>
      <c r="B52" s="163">
        <f t="shared" ref="B52:G52" si="7">SUM(B$53:B$59)</f>
        <v>1.65031092399</v>
      </c>
      <c r="C52" s="163">
        <f t="shared" si="7"/>
        <v>1.6445771143400001</v>
      </c>
      <c r="D52" s="163">
        <f t="shared" si="7"/>
        <v>1.6296081036499999</v>
      </c>
      <c r="E52" s="163">
        <f t="shared" si="7"/>
        <v>1.5716140301900001</v>
      </c>
      <c r="F52" s="163">
        <f t="shared" si="7"/>
        <v>1.5579223129999999</v>
      </c>
      <c r="G52" s="163">
        <f t="shared" si="7"/>
        <v>1.5805555085200003</v>
      </c>
      <c r="H52" s="51"/>
      <c r="I52" s="51"/>
      <c r="J52" s="51"/>
    </row>
    <row r="53" spans="1:10" ht="13" outlineLevel="3" x14ac:dyDescent="0.3">
      <c r="A53" s="79" t="s">
        <v>139</v>
      </c>
      <c r="B53" s="42">
        <v>0.11713829645</v>
      </c>
      <c r="C53" s="42">
        <v>0.11494320148000001</v>
      </c>
      <c r="D53" s="42">
        <v>0.11285293045</v>
      </c>
      <c r="E53" s="42">
        <v>0.11076265942999999</v>
      </c>
      <c r="F53" s="42">
        <v>0.10971395531</v>
      </c>
      <c r="G53" s="42">
        <v>0.10875122645</v>
      </c>
      <c r="H53" s="51"/>
      <c r="I53" s="51"/>
      <c r="J53" s="51"/>
    </row>
    <row r="54" spans="1:10" ht="13" outlineLevel="3" x14ac:dyDescent="0.3">
      <c r="A54" s="79" t="s">
        <v>124</v>
      </c>
      <c r="B54" s="42">
        <v>1.2999999999999999E-2</v>
      </c>
      <c r="C54" s="42">
        <v>1.2999999999999999E-2</v>
      </c>
      <c r="D54" s="42">
        <v>1.2999999999999999E-2</v>
      </c>
      <c r="E54" s="42">
        <v>1.2999999999999999E-2</v>
      </c>
      <c r="F54" s="42">
        <v>1.2999999999999999E-2</v>
      </c>
      <c r="G54" s="42">
        <v>1.2999999999999999E-2</v>
      </c>
      <c r="H54" s="51"/>
      <c r="I54" s="51"/>
      <c r="J54" s="51"/>
    </row>
    <row r="55" spans="1:10" ht="13" outlineLevel="3" x14ac:dyDescent="0.3">
      <c r="A55" s="79" t="s">
        <v>198</v>
      </c>
      <c r="B55" s="42">
        <v>0.01</v>
      </c>
      <c r="C55" s="42">
        <v>0.01</v>
      </c>
      <c r="D55" s="42">
        <v>0.01</v>
      </c>
      <c r="E55" s="42">
        <v>0.01</v>
      </c>
      <c r="F55" s="42">
        <v>0.01</v>
      </c>
      <c r="G55" s="42">
        <v>0.01</v>
      </c>
      <c r="H55" s="51"/>
      <c r="I55" s="51"/>
      <c r="J55" s="51"/>
    </row>
    <row r="56" spans="1:10" ht="13" outlineLevel="3" x14ac:dyDescent="0.3">
      <c r="A56" s="79" t="s">
        <v>181</v>
      </c>
      <c r="B56" s="42">
        <v>1.4E-2</v>
      </c>
      <c r="C56" s="42">
        <v>1.4E-2</v>
      </c>
      <c r="D56" s="42">
        <v>1.4E-2</v>
      </c>
      <c r="E56" s="42">
        <v>1.4E-2</v>
      </c>
      <c r="F56" s="42">
        <v>1.4E-2</v>
      </c>
      <c r="G56" s="42">
        <v>1.4E-2</v>
      </c>
      <c r="H56" s="51"/>
      <c r="I56" s="51"/>
      <c r="J56" s="51"/>
    </row>
    <row r="57" spans="1:10" ht="13" outlineLevel="3" x14ac:dyDescent="0.3">
      <c r="A57" s="79" t="s">
        <v>60</v>
      </c>
      <c r="B57" s="42">
        <v>0.33856009715000002</v>
      </c>
      <c r="C57" s="42">
        <v>0.33807393645</v>
      </c>
      <c r="D57" s="42">
        <v>0.33687392613</v>
      </c>
      <c r="E57" s="42">
        <v>0.33646017619000002</v>
      </c>
      <c r="F57" s="42">
        <v>0.33586752734000003</v>
      </c>
      <c r="G57" s="42">
        <v>0.33479288885000003</v>
      </c>
      <c r="H57" s="51"/>
      <c r="I57" s="51"/>
      <c r="J57" s="51"/>
    </row>
    <row r="58" spans="1:10" ht="13" outlineLevel="3" x14ac:dyDescent="0.3">
      <c r="A58" s="79" t="s">
        <v>178</v>
      </c>
      <c r="B58" s="42">
        <v>0.381145081</v>
      </c>
      <c r="C58" s="42">
        <v>0.37938713253</v>
      </c>
      <c r="D58" s="42">
        <v>0.37865465399999998</v>
      </c>
      <c r="E58" s="42">
        <v>0.37792217547000001</v>
      </c>
      <c r="F58" s="42">
        <v>0.37616422701000002</v>
      </c>
      <c r="G58" s="42">
        <v>0.37543174848999999</v>
      </c>
      <c r="H58" s="51"/>
      <c r="I58" s="51"/>
      <c r="J58" s="51"/>
    </row>
    <row r="59" spans="1:10" ht="13" outlineLevel="3" x14ac:dyDescent="0.3">
      <c r="A59" s="79" t="s">
        <v>209</v>
      </c>
      <c r="B59" s="42">
        <v>0.77646744939000001</v>
      </c>
      <c r="C59" s="42">
        <v>0.77517284387999996</v>
      </c>
      <c r="D59" s="42">
        <v>0.76422659306999996</v>
      </c>
      <c r="E59" s="42">
        <v>0.70946901910000004</v>
      </c>
      <c r="F59" s="42">
        <v>0.69917660333999998</v>
      </c>
      <c r="G59" s="42">
        <v>0.72457964473000003</v>
      </c>
      <c r="H59" s="51"/>
      <c r="I59" s="51"/>
      <c r="J59" s="51"/>
    </row>
    <row r="60" spans="1:10" ht="13" outlineLevel="2" x14ac:dyDescent="0.3">
      <c r="A60" s="216" t="s">
        <v>137</v>
      </c>
      <c r="B60" s="163">
        <f t="shared" ref="B60:G60" si="8">SUM(B$61:B$61)</f>
        <v>2.6105729999999998E-5</v>
      </c>
      <c r="C60" s="163">
        <f t="shared" si="8"/>
        <v>2.6105729999999998E-5</v>
      </c>
      <c r="D60" s="163">
        <f t="shared" si="8"/>
        <v>2.6105729999999998E-5</v>
      </c>
      <c r="E60" s="163">
        <f t="shared" si="8"/>
        <v>2.6105729999999998E-5</v>
      </c>
      <c r="F60" s="163">
        <f t="shared" si="8"/>
        <v>2.6105729999999998E-5</v>
      </c>
      <c r="G60" s="163">
        <f t="shared" si="8"/>
        <v>2.6105729999999998E-5</v>
      </c>
      <c r="H60" s="51"/>
      <c r="I60" s="51"/>
      <c r="J60" s="51"/>
    </row>
    <row r="61" spans="1:10" ht="13" outlineLevel="3" x14ac:dyDescent="0.3">
      <c r="A61" s="79" t="s">
        <v>66</v>
      </c>
      <c r="B61" s="42">
        <v>2.6105729999999998E-5</v>
      </c>
      <c r="C61" s="42">
        <v>2.6105729999999998E-5</v>
      </c>
      <c r="D61" s="42">
        <v>2.6105729999999998E-5</v>
      </c>
      <c r="E61" s="42">
        <v>2.6105729999999998E-5</v>
      </c>
      <c r="F61" s="42">
        <v>2.6105729999999998E-5</v>
      </c>
      <c r="G61" s="42">
        <v>2.6105729999999998E-5</v>
      </c>
      <c r="H61" s="51"/>
      <c r="I61" s="51"/>
      <c r="J61" s="51"/>
    </row>
    <row r="62" spans="1:10" ht="14.5" x14ac:dyDescent="0.35">
      <c r="A62" s="40" t="s">
        <v>59</v>
      </c>
      <c r="B62" s="179">
        <f t="shared" ref="B62:G62" si="9">B$63+B$98</f>
        <v>71.47011025802</v>
      </c>
      <c r="C62" s="179">
        <f t="shared" si="9"/>
        <v>75.857271856309993</v>
      </c>
      <c r="D62" s="179">
        <f t="shared" si="9"/>
        <v>74.952943180459997</v>
      </c>
      <c r="E62" s="179">
        <f t="shared" si="9"/>
        <v>78.551040717640007</v>
      </c>
      <c r="F62" s="179">
        <f t="shared" si="9"/>
        <v>83.165634643009994</v>
      </c>
      <c r="G62" s="179">
        <f t="shared" si="9"/>
        <v>83.981285820340005</v>
      </c>
      <c r="H62" s="51"/>
      <c r="I62" s="51"/>
      <c r="J62" s="51"/>
    </row>
    <row r="63" spans="1:10" ht="14.5" outlineLevel="1" x14ac:dyDescent="0.35">
      <c r="A63" s="173" t="s">
        <v>65</v>
      </c>
      <c r="B63" s="45">
        <f t="shared" ref="B63:G63" si="10">B$64+B$72+B$83+B$88+B$96</f>
        <v>63.591260792390003</v>
      </c>
      <c r="C63" s="45">
        <f t="shared" si="10"/>
        <v>67.565817643459994</v>
      </c>
      <c r="D63" s="45">
        <f t="shared" si="10"/>
        <v>67.01175748755</v>
      </c>
      <c r="E63" s="45">
        <f t="shared" si="10"/>
        <v>71.110539751770006</v>
      </c>
      <c r="F63" s="45">
        <f t="shared" si="10"/>
        <v>75.791489932549993</v>
      </c>
      <c r="G63" s="45">
        <f t="shared" si="10"/>
        <v>76.686832464280002</v>
      </c>
      <c r="H63" s="51"/>
      <c r="I63" s="51"/>
      <c r="J63" s="51"/>
    </row>
    <row r="64" spans="1:10" ht="13" outlineLevel="2" x14ac:dyDescent="0.3">
      <c r="A64" s="216" t="s">
        <v>173</v>
      </c>
      <c r="B64" s="163">
        <f t="shared" ref="B64:G64" si="11">SUM(B$65:B$71)</f>
        <v>30.087463237860003</v>
      </c>
      <c r="C64" s="163">
        <f t="shared" si="11"/>
        <v>33.811955968329997</v>
      </c>
      <c r="D64" s="163">
        <f t="shared" si="11"/>
        <v>33.609588844679998</v>
      </c>
      <c r="E64" s="163">
        <f t="shared" si="11"/>
        <v>35.697829301910005</v>
      </c>
      <c r="F64" s="163">
        <f t="shared" si="11"/>
        <v>40.316798395330004</v>
      </c>
      <c r="G64" s="163">
        <f t="shared" si="11"/>
        <v>41.465023081960005</v>
      </c>
      <c r="H64" s="51"/>
      <c r="I64" s="51"/>
      <c r="J64" s="51"/>
    </row>
    <row r="65" spans="1:10" ht="13" outlineLevel="3" x14ac:dyDescent="0.3">
      <c r="A65" s="79" t="s">
        <v>105</v>
      </c>
      <c r="B65" s="42">
        <v>2.13029758E-3</v>
      </c>
      <c r="C65" s="42">
        <v>2.1808983699999999E-3</v>
      </c>
      <c r="D65" s="42">
        <v>2.1117023900000002E-3</v>
      </c>
      <c r="E65" s="42">
        <v>2.1757026499999998E-3</v>
      </c>
      <c r="F65" s="42">
        <v>2.2065980100000001E-3</v>
      </c>
      <c r="G65" s="42">
        <v>2.1483021E-3</v>
      </c>
      <c r="H65" s="51"/>
      <c r="I65" s="51"/>
      <c r="J65" s="51"/>
    </row>
    <row r="66" spans="1:10" ht="13" outlineLevel="3" x14ac:dyDescent="0.3">
      <c r="A66" s="79" t="s">
        <v>50</v>
      </c>
      <c r="B66" s="42">
        <v>0.25855498448999997</v>
      </c>
      <c r="C66" s="42">
        <v>0.26469642044000002</v>
      </c>
      <c r="D66" s="42">
        <v>0.25650359453999999</v>
      </c>
      <c r="E66" s="42">
        <v>0.26322996892</v>
      </c>
      <c r="F66" s="42">
        <v>0.25878024993999998</v>
      </c>
      <c r="G66" s="42">
        <v>0.22422599761000001</v>
      </c>
      <c r="H66" s="51"/>
      <c r="I66" s="51"/>
      <c r="J66" s="51"/>
    </row>
    <row r="67" spans="1:10" ht="13" outlineLevel="3" x14ac:dyDescent="0.3">
      <c r="A67" s="79" t="s">
        <v>94</v>
      </c>
      <c r="B67" s="42">
        <v>2.6833592883700002</v>
      </c>
      <c r="C67" s="42">
        <v>2.74709690779</v>
      </c>
      <c r="D67" s="42">
        <v>2.6483902983099998</v>
      </c>
      <c r="E67" s="42">
        <v>2.72778590846</v>
      </c>
      <c r="F67" s="42">
        <v>2.7643143476400001</v>
      </c>
      <c r="G67" s="42">
        <v>2.67740714415</v>
      </c>
      <c r="H67" s="51"/>
      <c r="I67" s="51"/>
      <c r="J67" s="51"/>
    </row>
    <row r="68" spans="1:10" ht="13" outlineLevel="3" x14ac:dyDescent="0.3">
      <c r="A68" s="79" t="s">
        <v>165</v>
      </c>
      <c r="B68" s="42">
        <v>12.366377438580001</v>
      </c>
      <c r="C68" s="42">
        <v>15.93146256626</v>
      </c>
      <c r="D68" s="42">
        <v>15.42598595514</v>
      </c>
      <c r="E68" s="42">
        <v>17.525284861860001</v>
      </c>
      <c r="F68" s="42">
        <v>19.429095480809998</v>
      </c>
      <c r="G68" s="42">
        <v>20.527026520010001</v>
      </c>
      <c r="H68" s="51"/>
      <c r="I68" s="51"/>
      <c r="J68" s="51"/>
    </row>
    <row r="69" spans="1:10" ht="13" outlineLevel="3" x14ac:dyDescent="0.3">
      <c r="A69" s="79" t="s">
        <v>131</v>
      </c>
      <c r="B69" s="42">
        <v>8.2985369566399996</v>
      </c>
      <c r="C69" s="42">
        <v>8.3032454511800005</v>
      </c>
      <c r="D69" s="42">
        <v>8.8079932740199993</v>
      </c>
      <c r="E69" s="42">
        <v>8.8453542261900004</v>
      </c>
      <c r="F69" s="42">
        <v>8.8100529100900005</v>
      </c>
      <c r="G69" s="42">
        <v>9.1120448407300003</v>
      </c>
      <c r="H69" s="51"/>
      <c r="I69" s="51"/>
      <c r="J69" s="51"/>
    </row>
    <row r="70" spans="1:10" ht="13" outlineLevel="3" x14ac:dyDescent="0.3">
      <c r="A70" s="79" t="s">
        <v>146</v>
      </c>
      <c r="B70" s="42">
        <v>6.4009203970500002</v>
      </c>
      <c r="C70" s="42">
        <v>6.4856898491399999</v>
      </c>
      <c r="D70" s="42">
        <v>6.3910201451299997</v>
      </c>
      <c r="E70" s="42">
        <v>6.25545210676</v>
      </c>
      <c r="F70" s="42">
        <v>8.9736696506300007</v>
      </c>
      <c r="G70" s="42">
        <v>8.8434689046300008</v>
      </c>
      <c r="H70" s="51"/>
      <c r="I70" s="51"/>
      <c r="J70" s="51"/>
    </row>
    <row r="71" spans="1:10" ht="13" outlineLevel="3" x14ac:dyDescent="0.3">
      <c r="A71" s="79" t="s">
        <v>141</v>
      </c>
      <c r="B71" s="42">
        <v>7.7583875149999995E-2</v>
      </c>
      <c r="C71" s="42">
        <v>7.7583875149999995E-2</v>
      </c>
      <c r="D71" s="42">
        <v>7.7583875149999995E-2</v>
      </c>
      <c r="E71" s="42">
        <v>7.8546527069999997E-2</v>
      </c>
      <c r="F71" s="42">
        <v>7.8679158210000003E-2</v>
      </c>
      <c r="G71" s="42">
        <v>7.8701372729999997E-2</v>
      </c>
      <c r="H71" s="51"/>
      <c r="I71" s="51"/>
      <c r="J71" s="51"/>
    </row>
    <row r="72" spans="1:10" ht="13" outlineLevel="2" x14ac:dyDescent="0.3">
      <c r="A72" s="216" t="s">
        <v>43</v>
      </c>
      <c r="B72" s="163">
        <f t="shared" ref="B72:G72" si="12">SUM(B$73:B$82)</f>
        <v>4.9950167217899999</v>
      </c>
      <c r="C72" s="163">
        <f t="shared" si="12"/>
        <v>5.093308060670001</v>
      </c>
      <c r="D72" s="163">
        <f t="shared" si="12"/>
        <v>4.9715239221799994</v>
      </c>
      <c r="E72" s="163">
        <f t="shared" si="12"/>
        <v>6.8225393952700006</v>
      </c>
      <c r="F72" s="163">
        <f t="shared" si="12"/>
        <v>6.8187001374699996</v>
      </c>
      <c r="G72" s="163">
        <f t="shared" si="12"/>
        <v>6.7441530686000011</v>
      </c>
      <c r="H72" s="51"/>
      <c r="I72" s="51"/>
      <c r="J72" s="51"/>
    </row>
    <row r="73" spans="1:10" ht="13" outlineLevel="3" x14ac:dyDescent="0.3">
      <c r="A73" s="79" t="s">
        <v>24</v>
      </c>
      <c r="B73" s="42">
        <v>2.210838918E-2</v>
      </c>
      <c r="C73" s="42">
        <v>2.2767951169999998E-2</v>
      </c>
      <c r="D73" s="42">
        <v>2.2006450479999998E-2</v>
      </c>
      <c r="E73" s="42">
        <v>2.2669680049999998E-2</v>
      </c>
      <c r="F73" s="42">
        <v>2.2921386750000002E-2</v>
      </c>
      <c r="G73" s="42">
        <v>2.2845121119999999E-2</v>
      </c>
      <c r="H73" s="51"/>
      <c r="I73" s="51"/>
      <c r="J73" s="51"/>
    </row>
    <row r="74" spans="1:10" ht="13" outlineLevel="3" x14ac:dyDescent="0.3">
      <c r="A74" s="79" t="s">
        <v>13</v>
      </c>
      <c r="B74" s="42">
        <v>0.21302975776999999</v>
      </c>
      <c r="C74" s="42">
        <v>0.21808983664000001</v>
      </c>
      <c r="D74" s="42">
        <v>0.21117023895000001</v>
      </c>
      <c r="E74" s="42">
        <v>0.2175702652</v>
      </c>
      <c r="F74" s="42">
        <v>0.22065980102999999</v>
      </c>
      <c r="G74" s="42">
        <v>0.21483020952000001</v>
      </c>
      <c r="H74" s="51"/>
      <c r="I74" s="51"/>
      <c r="J74" s="51"/>
    </row>
    <row r="75" spans="1:10" ht="13" outlineLevel="3" x14ac:dyDescent="0.3">
      <c r="A75" s="79" t="s">
        <v>28</v>
      </c>
      <c r="B75" s="42">
        <v>1.8276825705999999</v>
      </c>
      <c r="C75" s="42">
        <v>1.8560511709900001</v>
      </c>
      <c r="D75" s="42">
        <v>1.8274159484200001</v>
      </c>
      <c r="E75" s="42">
        <v>3.6062153829099999</v>
      </c>
      <c r="F75" s="42">
        <v>3.5866354700900001</v>
      </c>
      <c r="G75" s="42">
        <v>3.59568790852</v>
      </c>
      <c r="H75" s="51"/>
      <c r="I75" s="51"/>
      <c r="J75" s="51"/>
    </row>
    <row r="76" spans="1:10" ht="13" outlineLevel="3" x14ac:dyDescent="0.3">
      <c r="A76" s="79" t="s">
        <v>108</v>
      </c>
      <c r="B76" s="42">
        <v>0.21302975776999999</v>
      </c>
      <c r="C76" s="42">
        <v>0.21808983664000001</v>
      </c>
      <c r="D76" s="42">
        <v>0.21117023895000001</v>
      </c>
      <c r="E76" s="42">
        <v>0.2175702652</v>
      </c>
      <c r="F76" s="42">
        <v>0.22065980102999999</v>
      </c>
      <c r="G76" s="42">
        <v>0.21483020952000001</v>
      </c>
      <c r="H76" s="51"/>
      <c r="I76" s="51"/>
      <c r="J76" s="51"/>
    </row>
    <row r="77" spans="1:10" ht="13" outlineLevel="3" x14ac:dyDescent="0.3">
      <c r="A77" s="79" t="s">
        <v>48</v>
      </c>
      <c r="B77" s="42">
        <v>0.58684537884999999</v>
      </c>
      <c r="C77" s="42">
        <v>0.60432438045000003</v>
      </c>
      <c r="D77" s="42">
        <v>0.58998917277999996</v>
      </c>
      <c r="E77" s="42">
        <v>0.60787022558000003</v>
      </c>
      <c r="F77" s="42">
        <v>0.61650208914000004</v>
      </c>
      <c r="G77" s="42">
        <v>0.60021477570000004</v>
      </c>
      <c r="H77" s="51"/>
      <c r="I77" s="51"/>
      <c r="J77" s="51"/>
    </row>
    <row r="78" spans="1:10" ht="13" outlineLevel="3" x14ac:dyDescent="0.3">
      <c r="A78" s="79" t="s">
        <v>110</v>
      </c>
      <c r="B78" s="42">
        <v>5.3056445690000002E-2</v>
      </c>
      <c r="C78" s="42">
        <v>5.5865145970000002E-2</v>
      </c>
      <c r="D78" s="42">
        <v>5.4092645510000002E-2</v>
      </c>
      <c r="E78" s="42">
        <v>5.6292255440000001E-2</v>
      </c>
      <c r="F78" s="42">
        <v>5.7091615319999997E-2</v>
      </c>
      <c r="G78" s="42">
        <v>5.8705559400000003E-2</v>
      </c>
      <c r="H78" s="51"/>
      <c r="I78" s="51"/>
      <c r="J78" s="51"/>
    </row>
    <row r="79" spans="1:10" ht="13" outlineLevel="3" x14ac:dyDescent="0.3">
      <c r="A79" s="79" t="s">
        <v>119</v>
      </c>
      <c r="B79" s="42">
        <v>0.60585586000000002</v>
      </c>
      <c r="C79" s="42">
        <v>0.60585586000000002</v>
      </c>
      <c r="D79" s="42">
        <v>0.60585586000000002</v>
      </c>
      <c r="E79" s="42">
        <v>0.60585586000000002</v>
      </c>
      <c r="F79" s="42">
        <v>0.60585586000000002</v>
      </c>
      <c r="G79" s="42">
        <v>0.60585586000000002</v>
      </c>
      <c r="H79" s="51"/>
      <c r="I79" s="51"/>
      <c r="J79" s="51"/>
    </row>
    <row r="80" spans="1:10" ht="13" outlineLevel="3" x14ac:dyDescent="0.3">
      <c r="A80" s="79" t="s">
        <v>136</v>
      </c>
      <c r="B80" s="42">
        <v>4.7255449999999998E-4</v>
      </c>
      <c r="C80" s="42">
        <v>4.7255449999999998E-4</v>
      </c>
      <c r="D80" s="42">
        <v>4.7255449999999998E-4</v>
      </c>
      <c r="E80" s="42">
        <v>4.7255449999999998E-4</v>
      </c>
      <c r="F80" s="42">
        <v>4.7255449999999998E-4</v>
      </c>
      <c r="G80" s="42">
        <v>4.7255449999999998E-4</v>
      </c>
      <c r="H80" s="51"/>
      <c r="I80" s="51"/>
      <c r="J80" s="51"/>
    </row>
    <row r="81" spans="1:10" ht="13" outlineLevel="3" x14ac:dyDescent="0.3">
      <c r="A81" s="79" t="s">
        <v>218</v>
      </c>
      <c r="B81" s="42">
        <v>0.47501825474999998</v>
      </c>
      <c r="C81" s="42">
        <v>0.48630132548999999</v>
      </c>
      <c r="D81" s="42">
        <v>0.47087186037000001</v>
      </c>
      <c r="E81" s="42">
        <v>0.48200839157000003</v>
      </c>
      <c r="F81" s="42">
        <v>0.48885299507000002</v>
      </c>
      <c r="G81" s="42">
        <v>0.47593803158999998</v>
      </c>
      <c r="H81" s="51"/>
      <c r="I81" s="51"/>
      <c r="J81" s="51"/>
    </row>
    <row r="82" spans="1:10" ht="13" outlineLevel="3" x14ac:dyDescent="0.3">
      <c r="A82" s="79" t="s">
        <v>25</v>
      </c>
      <c r="B82" s="42">
        <v>0.99791775268000005</v>
      </c>
      <c r="C82" s="42">
        <v>1.0254899988199999</v>
      </c>
      <c r="D82" s="42">
        <v>0.97847895222000003</v>
      </c>
      <c r="E82" s="42">
        <v>1.0060145148199999</v>
      </c>
      <c r="F82" s="42">
        <v>0.99904856454000002</v>
      </c>
      <c r="G82" s="42">
        <v>0.95477283872999996</v>
      </c>
      <c r="H82" s="51"/>
      <c r="I82" s="51"/>
      <c r="J82" s="51"/>
    </row>
    <row r="83" spans="1:10" ht="13" outlineLevel="2" x14ac:dyDescent="0.3">
      <c r="A83" s="216" t="s">
        <v>220</v>
      </c>
      <c r="B83" s="163">
        <f t="shared" ref="B83:G83" si="13">SUM(B$84:B$87)</f>
        <v>1.6511306157100001</v>
      </c>
      <c r="C83" s="163">
        <f t="shared" si="13"/>
        <v>1.6903497896699999</v>
      </c>
      <c r="D83" s="163">
        <f t="shared" si="13"/>
        <v>1.6004108700099999</v>
      </c>
      <c r="E83" s="163">
        <f t="shared" si="13"/>
        <v>1.63603223728</v>
      </c>
      <c r="F83" s="163">
        <f t="shared" si="13"/>
        <v>1.6614847513</v>
      </c>
      <c r="G83" s="163">
        <f t="shared" si="13"/>
        <v>1.6104177541999998</v>
      </c>
      <c r="H83" s="51"/>
      <c r="I83" s="51"/>
      <c r="J83" s="51"/>
    </row>
    <row r="84" spans="1:10" ht="13" outlineLevel="3" x14ac:dyDescent="0.3">
      <c r="A84" s="79" t="s">
        <v>61</v>
      </c>
      <c r="B84" s="42">
        <v>0.69234671275000004</v>
      </c>
      <c r="C84" s="42">
        <v>0.70879196905999997</v>
      </c>
      <c r="D84" s="42">
        <v>0.68630327658000001</v>
      </c>
      <c r="E84" s="42">
        <v>0.70710336191000001</v>
      </c>
      <c r="F84" s="42">
        <v>0.71714435335000004</v>
      </c>
      <c r="G84" s="42">
        <v>0.69819818094999997</v>
      </c>
      <c r="H84" s="51"/>
      <c r="I84" s="51"/>
      <c r="J84" s="51"/>
    </row>
    <row r="85" spans="1:10" ht="13" outlineLevel="3" x14ac:dyDescent="0.3">
      <c r="A85" s="79" t="s">
        <v>78</v>
      </c>
      <c r="B85" s="42">
        <v>5.4460209999999998E-5</v>
      </c>
      <c r="C85" s="42">
        <v>5.5753790000000001E-5</v>
      </c>
      <c r="D85" s="42">
        <v>5.3984830000000001E-5</v>
      </c>
      <c r="E85" s="42">
        <v>5.562097E-5</v>
      </c>
      <c r="F85" s="42">
        <v>5.6410799999999999E-5</v>
      </c>
      <c r="G85" s="42">
        <v>5.4920480000000002E-5</v>
      </c>
      <c r="H85" s="51"/>
      <c r="I85" s="51"/>
      <c r="J85" s="51"/>
    </row>
    <row r="86" spans="1:10" ht="13" outlineLevel="3" x14ac:dyDescent="0.3">
      <c r="A86" s="79" t="s">
        <v>172</v>
      </c>
      <c r="B86" s="42">
        <v>0.30348476916</v>
      </c>
      <c r="C86" s="42">
        <v>0.3106934187</v>
      </c>
      <c r="D86" s="42">
        <v>0.29622064234000001</v>
      </c>
      <c r="E86" s="42">
        <v>0.29231536162999999</v>
      </c>
      <c r="F86" s="42">
        <v>0.29868686093000002</v>
      </c>
      <c r="G86" s="42">
        <v>0.28362349918000002</v>
      </c>
      <c r="H86" s="51"/>
      <c r="I86" s="51"/>
      <c r="J86" s="51"/>
    </row>
    <row r="87" spans="1:10" ht="13" outlineLevel="3" x14ac:dyDescent="0.3">
      <c r="A87" s="79" t="s">
        <v>46</v>
      </c>
      <c r="B87" s="42">
        <v>0.65524467359000005</v>
      </c>
      <c r="C87" s="42">
        <v>0.67080864811999996</v>
      </c>
      <c r="D87" s="42">
        <v>0.61783296625999995</v>
      </c>
      <c r="E87" s="42">
        <v>0.63655789276999997</v>
      </c>
      <c r="F87" s="42">
        <v>0.64559712621999998</v>
      </c>
      <c r="G87" s="42">
        <v>0.62854115358999996</v>
      </c>
      <c r="H87" s="51"/>
      <c r="I87" s="51"/>
      <c r="J87" s="51"/>
    </row>
    <row r="88" spans="1:10" ht="13" outlineLevel="2" x14ac:dyDescent="0.3">
      <c r="A88" s="216" t="s">
        <v>51</v>
      </c>
      <c r="B88" s="163">
        <f t="shared" ref="B88:G88" si="14">SUM(B$89:B$95)</f>
        <v>22.657214774909999</v>
      </c>
      <c r="C88" s="163">
        <f t="shared" si="14"/>
        <v>22.714140662150001</v>
      </c>
      <c r="D88" s="163">
        <f t="shared" si="14"/>
        <v>22.636295188169999</v>
      </c>
      <c r="E88" s="163">
        <f t="shared" si="14"/>
        <v>22.708295483499999</v>
      </c>
      <c r="F88" s="163">
        <f t="shared" si="14"/>
        <v>22.743052761609999</v>
      </c>
      <c r="G88" s="163">
        <f t="shared" si="14"/>
        <v>22.677469857150001</v>
      </c>
      <c r="H88" s="51"/>
      <c r="I88" s="51"/>
      <c r="J88" s="51"/>
    </row>
    <row r="89" spans="1:10" ht="13" outlineLevel="3" x14ac:dyDescent="0.3">
      <c r="A89" s="79" t="s">
        <v>116</v>
      </c>
      <c r="B89" s="42">
        <v>3</v>
      </c>
      <c r="C89" s="42">
        <v>3</v>
      </c>
      <c r="D89" s="42">
        <v>3</v>
      </c>
      <c r="E89" s="42">
        <v>3</v>
      </c>
      <c r="F89" s="42">
        <v>3</v>
      </c>
      <c r="G89" s="42">
        <v>3</v>
      </c>
      <c r="H89" s="51"/>
      <c r="I89" s="51"/>
      <c r="J89" s="51"/>
    </row>
    <row r="90" spans="1:10" ht="13" outlineLevel="3" x14ac:dyDescent="0.3">
      <c r="A90" s="79" t="s">
        <v>204</v>
      </c>
      <c r="B90" s="42">
        <v>7.5606299999999997</v>
      </c>
      <c r="C90" s="42">
        <v>7.5606299999999997</v>
      </c>
      <c r="D90" s="42">
        <v>7.5606299999999997</v>
      </c>
      <c r="E90" s="42">
        <v>7.5606299999999997</v>
      </c>
      <c r="F90" s="42">
        <v>7.5606299999999997</v>
      </c>
      <c r="G90" s="42">
        <v>7.5606299999999997</v>
      </c>
      <c r="H90" s="51"/>
      <c r="I90" s="51"/>
      <c r="J90" s="51"/>
    </row>
    <row r="91" spans="1:10" ht="13" outlineLevel="3" x14ac:dyDescent="0.3">
      <c r="A91" s="79" t="s">
        <v>222</v>
      </c>
      <c r="B91" s="42">
        <v>3</v>
      </c>
      <c r="C91" s="42">
        <v>3</v>
      </c>
      <c r="D91" s="42">
        <v>3</v>
      </c>
      <c r="E91" s="42">
        <v>3</v>
      </c>
      <c r="F91" s="42">
        <v>3</v>
      </c>
      <c r="G91" s="42">
        <v>3</v>
      </c>
      <c r="H91" s="51"/>
      <c r="I91" s="51"/>
      <c r="J91" s="51"/>
    </row>
    <row r="92" spans="1:10" ht="13" outlineLevel="3" x14ac:dyDescent="0.3">
      <c r="A92" s="79" t="s">
        <v>22</v>
      </c>
      <c r="B92" s="42">
        <v>2.35</v>
      </c>
      <c r="C92" s="42">
        <v>2.35</v>
      </c>
      <c r="D92" s="42">
        <v>2.35</v>
      </c>
      <c r="E92" s="42">
        <v>2.35</v>
      </c>
      <c r="F92" s="42">
        <v>2.35</v>
      </c>
      <c r="G92" s="42">
        <v>2.35</v>
      </c>
      <c r="H92" s="51"/>
      <c r="I92" s="51"/>
      <c r="J92" s="51"/>
    </row>
    <row r="93" spans="1:10" ht="13" outlineLevel="3" x14ac:dyDescent="0.3">
      <c r="A93" s="79" t="s">
        <v>58</v>
      </c>
      <c r="B93" s="42">
        <v>1.06514878885</v>
      </c>
      <c r="C93" s="42">
        <v>1.0904491831800001</v>
      </c>
      <c r="D93" s="42">
        <v>1.05585119474</v>
      </c>
      <c r="E93" s="42">
        <v>1.087851326</v>
      </c>
      <c r="F93" s="42">
        <v>1.10329900516</v>
      </c>
      <c r="G93" s="42">
        <v>1.07415104762</v>
      </c>
      <c r="H93" s="51"/>
      <c r="I93" s="51"/>
      <c r="J93" s="51"/>
    </row>
    <row r="94" spans="1:10" ht="13" outlineLevel="3" x14ac:dyDescent="0.3">
      <c r="A94" s="79" t="s">
        <v>184</v>
      </c>
      <c r="B94" s="42">
        <v>3.9314359860599999</v>
      </c>
      <c r="C94" s="42">
        <v>3.9630614789699998</v>
      </c>
      <c r="D94" s="42">
        <v>3.91981399343</v>
      </c>
      <c r="E94" s="42">
        <v>3.9598141574999999</v>
      </c>
      <c r="F94" s="42">
        <v>3.9791237564499999</v>
      </c>
      <c r="G94" s="42">
        <v>3.9426888095299999</v>
      </c>
      <c r="H94" s="51"/>
      <c r="I94" s="51"/>
      <c r="J94" s="51"/>
    </row>
    <row r="95" spans="1:10" ht="13" outlineLevel="3" x14ac:dyDescent="0.3">
      <c r="A95" s="79" t="s">
        <v>4</v>
      </c>
      <c r="B95" s="42">
        <v>1.75</v>
      </c>
      <c r="C95" s="42">
        <v>1.75</v>
      </c>
      <c r="D95" s="42">
        <v>1.75</v>
      </c>
      <c r="E95" s="42">
        <v>1.75</v>
      </c>
      <c r="F95" s="42">
        <v>1.75</v>
      </c>
      <c r="G95" s="42">
        <v>1.75</v>
      </c>
      <c r="H95" s="51"/>
      <c r="I95" s="51"/>
      <c r="J95" s="51"/>
    </row>
    <row r="96" spans="1:10" ht="13" outlineLevel="2" x14ac:dyDescent="0.3">
      <c r="A96" s="216" t="s">
        <v>176</v>
      </c>
      <c r="B96" s="163">
        <f t="shared" ref="B96:G96" si="15">SUM(B$97:B$97)</f>
        <v>4.2004354421199999</v>
      </c>
      <c r="C96" s="163">
        <f t="shared" si="15"/>
        <v>4.2560631626400003</v>
      </c>
      <c r="D96" s="163">
        <f t="shared" si="15"/>
        <v>4.1939386625099999</v>
      </c>
      <c r="E96" s="163">
        <f t="shared" si="15"/>
        <v>4.2458433338099999</v>
      </c>
      <c r="F96" s="163">
        <f t="shared" si="15"/>
        <v>4.2514538868400003</v>
      </c>
      <c r="G96" s="163">
        <f t="shared" si="15"/>
        <v>4.1897687023700003</v>
      </c>
      <c r="H96" s="51"/>
      <c r="I96" s="51"/>
      <c r="J96" s="51"/>
    </row>
    <row r="97" spans="1:10" ht="13" outlineLevel="3" x14ac:dyDescent="0.3">
      <c r="A97" s="79" t="s">
        <v>146</v>
      </c>
      <c r="B97" s="42">
        <v>4.2004354421199999</v>
      </c>
      <c r="C97" s="42">
        <v>4.2560631626400003</v>
      </c>
      <c r="D97" s="42">
        <v>4.1939386625099999</v>
      </c>
      <c r="E97" s="42">
        <v>4.2458433338099999</v>
      </c>
      <c r="F97" s="42">
        <v>4.2514538868400003</v>
      </c>
      <c r="G97" s="42">
        <v>4.1897687023700003</v>
      </c>
      <c r="H97" s="51"/>
      <c r="I97" s="51"/>
      <c r="J97" s="51"/>
    </row>
    <row r="98" spans="1:10" ht="14.5" outlineLevel="1" x14ac:dyDescent="0.35">
      <c r="A98" s="173" t="s">
        <v>14</v>
      </c>
      <c r="B98" s="45">
        <f t="shared" ref="B98:G98" si="16">B$99+B$106+B$107+B$111+B$114</f>
        <v>7.8788494656300001</v>
      </c>
      <c r="C98" s="45">
        <f t="shared" si="16"/>
        <v>8.2914542128500006</v>
      </c>
      <c r="D98" s="45">
        <f t="shared" si="16"/>
        <v>7.9411856929099995</v>
      </c>
      <c r="E98" s="45">
        <f t="shared" si="16"/>
        <v>7.4405009658700001</v>
      </c>
      <c r="F98" s="45">
        <f t="shared" si="16"/>
        <v>7.3741447104599995</v>
      </c>
      <c r="G98" s="45">
        <f t="shared" si="16"/>
        <v>7.29445335606</v>
      </c>
      <c r="H98" s="51"/>
      <c r="I98" s="51"/>
      <c r="J98" s="51"/>
    </row>
    <row r="99" spans="1:10" ht="13" outlineLevel="2" x14ac:dyDescent="0.3">
      <c r="A99" s="216" t="s">
        <v>173</v>
      </c>
      <c r="B99" s="163">
        <f t="shared" ref="B99:G99" si="17">SUM(B$100:B$105)</f>
        <v>5.2263204235099998</v>
      </c>
      <c r="C99" s="163">
        <f t="shared" si="17"/>
        <v>5.6373567226499999</v>
      </c>
      <c r="D99" s="163">
        <f t="shared" si="17"/>
        <v>5.2925531793999996</v>
      </c>
      <c r="E99" s="163">
        <f t="shared" si="17"/>
        <v>4.7960805737600003</v>
      </c>
      <c r="F99" s="163">
        <f t="shared" si="17"/>
        <v>4.7232471335800001</v>
      </c>
      <c r="G99" s="163">
        <f t="shared" si="17"/>
        <v>4.6451475097600001</v>
      </c>
      <c r="H99" s="51"/>
      <c r="I99" s="51"/>
      <c r="J99" s="51"/>
    </row>
    <row r="100" spans="1:10" ht="13" outlineLevel="3" x14ac:dyDescent="0.3">
      <c r="A100" s="79" t="s">
        <v>62</v>
      </c>
      <c r="B100" s="42">
        <v>0.31954463665999999</v>
      </c>
      <c r="C100" s="42">
        <v>0.32713475495</v>
      </c>
      <c r="D100" s="42">
        <v>0.31675535842000002</v>
      </c>
      <c r="E100" s="42">
        <v>0.3263553978</v>
      </c>
      <c r="F100" s="42">
        <v>0.33098970155000002</v>
      </c>
      <c r="G100" s="42">
        <v>0.32224531428999997</v>
      </c>
      <c r="H100" s="51"/>
      <c r="I100" s="51"/>
      <c r="J100" s="51"/>
    </row>
    <row r="101" spans="1:10" ht="13" outlineLevel="3" x14ac:dyDescent="0.3">
      <c r="A101" s="79" t="s">
        <v>50</v>
      </c>
      <c r="B101" s="42">
        <v>0.60312254582000002</v>
      </c>
      <c r="C101" s="42">
        <v>0.93502933055000004</v>
      </c>
      <c r="D101" s="42">
        <v>0.79011266050999995</v>
      </c>
      <c r="E101" s="42">
        <v>0.67013528247999998</v>
      </c>
      <c r="F101" s="42">
        <v>0.67965132074000001</v>
      </c>
      <c r="G101" s="42">
        <v>0.66169567341000002</v>
      </c>
      <c r="H101" s="51"/>
      <c r="I101" s="51"/>
      <c r="J101" s="51"/>
    </row>
    <row r="102" spans="1:10" ht="13" outlineLevel="3" x14ac:dyDescent="0.3">
      <c r="A102" s="79" t="s">
        <v>94</v>
      </c>
      <c r="B102" s="42">
        <v>0.10946001528</v>
      </c>
      <c r="C102" s="42">
        <v>0.11110586728000001</v>
      </c>
      <c r="D102" s="42">
        <v>0.10758067824000001</v>
      </c>
      <c r="E102" s="42">
        <v>0.11084117161</v>
      </c>
      <c r="F102" s="42">
        <v>0.11241513564</v>
      </c>
      <c r="G102" s="42">
        <v>0.10944525024</v>
      </c>
      <c r="H102" s="51"/>
      <c r="I102" s="51"/>
      <c r="J102" s="51"/>
    </row>
    <row r="103" spans="1:10" ht="13" outlineLevel="3" x14ac:dyDescent="0.3">
      <c r="A103" s="79" t="s">
        <v>131</v>
      </c>
      <c r="B103" s="42">
        <v>0.46950737846000001</v>
      </c>
      <c r="C103" s="42">
        <v>0.49007576593000002</v>
      </c>
      <c r="D103" s="42">
        <v>0.49007576593000002</v>
      </c>
      <c r="E103" s="42">
        <v>0.48759922631000002</v>
      </c>
      <c r="F103" s="42">
        <v>0.47720922633000001</v>
      </c>
      <c r="G103" s="42">
        <v>0.47408922632</v>
      </c>
      <c r="H103" s="51"/>
      <c r="I103" s="51"/>
      <c r="J103" s="51"/>
    </row>
    <row r="104" spans="1:10" ht="13" outlineLevel="3" x14ac:dyDescent="0.3">
      <c r="A104" s="79" t="s">
        <v>146</v>
      </c>
      <c r="B104" s="42">
        <v>3.7245303992899998</v>
      </c>
      <c r="C104" s="42">
        <v>3.77385555594</v>
      </c>
      <c r="D104" s="42">
        <v>3.5878732683000001</v>
      </c>
      <c r="E104" s="42">
        <v>3.2009940475600001</v>
      </c>
      <c r="F104" s="42">
        <v>3.1228263013199999</v>
      </c>
      <c r="G104" s="42">
        <v>3.0775165974999998</v>
      </c>
      <c r="H104" s="51"/>
      <c r="I104" s="51"/>
      <c r="J104" s="51"/>
    </row>
    <row r="105" spans="1:10" ht="13" outlineLevel="3" x14ac:dyDescent="0.3">
      <c r="A105" s="79" t="s">
        <v>141</v>
      </c>
      <c r="B105" s="42">
        <v>1.5544800000000001E-4</v>
      </c>
      <c r="C105" s="42">
        <v>1.5544800000000001E-4</v>
      </c>
      <c r="D105" s="42">
        <v>1.5544800000000001E-4</v>
      </c>
      <c r="E105" s="42">
        <v>1.5544800000000001E-4</v>
      </c>
      <c r="F105" s="42">
        <v>1.5544800000000001E-4</v>
      </c>
      <c r="G105" s="42">
        <v>1.5544800000000001E-4</v>
      </c>
      <c r="H105" s="51"/>
      <c r="I105" s="51"/>
      <c r="J105" s="51"/>
    </row>
    <row r="106" spans="1:10" ht="13" outlineLevel="2" x14ac:dyDescent="0.3">
      <c r="A106" s="216" t="s">
        <v>43</v>
      </c>
      <c r="B106" s="163"/>
      <c r="C106" s="163"/>
      <c r="D106" s="163"/>
      <c r="E106" s="163"/>
      <c r="F106" s="163"/>
      <c r="G106" s="163"/>
      <c r="H106" s="51"/>
      <c r="I106" s="51"/>
      <c r="J106" s="51"/>
    </row>
    <row r="107" spans="1:10" ht="13" outlineLevel="2" x14ac:dyDescent="0.3">
      <c r="A107" s="216" t="s">
        <v>220</v>
      </c>
      <c r="B107" s="163">
        <f t="shared" ref="B107:G107" si="18">SUM(B$108:B$110)</f>
        <v>1.0191405923899999</v>
      </c>
      <c r="C107" s="163">
        <f t="shared" si="18"/>
        <v>1.0192736172899999</v>
      </c>
      <c r="D107" s="163">
        <f t="shared" si="18"/>
        <v>1.01541170732</v>
      </c>
      <c r="E107" s="163">
        <f t="shared" si="18"/>
        <v>1.0098602326699999</v>
      </c>
      <c r="F107" s="163">
        <f t="shared" si="18"/>
        <v>1.01619264218</v>
      </c>
      <c r="G107" s="163">
        <f t="shared" si="18"/>
        <v>1.01619264218</v>
      </c>
      <c r="H107" s="51"/>
      <c r="I107" s="51"/>
      <c r="J107" s="51"/>
    </row>
    <row r="108" spans="1:10" ht="13" outlineLevel="3" x14ac:dyDescent="0.3">
      <c r="A108" s="79" t="s">
        <v>152</v>
      </c>
      <c r="B108" s="42">
        <v>0.18854023267</v>
      </c>
      <c r="C108" s="42">
        <v>0.18854023267</v>
      </c>
      <c r="D108" s="42">
        <v>0.18486023267000001</v>
      </c>
      <c r="E108" s="42">
        <v>0.18486023267000001</v>
      </c>
      <c r="F108" s="42">
        <v>0.19119264218000001</v>
      </c>
      <c r="G108" s="42">
        <v>0.19119264218000001</v>
      </c>
      <c r="H108" s="51"/>
      <c r="I108" s="51"/>
      <c r="J108" s="51"/>
    </row>
    <row r="109" spans="1:10" ht="13" outlineLevel="3" x14ac:dyDescent="0.3">
      <c r="A109" s="79" t="s">
        <v>46</v>
      </c>
      <c r="B109" s="42">
        <v>5.6003597199999998E-3</v>
      </c>
      <c r="C109" s="42">
        <v>5.7333846200000003E-3</v>
      </c>
      <c r="D109" s="42">
        <v>5.5514746499999998E-3</v>
      </c>
      <c r="E109" s="42">
        <v>0</v>
      </c>
      <c r="F109" s="42">
        <v>0</v>
      </c>
      <c r="G109" s="42">
        <v>0</v>
      </c>
      <c r="H109" s="51"/>
      <c r="I109" s="51"/>
      <c r="J109" s="51"/>
    </row>
    <row r="110" spans="1:10" ht="13" outlineLevel="3" x14ac:dyDescent="0.3">
      <c r="A110" s="79" t="s">
        <v>118</v>
      </c>
      <c r="B110" s="42">
        <v>0.82499999999999996</v>
      </c>
      <c r="C110" s="42">
        <v>0.82499999999999996</v>
      </c>
      <c r="D110" s="42">
        <v>0.82499999999999996</v>
      </c>
      <c r="E110" s="42">
        <v>0.82499999999999996</v>
      </c>
      <c r="F110" s="42">
        <v>0.82499999999999996</v>
      </c>
      <c r="G110" s="42">
        <v>0.82499999999999996</v>
      </c>
      <c r="H110" s="51"/>
      <c r="I110" s="51"/>
      <c r="J110" s="51"/>
    </row>
    <row r="111" spans="1:10" ht="13" outlineLevel="2" x14ac:dyDescent="0.3">
      <c r="A111" s="216" t="s">
        <v>51</v>
      </c>
      <c r="B111" s="163">
        <f t="shared" ref="B111:G111" si="19">SUM(B$112:B$113)</f>
        <v>1.5249999999999999</v>
      </c>
      <c r="C111" s="163">
        <f t="shared" si="19"/>
        <v>1.5249999999999999</v>
      </c>
      <c r="D111" s="163">
        <f t="shared" si="19"/>
        <v>1.5249999999999999</v>
      </c>
      <c r="E111" s="163">
        <f t="shared" si="19"/>
        <v>1.5249999999999999</v>
      </c>
      <c r="F111" s="163">
        <f t="shared" si="19"/>
        <v>1.5249999999999999</v>
      </c>
      <c r="G111" s="163">
        <f t="shared" si="19"/>
        <v>1.5249999999999999</v>
      </c>
      <c r="H111" s="51"/>
      <c r="I111" s="51"/>
      <c r="J111" s="51"/>
    </row>
    <row r="112" spans="1:10" ht="13" outlineLevel="3" x14ac:dyDescent="0.3">
      <c r="A112" s="79" t="s">
        <v>99</v>
      </c>
      <c r="B112" s="42">
        <v>0.7</v>
      </c>
      <c r="C112" s="42">
        <v>0.7</v>
      </c>
      <c r="D112" s="42">
        <v>0.7</v>
      </c>
      <c r="E112" s="42">
        <v>0.7</v>
      </c>
      <c r="F112" s="42">
        <v>0.7</v>
      </c>
      <c r="G112" s="42">
        <v>0.7</v>
      </c>
      <c r="H112" s="51"/>
      <c r="I112" s="51"/>
      <c r="J112" s="51"/>
    </row>
    <row r="113" spans="1:10" ht="13" outlineLevel="3" x14ac:dyDescent="0.3">
      <c r="A113" s="79" t="s">
        <v>97</v>
      </c>
      <c r="B113" s="42">
        <v>0.82499999999999996</v>
      </c>
      <c r="C113" s="42">
        <v>0.82499999999999996</v>
      </c>
      <c r="D113" s="42">
        <v>0.82499999999999996</v>
      </c>
      <c r="E113" s="42">
        <v>0.82499999999999996</v>
      </c>
      <c r="F113" s="42">
        <v>0.82499999999999996</v>
      </c>
      <c r="G113" s="42">
        <v>0.82499999999999996</v>
      </c>
      <c r="H113" s="51"/>
      <c r="I113" s="51"/>
      <c r="J113" s="51"/>
    </row>
    <row r="114" spans="1:10" ht="13" outlineLevel="2" x14ac:dyDescent="0.3">
      <c r="A114" s="216" t="s">
        <v>176</v>
      </c>
      <c r="B114" s="163">
        <f t="shared" ref="B114:G114" si="20">SUM(B$115:B$115)</f>
        <v>0.10838844973</v>
      </c>
      <c r="C114" s="163">
        <f t="shared" si="20"/>
        <v>0.10982387290999999</v>
      </c>
      <c r="D114" s="163">
        <f t="shared" si="20"/>
        <v>0.10822080619</v>
      </c>
      <c r="E114" s="163">
        <f t="shared" si="20"/>
        <v>0.10956015944</v>
      </c>
      <c r="F114" s="163">
        <f t="shared" si="20"/>
        <v>0.10970493470000001</v>
      </c>
      <c r="G114" s="163">
        <f t="shared" si="20"/>
        <v>0.10811320412</v>
      </c>
      <c r="H114" s="51"/>
      <c r="I114" s="51"/>
      <c r="J114" s="51"/>
    </row>
    <row r="115" spans="1:10" ht="13" outlineLevel="3" x14ac:dyDescent="0.3">
      <c r="A115" s="79" t="s">
        <v>146</v>
      </c>
      <c r="B115" s="42">
        <v>0.10838844973</v>
      </c>
      <c r="C115" s="42">
        <v>0.10982387290999999</v>
      </c>
      <c r="D115" s="42">
        <v>0.10822080619</v>
      </c>
      <c r="E115" s="42">
        <v>0.10956015944</v>
      </c>
      <c r="F115" s="42">
        <v>0.10970493470000001</v>
      </c>
      <c r="G115" s="42">
        <v>0.10811320412</v>
      </c>
      <c r="H115" s="51"/>
      <c r="I115" s="51"/>
      <c r="J115" s="51"/>
    </row>
    <row r="116" spans="1:10" x14ac:dyDescent="0.25">
      <c r="B116" s="34"/>
      <c r="C116" s="34"/>
      <c r="D116" s="34"/>
      <c r="E116" s="34"/>
      <c r="F116" s="34"/>
      <c r="G116" s="34"/>
      <c r="H116" s="51"/>
      <c r="I116" s="51"/>
      <c r="J116" s="51"/>
    </row>
    <row r="117" spans="1:10" x14ac:dyDescent="0.25">
      <c r="B117" s="34"/>
      <c r="C117" s="34"/>
      <c r="D117" s="34"/>
      <c r="E117" s="34"/>
      <c r="F117" s="34"/>
      <c r="G117" s="34"/>
      <c r="H117" s="51"/>
      <c r="I117" s="51"/>
      <c r="J117" s="51"/>
    </row>
    <row r="118" spans="1:10" x14ac:dyDescent="0.25">
      <c r="B118" s="34"/>
      <c r="C118" s="34"/>
      <c r="D118" s="34"/>
      <c r="E118" s="34"/>
      <c r="F118" s="34"/>
      <c r="G118" s="34"/>
      <c r="H118" s="51"/>
      <c r="I118" s="51"/>
      <c r="J118" s="51"/>
    </row>
    <row r="119" spans="1:10" x14ac:dyDescent="0.25">
      <c r="B119" s="34"/>
      <c r="C119" s="34"/>
      <c r="D119" s="34"/>
      <c r="E119" s="34"/>
      <c r="F119" s="34"/>
      <c r="G119" s="34"/>
      <c r="H119" s="51"/>
      <c r="I119" s="51"/>
      <c r="J119" s="51"/>
    </row>
    <row r="120" spans="1:10" x14ac:dyDescent="0.25">
      <c r="B120" s="34"/>
      <c r="C120" s="34"/>
      <c r="D120" s="34"/>
      <c r="E120" s="34"/>
      <c r="F120" s="34"/>
      <c r="G120" s="34"/>
      <c r="H120" s="51"/>
      <c r="I120" s="51"/>
      <c r="J120" s="51"/>
    </row>
    <row r="121" spans="1:10" x14ac:dyDescent="0.25">
      <c r="B121" s="34"/>
      <c r="C121" s="34"/>
      <c r="D121" s="34"/>
      <c r="E121" s="34"/>
      <c r="F121" s="34"/>
      <c r="G121" s="34"/>
      <c r="H121" s="51"/>
      <c r="I121" s="51"/>
      <c r="J121" s="51"/>
    </row>
    <row r="122" spans="1:10" x14ac:dyDescent="0.25">
      <c r="B122" s="34"/>
      <c r="C122" s="34"/>
      <c r="D122" s="34"/>
      <c r="E122" s="34"/>
      <c r="F122" s="34"/>
      <c r="G122" s="34"/>
      <c r="H122" s="51"/>
      <c r="I122" s="51"/>
      <c r="J122" s="51"/>
    </row>
    <row r="123" spans="1:10" x14ac:dyDescent="0.25">
      <c r="B123" s="34"/>
      <c r="C123" s="34"/>
      <c r="D123" s="34"/>
      <c r="E123" s="34"/>
      <c r="F123" s="34"/>
      <c r="G123" s="34"/>
      <c r="H123" s="51"/>
      <c r="I123" s="51"/>
      <c r="J123" s="51"/>
    </row>
    <row r="124" spans="1:10" x14ac:dyDescent="0.25">
      <c r="B124" s="34"/>
      <c r="C124" s="34"/>
      <c r="D124" s="34"/>
      <c r="E124" s="34"/>
      <c r="F124" s="34"/>
      <c r="G124" s="34"/>
      <c r="H124" s="51"/>
      <c r="I124" s="51"/>
      <c r="J124" s="51"/>
    </row>
    <row r="125" spans="1:10" x14ac:dyDescent="0.25">
      <c r="B125" s="34"/>
      <c r="C125" s="34"/>
      <c r="D125" s="34"/>
      <c r="E125" s="34"/>
      <c r="F125" s="34"/>
      <c r="G125" s="34"/>
      <c r="H125" s="51"/>
      <c r="I125" s="51"/>
      <c r="J125" s="51"/>
    </row>
    <row r="126" spans="1:10" x14ac:dyDescent="0.25">
      <c r="B126" s="34"/>
      <c r="C126" s="34"/>
      <c r="D126" s="34"/>
      <c r="E126" s="34"/>
      <c r="F126" s="34"/>
      <c r="G126" s="34"/>
      <c r="H126" s="51"/>
      <c r="I126" s="51"/>
      <c r="J126" s="51"/>
    </row>
    <row r="127" spans="1:10" x14ac:dyDescent="0.25">
      <c r="B127" s="34"/>
      <c r="C127" s="34"/>
      <c r="D127" s="34"/>
      <c r="E127" s="34"/>
      <c r="F127" s="34"/>
      <c r="G127" s="34"/>
      <c r="H127" s="51"/>
      <c r="I127" s="51"/>
      <c r="J127" s="51"/>
    </row>
    <row r="128" spans="1:10" x14ac:dyDescent="0.25">
      <c r="B128" s="34"/>
      <c r="C128" s="34"/>
      <c r="D128" s="34"/>
      <c r="E128" s="34"/>
      <c r="F128" s="34"/>
      <c r="G128" s="34"/>
      <c r="H128" s="51"/>
      <c r="I128" s="51"/>
      <c r="J128" s="51"/>
    </row>
    <row r="129" spans="2:10" x14ac:dyDescent="0.25">
      <c r="B129" s="34"/>
      <c r="C129" s="34"/>
      <c r="D129" s="34"/>
      <c r="E129" s="34"/>
      <c r="F129" s="34"/>
      <c r="G129" s="34"/>
      <c r="H129" s="51"/>
      <c r="I129" s="51"/>
      <c r="J129" s="51"/>
    </row>
    <row r="130" spans="2:10" x14ac:dyDescent="0.25">
      <c r="B130" s="34"/>
      <c r="C130" s="34"/>
      <c r="D130" s="34"/>
      <c r="E130" s="34"/>
      <c r="F130" s="34"/>
      <c r="G130" s="34"/>
      <c r="H130" s="51"/>
      <c r="I130" s="51"/>
      <c r="J130" s="51"/>
    </row>
    <row r="131" spans="2:10" x14ac:dyDescent="0.25">
      <c r="B131" s="34"/>
      <c r="C131" s="34"/>
      <c r="D131" s="34"/>
      <c r="E131" s="34"/>
      <c r="F131" s="34"/>
      <c r="G131" s="34"/>
      <c r="H131" s="51"/>
      <c r="I131" s="51"/>
      <c r="J131" s="51"/>
    </row>
    <row r="132" spans="2:10" x14ac:dyDescent="0.25">
      <c r="B132" s="34"/>
      <c r="C132" s="34"/>
      <c r="D132" s="34"/>
      <c r="E132" s="34"/>
      <c r="F132" s="34"/>
      <c r="G132" s="34"/>
      <c r="H132" s="51"/>
      <c r="I132" s="51"/>
      <c r="J132" s="51"/>
    </row>
    <row r="133" spans="2:10" x14ac:dyDescent="0.25">
      <c r="B133" s="34"/>
      <c r="C133" s="34"/>
      <c r="D133" s="34"/>
      <c r="E133" s="34"/>
      <c r="F133" s="34"/>
      <c r="G133" s="34"/>
      <c r="H133" s="51"/>
      <c r="I133" s="51"/>
      <c r="J133" s="51"/>
    </row>
    <row r="134" spans="2:10" x14ac:dyDescent="0.25">
      <c r="B134" s="34"/>
      <c r="C134" s="34"/>
      <c r="D134" s="34"/>
      <c r="E134" s="34"/>
      <c r="F134" s="34"/>
      <c r="G134" s="34"/>
      <c r="H134" s="51"/>
      <c r="I134" s="51"/>
      <c r="J134" s="51"/>
    </row>
    <row r="135" spans="2:10" x14ac:dyDescent="0.25">
      <c r="B135" s="34"/>
      <c r="C135" s="34"/>
      <c r="D135" s="34"/>
      <c r="E135" s="34"/>
      <c r="F135" s="34"/>
      <c r="G135" s="34"/>
      <c r="H135" s="51"/>
      <c r="I135" s="51"/>
      <c r="J135" s="51"/>
    </row>
    <row r="136" spans="2:10" x14ac:dyDescent="0.25">
      <c r="B136" s="34"/>
      <c r="C136" s="34"/>
      <c r="D136" s="34"/>
      <c r="E136" s="34"/>
      <c r="F136" s="34"/>
      <c r="G136" s="34"/>
      <c r="H136" s="51"/>
      <c r="I136" s="51"/>
      <c r="J136" s="51"/>
    </row>
    <row r="137" spans="2:10" x14ac:dyDescent="0.25">
      <c r="B137" s="34"/>
      <c r="C137" s="34"/>
      <c r="D137" s="34"/>
      <c r="E137" s="34"/>
      <c r="F137" s="34"/>
      <c r="G137" s="34"/>
      <c r="H137" s="51"/>
      <c r="I137" s="51"/>
      <c r="J137" s="51"/>
    </row>
    <row r="138" spans="2:10" x14ac:dyDescent="0.25">
      <c r="B138" s="34"/>
      <c r="C138" s="34"/>
      <c r="D138" s="34"/>
      <c r="E138" s="34"/>
      <c r="F138" s="34"/>
      <c r="G138" s="34"/>
      <c r="H138" s="51"/>
      <c r="I138" s="51"/>
      <c r="J138" s="51"/>
    </row>
    <row r="139" spans="2:10" x14ac:dyDescent="0.25">
      <c r="B139" s="34"/>
      <c r="C139" s="34"/>
      <c r="D139" s="34"/>
      <c r="E139" s="34"/>
      <c r="F139" s="34"/>
      <c r="G139" s="34"/>
      <c r="H139" s="51"/>
      <c r="I139" s="51"/>
      <c r="J139" s="51"/>
    </row>
    <row r="140" spans="2:10" x14ac:dyDescent="0.25">
      <c r="B140" s="34"/>
      <c r="C140" s="34"/>
      <c r="D140" s="34"/>
      <c r="E140" s="34"/>
      <c r="F140" s="34"/>
      <c r="G140" s="34"/>
      <c r="H140" s="51"/>
      <c r="I140" s="51"/>
      <c r="J140" s="51"/>
    </row>
    <row r="141" spans="2:10" x14ac:dyDescent="0.25">
      <c r="B141" s="34"/>
      <c r="C141" s="34"/>
      <c r="D141" s="34"/>
      <c r="E141" s="34"/>
      <c r="F141" s="34"/>
      <c r="G141" s="34"/>
      <c r="H141" s="51"/>
      <c r="I141" s="51"/>
      <c r="J141" s="51"/>
    </row>
    <row r="142" spans="2:10" x14ac:dyDescent="0.25">
      <c r="B142" s="34"/>
      <c r="C142" s="34"/>
      <c r="D142" s="34"/>
      <c r="E142" s="34"/>
      <c r="F142" s="34"/>
      <c r="G142" s="34"/>
      <c r="H142" s="51"/>
      <c r="I142" s="51"/>
      <c r="J142" s="51"/>
    </row>
    <row r="143" spans="2:10" x14ac:dyDescent="0.25">
      <c r="B143" s="34"/>
      <c r="C143" s="34"/>
      <c r="D143" s="34"/>
      <c r="E143" s="34"/>
      <c r="F143" s="34"/>
      <c r="G143" s="34"/>
      <c r="H143" s="51"/>
      <c r="I143" s="51"/>
      <c r="J143" s="51"/>
    </row>
    <row r="144" spans="2:10" x14ac:dyDescent="0.25">
      <c r="B144" s="34"/>
      <c r="C144" s="34"/>
      <c r="D144" s="34"/>
      <c r="E144" s="34"/>
      <c r="F144" s="34"/>
      <c r="G144" s="34"/>
      <c r="H144" s="51"/>
      <c r="I144" s="51"/>
      <c r="J144" s="51"/>
    </row>
    <row r="145" spans="2:10" x14ac:dyDescent="0.25">
      <c r="B145" s="34"/>
      <c r="C145" s="34"/>
      <c r="D145" s="34"/>
      <c r="E145" s="34"/>
      <c r="F145" s="34"/>
      <c r="G145" s="34"/>
      <c r="H145" s="51"/>
      <c r="I145" s="51"/>
      <c r="J145" s="51"/>
    </row>
    <row r="146" spans="2:10" x14ac:dyDescent="0.25">
      <c r="B146" s="34"/>
      <c r="C146" s="34"/>
      <c r="D146" s="34"/>
      <c r="E146" s="34"/>
      <c r="F146" s="34"/>
      <c r="G146" s="34"/>
      <c r="H146" s="51"/>
      <c r="I146" s="51"/>
      <c r="J146" s="51"/>
    </row>
    <row r="147" spans="2:10" x14ac:dyDescent="0.25">
      <c r="B147" s="34"/>
      <c r="C147" s="34"/>
      <c r="D147" s="34"/>
      <c r="E147" s="34"/>
      <c r="F147" s="34"/>
      <c r="G147" s="34"/>
      <c r="H147" s="51"/>
      <c r="I147" s="51"/>
      <c r="J147" s="51"/>
    </row>
    <row r="148" spans="2:10" x14ac:dyDescent="0.25">
      <c r="B148" s="34"/>
      <c r="C148" s="34"/>
      <c r="D148" s="34"/>
      <c r="E148" s="34"/>
      <c r="F148" s="34"/>
      <c r="G148" s="34"/>
      <c r="H148" s="51"/>
      <c r="I148" s="51"/>
      <c r="J148" s="51"/>
    </row>
    <row r="149" spans="2:10" x14ac:dyDescent="0.25">
      <c r="B149" s="34"/>
      <c r="C149" s="34"/>
      <c r="D149" s="34"/>
      <c r="E149" s="34"/>
      <c r="F149" s="34"/>
      <c r="G149" s="34"/>
      <c r="H149" s="51"/>
      <c r="I149" s="51"/>
      <c r="J149" s="51"/>
    </row>
    <row r="150" spans="2:10" x14ac:dyDescent="0.25">
      <c r="B150" s="34"/>
      <c r="C150" s="34"/>
      <c r="D150" s="34"/>
      <c r="E150" s="34"/>
      <c r="F150" s="34"/>
      <c r="G150" s="34"/>
      <c r="H150" s="51"/>
      <c r="I150" s="51"/>
      <c r="J150" s="51"/>
    </row>
    <row r="151" spans="2:10" x14ac:dyDescent="0.25">
      <c r="B151" s="34"/>
      <c r="C151" s="34"/>
      <c r="D151" s="34"/>
      <c r="E151" s="34"/>
      <c r="F151" s="34"/>
      <c r="G151" s="34"/>
      <c r="H151" s="51"/>
      <c r="I151" s="51"/>
      <c r="J151" s="51"/>
    </row>
    <row r="152" spans="2:10" x14ac:dyDescent="0.25">
      <c r="B152" s="34"/>
      <c r="C152" s="34"/>
      <c r="D152" s="34"/>
      <c r="E152" s="34"/>
      <c r="F152" s="34"/>
      <c r="G152" s="34"/>
      <c r="H152" s="51"/>
      <c r="I152" s="51"/>
      <c r="J152" s="51"/>
    </row>
    <row r="153" spans="2:10" x14ac:dyDescent="0.25">
      <c r="B153" s="34"/>
      <c r="C153" s="34"/>
      <c r="D153" s="34"/>
      <c r="E153" s="34"/>
      <c r="F153" s="34"/>
      <c r="G153" s="34"/>
      <c r="H153" s="51"/>
      <c r="I153" s="51"/>
      <c r="J153" s="51"/>
    </row>
    <row r="154" spans="2:10" x14ac:dyDescent="0.25">
      <c r="B154" s="34"/>
      <c r="C154" s="34"/>
      <c r="D154" s="34"/>
      <c r="E154" s="34"/>
      <c r="F154" s="34"/>
      <c r="G154" s="34"/>
      <c r="H154" s="51"/>
      <c r="I154" s="51"/>
      <c r="J154" s="51"/>
    </row>
    <row r="155" spans="2:10" x14ac:dyDescent="0.25">
      <c r="B155" s="34"/>
      <c r="C155" s="34"/>
      <c r="D155" s="34"/>
      <c r="E155" s="34"/>
      <c r="F155" s="34"/>
      <c r="G155" s="34"/>
      <c r="H155" s="51"/>
      <c r="I155" s="51"/>
      <c r="J155" s="51"/>
    </row>
    <row r="156" spans="2:10" x14ac:dyDescent="0.25">
      <c r="B156" s="34"/>
      <c r="C156" s="34"/>
      <c r="D156" s="34"/>
      <c r="E156" s="34"/>
      <c r="F156" s="34"/>
      <c r="G156" s="34"/>
      <c r="H156" s="51"/>
      <c r="I156" s="51"/>
      <c r="J156" s="51"/>
    </row>
    <row r="157" spans="2:10" x14ac:dyDescent="0.25">
      <c r="B157" s="34"/>
      <c r="C157" s="34"/>
      <c r="D157" s="34"/>
      <c r="E157" s="34"/>
      <c r="F157" s="34"/>
      <c r="G157" s="34"/>
      <c r="H157" s="51"/>
      <c r="I157" s="51"/>
      <c r="J157" s="51"/>
    </row>
    <row r="158" spans="2:10" x14ac:dyDescent="0.25">
      <c r="B158" s="34"/>
      <c r="C158" s="34"/>
      <c r="D158" s="34"/>
      <c r="E158" s="34"/>
      <c r="F158" s="34"/>
      <c r="G158" s="34"/>
      <c r="H158" s="51"/>
      <c r="I158" s="51"/>
      <c r="J158" s="51"/>
    </row>
    <row r="159" spans="2:10" x14ac:dyDescent="0.25">
      <c r="B159" s="34"/>
      <c r="C159" s="34"/>
      <c r="D159" s="34"/>
      <c r="E159" s="34"/>
      <c r="F159" s="34"/>
      <c r="G159" s="34"/>
      <c r="H159" s="51"/>
      <c r="I159" s="51"/>
      <c r="J159" s="51"/>
    </row>
    <row r="160" spans="2:10" x14ac:dyDescent="0.25">
      <c r="B160" s="34"/>
      <c r="C160" s="34"/>
      <c r="D160" s="34"/>
      <c r="E160" s="34"/>
      <c r="F160" s="34"/>
      <c r="G160" s="34"/>
      <c r="H160" s="51"/>
      <c r="I160" s="51"/>
      <c r="J160" s="51"/>
    </row>
    <row r="161" spans="2:10" x14ac:dyDescent="0.25">
      <c r="B161" s="34"/>
      <c r="C161" s="34"/>
      <c r="D161" s="34"/>
      <c r="E161" s="34"/>
      <c r="F161" s="34"/>
      <c r="G161" s="34"/>
      <c r="H161" s="51"/>
      <c r="I161" s="51"/>
      <c r="J161" s="51"/>
    </row>
    <row r="162" spans="2:10" x14ac:dyDescent="0.25">
      <c r="B162" s="34"/>
      <c r="C162" s="34"/>
      <c r="D162" s="34"/>
      <c r="E162" s="34"/>
      <c r="F162" s="34"/>
      <c r="G162" s="34"/>
      <c r="H162" s="51"/>
      <c r="I162" s="51"/>
      <c r="J162" s="51"/>
    </row>
    <row r="163" spans="2:10" x14ac:dyDescent="0.25">
      <c r="B163" s="34"/>
      <c r="C163" s="34"/>
      <c r="D163" s="34"/>
      <c r="E163" s="34"/>
      <c r="F163" s="34"/>
      <c r="G163" s="34"/>
      <c r="H163" s="51"/>
      <c r="I163" s="51"/>
      <c r="J163" s="51"/>
    </row>
    <row r="164" spans="2:10" x14ac:dyDescent="0.25">
      <c r="B164" s="34"/>
      <c r="C164" s="34"/>
      <c r="D164" s="34"/>
      <c r="E164" s="34"/>
      <c r="F164" s="34"/>
      <c r="G164" s="34"/>
      <c r="H164" s="51"/>
      <c r="I164" s="51"/>
      <c r="J164" s="51"/>
    </row>
    <row r="165" spans="2:10" x14ac:dyDescent="0.25">
      <c r="B165" s="34"/>
      <c r="C165" s="34"/>
      <c r="D165" s="34"/>
      <c r="E165" s="34"/>
      <c r="F165" s="34"/>
      <c r="G165" s="34"/>
      <c r="H165" s="51"/>
      <c r="I165" s="51"/>
      <c r="J165" s="51"/>
    </row>
    <row r="166" spans="2:10" x14ac:dyDescent="0.25">
      <c r="B166" s="34"/>
      <c r="C166" s="34"/>
      <c r="D166" s="34"/>
      <c r="E166" s="34"/>
      <c r="F166" s="34"/>
      <c r="G166" s="34"/>
      <c r="H166" s="51"/>
      <c r="I166" s="51"/>
      <c r="J166" s="51"/>
    </row>
    <row r="167" spans="2:10" x14ac:dyDescent="0.25">
      <c r="B167" s="34"/>
      <c r="C167" s="34"/>
      <c r="D167" s="34"/>
      <c r="E167" s="34"/>
      <c r="F167" s="34"/>
      <c r="G167" s="34"/>
      <c r="H167" s="51"/>
      <c r="I167" s="51"/>
      <c r="J167" s="51"/>
    </row>
    <row r="168" spans="2:10" x14ac:dyDescent="0.25">
      <c r="B168" s="34"/>
      <c r="C168" s="34"/>
      <c r="D168" s="34"/>
      <c r="E168" s="34"/>
      <c r="F168" s="34"/>
      <c r="G168" s="34"/>
      <c r="H168" s="51"/>
      <c r="I168" s="51"/>
      <c r="J168" s="51"/>
    </row>
    <row r="169" spans="2:10" x14ac:dyDescent="0.25">
      <c r="B169" s="34"/>
      <c r="C169" s="34"/>
      <c r="D169" s="34"/>
      <c r="E169" s="34"/>
      <c r="F169" s="34"/>
      <c r="G169" s="34"/>
      <c r="H169" s="51"/>
      <c r="I169" s="51"/>
      <c r="J169" s="51"/>
    </row>
    <row r="170" spans="2:10" x14ac:dyDescent="0.25">
      <c r="B170" s="34"/>
      <c r="C170" s="34"/>
      <c r="D170" s="34"/>
      <c r="E170" s="34"/>
      <c r="F170" s="34"/>
      <c r="G170" s="34"/>
      <c r="H170" s="51"/>
      <c r="I170" s="51"/>
      <c r="J170" s="51"/>
    </row>
    <row r="171" spans="2:10" x14ac:dyDescent="0.25">
      <c r="B171" s="34"/>
      <c r="C171" s="34"/>
      <c r="D171" s="34"/>
      <c r="E171" s="34"/>
      <c r="F171" s="34"/>
      <c r="G171" s="34"/>
      <c r="H171" s="51"/>
      <c r="I171" s="51"/>
      <c r="J171" s="51"/>
    </row>
    <row r="172" spans="2:10" x14ac:dyDescent="0.25">
      <c r="B172" s="34"/>
      <c r="C172" s="34"/>
      <c r="D172" s="34"/>
      <c r="E172" s="34"/>
      <c r="F172" s="34"/>
      <c r="G172" s="34"/>
      <c r="H172" s="51"/>
      <c r="I172" s="51"/>
      <c r="J172" s="51"/>
    </row>
    <row r="173" spans="2:10" x14ac:dyDescent="0.25">
      <c r="B173" s="34"/>
      <c r="C173" s="34"/>
      <c r="D173" s="34"/>
      <c r="E173" s="34"/>
      <c r="F173" s="34"/>
      <c r="G173" s="34"/>
      <c r="H173" s="51"/>
      <c r="I173" s="51"/>
      <c r="J173" s="51"/>
    </row>
    <row r="174" spans="2:10" x14ac:dyDescent="0.25">
      <c r="B174" s="34"/>
      <c r="C174" s="34"/>
      <c r="D174" s="34"/>
      <c r="E174" s="34"/>
      <c r="F174" s="34"/>
      <c r="G174" s="34"/>
      <c r="H174" s="51"/>
      <c r="I174" s="51"/>
      <c r="J174" s="51"/>
    </row>
    <row r="175" spans="2:10" x14ac:dyDescent="0.25">
      <c r="B175" s="34"/>
      <c r="C175" s="34"/>
      <c r="D175" s="34"/>
      <c r="E175" s="34"/>
      <c r="F175" s="34"/>
      <c r="G175" s="34"/>
      <c r="H175" s="51"/>
      <c r="I175" s="51"/>
      <c r="J175" s="51"/>
    </row>
    <row r="176" spans="2:10" x14ac:dyDescent="0.25">
      <c r="B176" s="34"/>
      <c r="C176" s="34"/>
      <c r="D176" s="34"/>
      <c r="E176" s="34"/>
      <c r="F176" s="34"/>
      <c r="G176" s="34"/>
      <c r="H176" s="51"/>
      <c r="I176" s="51"/>
      <c r="J176" s="51"/>
    </row>
    <row r="177" spans="2:10" x14ac:dyDescent="0.25">
      <c r="B177" s="34"/>
      <c r="C177" s="34"/>
      <c r="D177" s="34"/>
      <c r="E177" s="34"/>
      <c r="F177" s="34"/>
      <c r="G177" s="34"/>
      <c r="H177" s="51"/>
      <c r="I177" s="51"/>
      <c r="J177" s="51"/>
    </row>
    <row r="178" spans="2:10" x14ac:dyDescent="0.25">
      <c r="B178" s="34"/>
      <c r="C178" s="34"/>
      <c r="D178" s="34"/>
      <c r="E178" s="34"/>
      <c r="F178" s="34"/>
      <c r="G178" s="34"/>
      <c r="H178" s="51"/>
      <c r="I178" s="51"/>
      <c r="J178" s="51"/>
    </row>
    <row r="179" spans="2:10" x14ac:dyDescent="0.25">
      <c r="B179" s="34"/>
      <c r="C179" s="34"/>
      <c r="D179" s="34"/>
      <c r="E179" s="34"/>
      <c r="F179" s="34"/>
      <c r="G179" s="34"/>
      <c r="H179" s="51"/>
      <c r="I179" s="51"/>
      <c r="J179" s="51"/>
    </row>
    <row r="180" spans="2:10" x14ac:dyDescent="0.25">
      <c r="B180" s="34"/>
      <c r="C180" s="34"/>
      <c r="D180" s="34"/>
      <c r="E180" s="34"/>
      <c r="F180" s="34"/>
      <c r="G180" s="34"/>
      <c r="H180" s="51"/>
      <c r="I180" s="51"/>
      <c r="J180" s="5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outlineLevelRow="3" x14ac:dyDescent="0.3"/>
  <cols>
    <col min="1" max="1" width="81.453125" style="160" customWidth="1"/>
    <col min="2" max="2" width="14.26953125" style="141" customWidth="1"/>
    <col min="3" max="3" width="15.453125" style="141" customWidth="1"/>
    <col min="4" max="4" width="10.26953125" style="209" customWidth="1"/>
    <col min="5" max="16384" width="9.1796875" style="160"/>
  </cols>
  <sheetData>
    <row r="2" spans="1:19" ht="18.5" x14ac:dyDescent="0.45">
      <c r="A2" s="257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31.05.2023</v>
      </c>
      <c r="B2" s="258"/>
      <c r="C2" s="258"/>
      <c r="D2" s="258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 ht="18.5" x14ac:dyDescent="0.45">
      <c r="A3" s="260" t="str">
        <f>IF(REPORT_LANG="UKR","(за типом кредитора)","by borrowing market (creditors)")</f>
        <v>(за типом кредитора)</v>
      </c>
      <c r="B3" s="260"/>
      <c r="C3" s="260"/>
      <c r="D3" s="260"/>
    </row>
    <row r="4" spans="1:19" x14ac:dyDescent="0.3">
      <c r="B4" s="134"/>
      <c r="C4" s="134"/>
      <c r="D4" s="202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 s="8" customFormat="1" x14ac:dyDescent="0.3">
      <c r="B5" s="250"/>
      <c r="C5" s="250"/>
      <c r="D5" s="8" t="str">
        <f>VALVAL</f>
        <v>млрд. одиниць</v>
      </c>
    </row>
    <row r="6" spans="1:19" s="107" customFormat="1" x14ac:dyDescent="0.25">
      <c r="A6" s="56"/>
      <c r="B6" s="244" t="str">
        <f>IF(REPORT_LANG="UKR","дол.США","USD")</f>
        <v>дол.США</v>
      </c>
      <c r="C6" s="244" t="str">
        <f>IF(REPORT_LANG="UKR","грн.","UAH")</f>
        <v>грн.</v>
      </c>
      <c r="D6" s="193" t="s">
        <v>191</v>
      </c>
    </row>
    <row r="7" spans="1:19" s="203" customFormat="1" ht="15.5" x14ac:dyDescent="0.25">
      <c r="A7" s="155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21">
        <f>B$63+B$8</f>
        <v>125.61244295394998</v>
      </c>
      <c r="C7" s="21">
        <f>C$63+C$8</f>
        <v>4593.4711813931399</v>
      </c>
      <c r="D7" s="89">
        <f>D$63+D$8</f>
        <v>1.0000019999999998</v>
      </c>
    </row>
    <row r="8" spans="1:19" s="26" customFormat="1" ht="14.5" x14ac:dyDescent="0.25">
      <c r="A8" s="66" t="s">
        <v>47</v>
      </c>
      <c r="B8" s="13">
        <f>B$9+B$46</f>
        <v>41.631157133609975</v>
      </c>
      <c r="C8" s="13">
        <f>C$9+C$46</f>
        <v>1522.3931327435901</v>
      </c>
      <c r="D8" s="221">
        <f>D$9+D$46</f>
        <v>0.33142799999999994</v>
      </c>
    </row>
    <row r="9" spans="1:19" s="220" customFormat="1" ht="14.5" outlineLevel="1" x14ac:dyDescent="0.25">
      <c r="A9" s="146" t="s">
        <v>65</v>
      </c>
      <c r="B9" s="129">
        <f>B$10+B$44</f>
        <v>39.726597664039971</v>
      </c>
      <c r="C9" s="129">
        <f>C$10+C$44</f>
        <v>1452.7460593247201</v>
      </c>
      <c r="D9" s="150">
        <f>D$10+D$44</f>
        <v>0.31626699999999996</v>
      </c>
    </row>
    <row r="10" spans="1:19" s="104" customFormat="1" ht="14" outlineLevel="2" x14ac:dyDescent="0.25">
      <c r="A10" s="64" t="s">
        <v>196</v>
      </c>
      <c r="B10" s="84">
        <f>SUM(B$11:B$43)</f>
        <v>39.680486528749974</v>
      </c>
      <c r="C10" s="84">
        <f>SUM(C$11:C$43)</f>
        <v>1451.0598396626001</v>
      </c>
      <c r="D10" s="69">
        <f>SUM(D$11:D$43)</f>
        <v>0.31589999999999996</v>
      </c>
    </row>
    <row r="11" spans="1:19" outlineLevel="3" x14ac:dyDescent="0.3">
      <c r="A11" s="12" t="s">
        <v>142</v>
      </c>
      <c r="B11" s="60">
        <v>2.2238600876299999</v>
      </c>
      <c r="C11" s="60">
        <v>81.323449999999994</v>
      </c>
      <c r="D11" s="161">
        <v>1.7704000000000001E-2</v>
      </c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</row>
    <row r="12" spans="1:19" outlineLevel="3" x14ac:dyDescent="0.3">
      <c r="A12" s="79" t="s">
        <v>205</v>
      </c>
      <c r="B12" s="42">
        <v>0.47945505163000002</v>
      </c>
      <c r="C12" s="42">
        <v>17.533000000000001</v>
      </c>
      <c r="D12" s="118">
        <v>3.8170000000000001E-3</v>
      </c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</row>
    <row r="13" spans="1:19" outlineLevel="3" x14ac:dyDescent="0.3">
      <c r="A13" s="79" t="s">
        <v>31</v>
      </c>
      <c r="B13" s="42">
        <v>1.79947179684</v>
      </c>
      <c r="C13" s="42">
        <v>65.804164349399997</v>
      </c>
      <c r="D13" s="118">
        <v>1.4326E-2</v>
      </c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</row>
    <row r="14" spans="1:19" outlineLevel="3" x14ac:dyDescent="0.3">
      <c r="A14" s="79" t="s">
        <v>34</v>
      </c>
      <c r="B14" s="42">
        <v>1.36729325161</v>
      </c>
      <c r="C14" s="42">
        <v>50</v>
      </c>
      <c r="D14" s="118">
        <v>1.0885000000000001E-2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r="15" spans="1:19" outlineLevel="3" x14ac:dyDescent="0.3">
      <c r="A15" s="79" t="s">
        <v>84</v>
      </c>
      <c r="B15" s="42">
        <v>0.78482635377999999</v>
      </c>
      <c r="C15" s="42">
        <v>28.700001</v>
      </c>
      <c r="D15" s="118">
        <v>6.2480000000000001E-3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r="16" spans="1:19" outlineLevel="3" x14ac:dyDescent="0.3">
      <c r="A16" s="79" t="s">
        <v>133</v>
      </c>
      <c r="B16" s="42">
        <v>1.28252107002</v>
      </c>
      <c r="C16" s="42">
        <v>46.9</v>
      </c>
      <c r="D16" s="118">
        <v>1.021E-2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</row>
    <row r="17" spans="1:17" outlineLevel="3" x14ac:dyDescent="0.3">
      <c r="A17" s="79" t="s">
        <v>197</v>
      </c>
      <c r="B17" s="42">
        <v>6.4837581148799996</v>
      </c>
      <c r="C17" s="42">
        <v>237.101957</v>
      </c>
      <c r="D17" s="118">
        <v>5.1617000000000003E-2</v>
      </c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7" outlineLevel="3" x14ac:dyDescent="0.3">
      <c r="A18" s="79" t="s">
        <v>27</v>
      </c>
      <c r="B18" s="42">
        <v>0.33082327462</v>
      </c>
      <c r="C18" s="42">
        <v>12.097744</v>
      </c>
      <c r="D18" s="118">
        <v>2.6340000000000001E-3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</row>
    <row r="19" spans="1:17" outlineLevel="3" x14ac:dyDescent="0.3">
      <c r="A19" s="79" t="s">
        <v>76</v>
      </c>
      <c r="B19" s="42">
        <v>0.74101125010000002</v>
      </c>
      <c r="C19" s="42">
        <v>27.097743999999999</v>
      </c>
      <c r="D19" s="118">
        <v>5.8989999999999997E-3</v>
      </c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</row>
    <row r="20" spans="1:17" outlineLevel="3" x14ac:dyDescent="0.3">
      <c r="A20" s="79" t="s">
        <v>168</v>
      </c>
      <c r="B20" s="42">
        <v>2.2916457757900002</v>
      </c>
      <c r="C20" s="42">
        <v>83.802277715800003</v>
      </c>
      <c r="D20" s="118">
        <v>1.8244E-2</v>
      </c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</row>
    <row r="21" spans="1:17" outlineLevel="3" x14ac:dyDescent="0.3">
      <c r="A21" s="79" t="s">
        <v>126</v>
      </c>
      <c r="B21" s="42">
        <v>0.33082327462</v>
      </c>
      <c r="C21" s="42">
        <v>12.097744</v>
      </c>
      <c r="D21" s="118">
        <v>2.6340000000000001E-3</v>
      </c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</row>
    <row r="22" spans="1:17" outlineLevel="3" x14ac:dyDescent="0.3">
      <c r="A22" s="79" t="s">
        <v>192</v>
      </c>
      <c r="B22" s="42">
        <v>0.33082327462</v>
      </c>
      <c r="C22" s="42">
        <v>12.097744</v>
      </c>
      <c r="D22" s="118">
        <v>2.6340000000000001E-3</v>
      </c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</row>
    <row r="23" spans="1:17" outlineLevel="3" x14ac:dyDescent="0.3">
      <c r="A23" s="79" t="s">
        <v>219</v>
      </c>
      <c r="B23" s="42">
        <v>3.7149959715500001</v>
      </c>
      <c r="C23" s="42">
        <v>135.85220168480001</v>
      </c>
      <c r="D23" s="118">
        <v>2.9575000000000001E-2</v>
      </c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1:17" outlineLevel="3" x14ac:dyDescent="0.3">
      <c r="A24" s="79" t="s">
        <v>150</v>
      </c>
      <c r="B24" s="42">
        <v>0.33082327462</v>
      </c>
      <c r="C24" s="42">
        <v>12.097744</v>
      </c>
      <c r="D24" s="118">
        <v>2.6340000000000001E-3</v>
      </c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</row>
    <row r="25" spans="1:17" outlineLevel="3" x14ac:dyDescent="0.3">
      <c r="A25" s="79" t="s">
        <v>210</v>
      </c>
      <c r="B25" s="42">
        <v>0.33082327462</v>
      </c>
      <c r="C25" s="42">
        <v>12.097744</v>
      </c>
      <c r="D25" s="118">
        <v>2.6340000000000001E-3</v>
      </c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</row>
    <row r="26" spans="1:17" outlineLevel="3" x14ac:dyDescent="0.3">
      <c r="A26" s="79" t="s">
        <v>38</v>
      </c>
      <c r="B26" s="42">
        <v>0.33082327462</v>
      </c>
      <c r="C26" s="42">
        <v>12.097744</v>
      </c>
      <c r="D26" s="118">
        <v>2.6340000000000001E-3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</row>
    <row r="27" spans="1:17" outlineLevel="3" x14ac:dyDescent="0.3">
      <c r="A27" s="79" t="s">
        <v>88</v>
      </c>
      <c r="B27" s="42">
        <v>0.33082327462</v>
      </c>
      <c r="C27" s="42">
        <v>12.097744</v>
      </c>
      <c r="D27" s="118">
        <v>2.6340000000000001E-3</v>
      </c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</row>
    <row r="28" spans="1:17" outlineLevel="3" x14ac:dyDescent="0.3">
      <c r="A28" s="79" t="s">
        <v>77</v>
      </c>
      <c r="B28" s="42">
        <v>0.33082327462</v>
      </c>
      <c r="C28" s="42">
        <v>12.097744</v>
      </c>
      <c r="D28" s="118">
        <v>2.6340000000000001E-3</v>
      </c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</row>
    <row r="29" spans="1:17" outlineLevel="3" x14ac:dyDescent="0.3">
      <c r="A29" s="79" t="s">
        <v>127</v>
      </c>
      <c r="B29" s="42">
        <v>0.33082327462</v>
      </c>
      <c r="C29" s="42">
        <v>12.097744</v>
      </c>
      <c r="D29" s="118">
        <v>2.6340000000000001E-3</v>
      </c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</row>
    <row r="30" spans="1:17" outlineLevel="3" x14ac:dyDescent="0.3">
      <c r="A30" s="79" t="s">
        <v>193</v>
      </c>
      <c r="B30" s="42">
        <v>0.33082327462</v>
      </c>
      <c r="C30" s="42">
        <v>12.097744</v>
      </c>
      <c r="D30" s="118">
        <v>2.6340000000000001E-3</v>
      </c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</row>
    <row r="31" spans="1:17" outlineLevel="3" x14ac:dyDescent="0.3">
      <c r="A31" s="79" t="s">
        <v>20</v>
      </c>
      <c r="B31" s="42">
        <v>0.33082327462</v>
      </c>
      <c r="C31" s="42">
        <v>12.097744</v>
      </c>
      <c r="D31" s="118">
        <v>2.6340000000000001E-3</v>
      </c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</row>
    <row r="32" spans="1:17" outlineLevel="3" x14ac:dyDescent="0.3">
      <c r="A32" s="79" t="s">
        <v>72</v>
      </c>
      <c r="B32" s="42">
        <v>0.33082327462</v>
      </c>
      <c r="C32" s="42">
        <v>12.097744</v>
      </c>
      <c r="D32" s="118">
        <v>2.6340000000000001E-3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</row>
    <row r="33" spans="1:17" outlineLevel="3" x14ac:dyDescent="0.3">
      <c r="A33" s="79" t="s">
        <v>122</v>
      </c>
      <c r="B33" s="42">
        <v>0.33082327462</v>
      </c>
      <c r="C33" s="42">
        <v>12.097744</v>
      </c>
      <c r="D33" s="118">
        <v>2.6340000000000001E-3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  <row r="34" spans="1:17" outlineLevel="3" x14ac:dyDescent="0.3">
      <c r="A34" s="79" t="s">
        <v>44</v>
      </c>
      <c r="B34" s="42">
        <v>1.23909758643</v>
      </c>
      <c r="C34" s="42">
        <v>45.312063999999999</v>
      </c>
      <c r="D34" s="118">
        <v>9.8639999999999995E-3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</row>
    <row r="35" spans="1:17" outlineLevel="3" x14ac:dyDescent="0.3">
      <c r="A35" s="79" t="s">
        <v>89</v>
      </c>
      <c r="B35" s="42">
        <v>7.1672897239999998</v>
      </c>
      <c r="C35" s="42">
        <v>262.09775100000002</v>
      </c>
      <c r="D35" s="118">
        <v>5.7058999999999999E-2</v>
      </c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</row>
    <row r="36" spans="1:17" outlineLevel="3" x14ac:dyDescent="0.3">
      <c r="A36" s="79" t="s">
        <v>93</v>
      </c>
      <c r="B36" s="42">
        <v>1.03335604868</v>
      </c>
      <c r="C36" s="42">
        <v>37.788384000000001</v>
      </c>
      <c r="D36" s="118">
        <v>8.2269999999999999E-3</v>
      </c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</row>
    <row r="37" spans="1:17" outlineLevel="3" x14ac:dyDescent="0.3">
      <c r="A37" s="79" t="s">
        <v>154</v>
      </c>
      <c r="B37" s="42">
        <v>1.25980310977</v>
      </c>
      <c r="C37" s="42">
        <v>46.069235999999997</v>
      </c>
      <c r="D37" s="118">
        <v>1.0029E-2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</row>
    <row r="38" spans="1:17" outlineLevel="3" x14ac:dyDescent="0.3">
      <c r="A38" s="79" t="s">
        <v>158</v>
      </c>
      <c r="B38" s="42">
        <v>0.76587259098000005</v>
      </c>
      <c r="C38" s="42">
        <v>28.0068884302</v>
      </c>
      <c r="D38" s="118">
        <v>6.097E-3</v>
      </c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</row>
    <row r="39" spans="1:17" outlineLevel="3" x14ac:dyDescent="0.3">
      <c r="A39" s="79" t="s">
        <v>212</v>
      </c>
      <c r="B39" s="42">
        <v>1.1233792652800001</v>
      </c>
      <c r="C39" s="42">
        <v>41.080407000000001</v>
      </c>
      <c r="D39" s="118">
        <v>8.9429999999999996E-3</v>
      </c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</row>
    <row r="40" spans="1:17" outlineLevel="3" x14ac:dyDescent="0.3">
      <c r="A40" s="79" t="s">
        <v>39</v>
      </c>
      <c r="B40" s="42">
        <v>0.58743542275000005</v>
      </c>
      <c r="C40" s="42">
        <v>21.481691000000001</v>
      </c>
      <c r="D40" s="118">
        <v>4.6769999999999997E-3</v>
      </c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</row>
    <row r="41" spans="1:17" outlineLevel="3" x14ac:dyDescent="0.3">
      <c r="A41" s="79" t="s">
        <v>90</v>
      </c>
      <c r="B41" s="42">
        <v>6.8364662579999999E-2</v>
      </c>
      <c r="C41" s="42">
        <v>2.5</v>
      </c>
      <c r="D41" s="118">
        <v>5.44E-4</v>
      </c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</row>
    <row r="42" spans="1:17" outlineLevel="3" x14ac:dyDescent="0.3">
      <c r="A42" s="79" t="s">
        <v>195</v>
      </c>
      <c r="B42" s="42">
        <v>0.54248591639999999</v>
      </c>
      <c r="C42" s="42">
        <v>19.8379504824</v>
      </c>
      <c r="D42" s="118">
        <v>4.3189999999999999E-3</v>
      </c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</row>
    <row r="43" spans="1:17" outlineLevel="3" x14ac:dyDescent="0.3">
      <c r="A43" s="79" t="s">
        <v>143</v>
      </c>
      <c r="B43" s="42">
        <v>0.42386090798999998</v>
      </c>
      <c r="C43" s="42">
        <v>15.5</v>
      </c>
      <c r="D43" s="118">
        <v>3.3739999999999998E-3</v>
      </c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</row>
    <row r="44" spans="1:17" ht="14" outlineLevel="2" x14ac:dyDescent="0.35">
      <c r="A44" s="30" t="s">
        <v>114</v>
      </c>
      <c r="B44" s="237">
        <f>SUM(B$45:B$45)</f>
        <v>4.6111135290000001E-2</v>
      </c>
      <c r="C44" s="237">
        <f>SUM(C$45:C$45)</f>
        <v>1.6862196621200001</v>
      </c>
      <c r="D44" s="38">
        <f>SUM(D$45:D$45)</f>
        <v>3.6699999999999998E-4</v>
      </c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</row>
    <row r="45" spans="1:17" outlineLevel="3" x14ac:dyDescent="0.3">
      <c r="A45" s="79" t="s">
        <v>30</v>
      </c>
      <c r="B45" s="42">
        <v>4.6111135290000001E-2</v>
      </c>
      <c r="C45" s="42">
        <v>1.6862196621200001</v>
      </c>
      <c r="D45" s="118">
        <v>3.6699999999999998E-4</v>
      </c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</row>
    <row r="46" spans="1:17" ht="14.5" outlineLevel="1" x14ac:dyDescent="0.35">
      <c r="A46" s="162" t="s">
        <v>14</v>
      </c>
      <c r="B46" s="62">
        <f>B$47+B$53+B$61</f>
        <v>1.9045594695700001</v>
      </c>
      <c r="C46" s="62">
        <f>C$47+C$53+C$61</f>
        <v>69.647073418869994</v>
      </c>
      <c r="D46" s="131">
        <f>D$47+D$53+D$61</f>
        <v>1.5160999999999999E-2</v>
      </c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</row>
    <row r="47" spans="1:17" ht="14" outlineLevel="2" x14ac:dyDescent="0.35">
      <c r="A47" s="30" t="s">
        <v>196</v>
      </c>
      <c r="B47" s="237">
        <f>SUM(B$48:B$52)</f>
        <v>0.32397785532000001</v>
      </c>
      <c r="C47" s="237">
        <f>SUM(C$48:C$52)</f>
        <v>11.847416600000001</v>
      </c>
      <c r="D47" s="38">
        <f>SUM(D$48:D$52)</f>
        <v>2.5790000000000001E-3</v>
      </c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</row>
    <row r="48" spans="1:17" outlineLevel="3" x14ac:dyDescent="0.3">
      <c r="A48" s="79" t="s">
        <v>109</v>
      </c>
      <c r="B48" s="42">
        <v>3.1721000000000002E-7</v>
      </c>
      <c r="C48" s="42">
        <v>1.1600000000000001E-5</v>
      </c>
      <c r="D48" s="118">
        <v>0</v>
      </c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</row>
    <row r="49" spans="1:17" outlineLevel="3" x14ac:dyDescent="0.3">
      <c r="A49" s="79" t="s">
        <v>73</v>
      </c>
      <c r="B49" s="42">
        <v>9.5026880990000007E-2</v>
      </c>
      <c r="C49" s="42">
        <v>3.4750000000000001</v>
      </c>
      <c r="D49" s="118">
        <v>7.5699999999999997E-4</v>
      </c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</row>
    <row r="50" spans="1:17" outlineLevel="3" x14ac:dyDescent="0.3">
      <c r="A50" s="79" t="s">
        <v>190</v>
      </c>
      <c r="B50" s="42">
        <v>9.5710527609999999E-2</v>
      </c>
      <c r="C50" s="42">
        <v>3.5</v>
      </c>
      <c r="D50" s="118">
        <v>7.6199999999999998E-4</v>
      </c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</row>
    <row r="51" spans="1:17" outlineLevel="3" x14ac:dyDescent="0.3">
      <c r="A51" s="79" t="s">
        <v>102</v>
      </c>
      <c r="B51" s="42">
        <v>7.854839945E-2</v>
      </c>
      <c r="C51" s="42">
        <v>2.8724050000000001</v>
      </c>
      <c r="D51" s="118">
        <v>6.2500000000000001E-4</v>
      </c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</row>
    <row r="52" spans="1:17" outlineLevel="3" x14ac:dyDescent="0.3">
      <c r="A52" s="79" t="s">
        <v>0</v>
      </c>
      <c r="B52" s="42">
        <v>5.4691730059999999E-2</v>
      </c>
      <c r="C52" s="42">
        <v>2</v>
      </c>
      <c r="D52" s="118">
        <v>4.35E-4</v>
      </c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</row>
    <row r="53" spans="1:17" ht="14" outlineLevel="2" x14ac:dyDescent="0.35">
      <c r="A53" s="30" t="s">
        <v>114</v>
      </c>
      <c r="B53" s="237">
        <f>SUM(B$54:B$60)</f>
        <v>1.5805555085200003</v>
      </c>
      <c r="C53" s="237">
        <f>SUM(C$54:C$60)</f>
        <v>57.798702168870001</v>
      </c>
      <c r="D53" s="38">
        <f>SUM(D$54:D$60)</f>
        <v>1.2581999999999999E-2</v>
      </c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</row>
    <row r="54" spans="1:17" outlineLevel="3" x14ac:dyDescent="0.3">
      <c r="A54" s="79" t="s">
        <v>139</v>
      </c>
      <c r="B54" s="42">
        <v>0.10875122645</v>
      </c>
      <c r="C54" s="42">
        <v>3.9768800995000002</v>
      </c>
      <c r="D54" s="118">
        <v>8.6600000000000002E-4</v>
      </c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</row>
    <row r="55" spans="1:17" outlineLevel="3" x14ac:dyDescent="0.3">
      <c r="A55" s="79" t="s">
        <v>124</v>
      </c>
      <c r="B55" s="42">
        <v>1.2999999999999999E-2</v>
      </c>
      <c r="C55" s="42">
        <v>0.47539179999999998</v>
      </c>
      <c r="D55" s="118">
        <v>1.03E-4</v>
      </c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</row>
    <row r="56" spans="1:17" outlineLevel="3" x14ac:dyDescent="0.3">
      <c r="A56" s="79" t="s">
        <v>198</v>
      </c>
      <c r="B56" s="42">
        <v>0.01</v>
      </c>
      <c r="C56" s="42">
        <v>0.36568600000000001</v>
      </c>
      <c r="D56" s="118">
        <v>8.0000000000000007E-5</v>
      </c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</row>
    <row r="57" spans="1:17" outlineLevel="3" x14ac:dyDescent="0.3">
      <c r="A57" s="79" t="s">
        <v>181</v>
      </c>
      <c r="B57" s="42">
        <v>1.4E-2</v>
      </c>
      <c r="C57" s="42">
        <v>0.51196039999999998</v>
      </c>
      <c r="D57" s="118">
        <v>1.11E-4</v>
      </c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</row>
    <row r="58" spans="1:17" outlineLevel="3" x14ac:dyDescent="0.3">
      <c r="A58" s="79" t="s">
        <v>60</v>
      </c>
      <c r="B58" s="42">
        <v>0.33479288885000003</v>
      </c>
      <c r="C58" s="42">
        <v>12.24290723515</v>
      </c>
      <c r="D58" s="118">
        <v>2.6649999999999998E-3</v>
      </c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</row>
    <row r="59" spans="1:17" outlineLevel="3" x14ac:dyDescent="0.3">
      <c r="A59" s="79" t="s">
        <v>178</v>
      </c>
      <c r="B59" s="42">
        <v>0.37543174848999999</v>
      </c>
      <c r="C59" s="42">
        <v>13.72901343771</v>
      </c>
      <c r="D59" s="118">
        <v>2.9889999999999999E-3</v>
      </c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</row>
    <row r="60" spans="1:17" outlineLevel="3" x14ac:dyDescent="0.3">
      <c r="A60" s="79" t="s">
        <v>209</v>
      </c>
      <c r="B60" s="42">
        <v>0.72457964473000003</v>
      </c>
      <c r="C60" s="42">
        <v>26.496863196509999</v>
      </c>
      <c r="D60" s="118">
        <v>5.7679999999999997E-3</v>
      </c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</row>
    <row r="61" spans="1:17" ht="14" outlineLevel="2" x14ac:dyDescent="0.35">
      <c r="A61" s="30" t="s">
        <v>137</v>
      </c>
      <c r="B61" s="237">
        <f>SUM(B$62:B$62)</f>
        <v>2.6105729999999998E-5</v>
      </c>
      <c r="C61" s="237">
        <f>SUM(C$62:C$62)</f>
        <v>9.5465000000000003E-4</v>
      </c>
      <c r="D61" s="38">
        <f>SUM(D$62:D$62)</f>
        <v>0</v>
      </c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</row>
    <row r="62" spans="1:17" outlineLevel="3" x14ac:dyDescent="0.3">
      <c r="A62" s="79" t="s">
        <v>66</v>
      </c>
      <c r="B62" s="42">
        <v>2.6105729999999998E-5</v>
      </c>
      <c r="C62" s="42">
        <v>9.5465000000000003E-4</v>
      </c>
      <c r="D62" s="118">
        <v>0</v>
      </c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</row>
    <row r="63" spans="1:17" ht="14.5" x14ac:dyDescent="0.35">
      <c r="A63" s="3" t="s">
        <v>59</v>
      </c>
      <c r="B63" s="140">
        <f>B$64+B$99</f>
        <v>83.981285820340005</v>
      </c>
      <c r="C63" s="140">
        <f>C$64+C$99</f>
        <v>3071.0780486495501</v>
      </c>
      <c r="D63" s="207">
        <f>D$64+D$99</f>
        <v>0.668574</v>
      </c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</row>
    <row r="64" spans="1:17" ht="14.5" outlineLevel="1" x14ac:dyDescent="0.35">
      <c r="A64" s="162" t="s">
        <v>65</v>
      </c>
      <c r="B64" s="62">
        <f>B$65+B$73+B$84+B$89+B$97</f>
        <v>76.686832464280002</v>
      </c>
      <c r="C64" s="62">
        <f>C$65+C$73+C$84+C$89+C$97</f>
        <v>2804.33010165316</v>
      </c>
      <c r="D64" s="131">
        <f>D$65+D$73+D$84+D$89+D$97</f>
        <v>0.61050300000000002</v>
      </c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</row>
    <row r="65" spans="1:17" ht="14" outlineLevel="2" x14ac:dyDescent="0.35">
      <c r="A65" s="30" t="s">
        <v>173</v>
      </c>
      <c r="B65" s="237">
        <f>SUM(B$66:B$72)</f>
        <v>41.465023081960005</v>
      </c>
      <c r="C65" s="237">
        <f>SUM(C$66:C$72)</f>
        <v>1516.31784307413</v>
      </c>
      <c r="D65" s="38">
        <f>SUM(D$66:D$72)</f>
        <v>0.33010400000000001</v>
      </c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</row>
    <row r="66" spans="1:17" outlineLevel="3" x14ac:dyDescent="0.3">
      <c r="A66" s="79" t="s">
        <v>105</v>
      </c>
      <c r="B66" s="42">
        <v>2.1483021E-3</v>
      </c>
      <c r="C66" s="42">
        <v>7.8560400000000002E-2</v>
      </c>
      <c r="D66" s="118">
        <v>1.7E-5</v>
      </c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</row>
    <row r="67" spans="1:17" outlineLevel="3" x14ac:dyDescent="0.3">
      <c r="A67" s="79" t="s">
        <v>50</v>
      </c>
      <c r="B67" s="42">
        <v>0.22422599761000001</v>
      </c>
      <c r="C67" s="42">
        <v>8.1996308156400008</v>
      </c>
      <c r="D67" s="118">
        <v>1.7849999999999999E-3</v>
      </c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</row>
    <row r="68" spans="1:17" outlineLevel="3" x14ac:dyDescent="0.3">
      <c r="A68" s="79" t="s">
        <v>94</v>
      </c>
      <c r="B68" s="42">
        <v>2.67740714415</v>
      </c>
      <c r="C68" s="42">
        <v>97.909030891689994</v>
      </c>
      <c r="D68" s="118">
        <v>2.1315000000000001E-2</v>
      </c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</row>
    <row r="69" spans="1:17" outlineLevel="3" x14ac:dyDescent="0.3">
      <c r="A69" s="79" t="s">
        <v>165</v>
      </c>
      <c r="B69" s="42">
        <v>20.527026520010001</v>
      </c>
      <c r="C69" s="42">
        <v>750.64462200000003</v>
      </c>
      <c r="D69" s="118">
        <v>0.16341600000000001</v>
      </c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</row>
    <row r="70" spans="1:17" outlineLevel="3" x14ac:dyDescent="0.3">
      <c r="A70" s="79" t="s">
        <v>131</v>
      </c>
      <c r="B70" s="42">
        <v>9.1120448407300003</v>
      </c>
      <c r="C70" s="42">
        <v>333.21472296254001</v>
      </c>
      <c r="D70" s="118">
        <v>7.2540999999999994E-2</v>
      </c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</row>
    <row r="71" spans="1:17" outlineLevel="3" x14ac:dyDescent="0.3">
      <c r="A71" s="79" t="s">
        <v>146</v>
      </c>
      <c r="B71" s="42">
        <v>8.8434689046300008</v>
      </c>
      <c r="C71" s="42">
        <v>323.39327698544002</v>
      </c>
      <c r="D71" s="118">
        <v>7.0402999999999993E-2</v>
      </c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</row>
    <row r="72" spans="1:17" outlineLevel="3" x14ac:dyDescent="0.3">
      <c r="A72" s="79" t="s">
        <v>141</v>
      </c>
      <c r="B72" s="42">
        <v>7.8701372729999997E-2</v>
      </c>
      <c r="C72" s="42">
        <v>2.8779990188200002</v>
      </c>
      <c r="D72" s="118">
        <v>6.2699999999999995E-4</v>
      </c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1:17" ht="14" outlineLevel="2" x14ac:dyDescent="0.35">
      <c r="A73" s="30" t="s">
        <v>43</v>
      </c>
      <c r="B73" s="237">
        <f>SUM(B$74:B$83)</f>
        <v>6.7441530686000011</v>
      </c>
      <c r="C73" s="237">
        <f>SUM(C$74:C$83)</f>
        <v>246.62423590456001</v>
      </c>
      <c r="D73" s="38">
        <f>SUM(D$74:D$83)</f>
        <v>5.3689000000000001E-2</v>
      </c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</row>
    <row r="74" spans="1:17" outlineLevel="3" x14ac:dyDescent="0.3">
      <c r="A74" s="79" t="s">
        <v>24</v>
      </c>
      <c r="B74" s="42">
        <v>2.2845121119999999E-2</v>
      </c>
      <c r="C74" s="42">
        <v>0.83541409633999997</v>
      </c>
      <c r="D74" s="118">
        <v>1.8200000000000001E-4</v>
      </c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</row>
    <row r="75" spans="1:17" outlineLevel="3" x14ac:dyDescent="0.3">
      <c r="A75" s="79" t="s">
        <v>13</v>
      </c>
      <c r="B75" s="42">
        <v>0.21483020952000001</v>
      </c>
      <c r="C75" s="42">
        <v>7.8560400000000001</v>
      </c>
      <c r="D75" s="118">
        <v>1.7099999999999999E-3</v>
      </c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</row>
    <row r="76" spans="1:17" outlineLevel="3" x14ac:dyDescent="0.3">
      <c r="A76" s="79" t="s">
        <v>28</v>
      </c>
      <c r="B76" s="42">
        <v>3.59568790852</v>
      </c>
      <c r="C76" s="42">
        <v>131.48927285136</v>
      </c>
      <c r="D76" s="118">
        <v>2.8625000000000001E-2</v>
      </c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</row>
    <row r="77" spans="1:17" outlineLevel="3" x14ac:dyDescent="0.3">
      <c r="A77" s="79" t="s">
        <v>108</v>
      </c>
      <c r="B77" s="42">
        <v>0.21483020952000001</v>
      </c>
      <c r="C77" s="42">
        <v>7.8560400000000001</v>
      </c>
      <c r="D77" s="118">
        <v>1.7099999999999999E-3</v>
      </c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</row>
    <row r="78" spans="1:17" outlineLevel="3" x14ac:dyDescent="0.3">
      <c r="A78" s="79" t="s">
        <v>48</v>
      </c>
      <c r="B78" s="42">
        <v>0.60021477570000004</v>
      </c>
      <c r="C78" s="42">
        <v>21.94901404662</v>
      </c>
      <c r="D78" s="118">
        <v>4.7780000000000001E-3</v>
      </c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</row>
    <row r="79" spans="1:17" outlineLevel="3" x14ac:dyDescent="0.3">
      <c r="A79" s="79" t="s">
        <v>110</v>
      </c>
      <c r="B79" s="42">
        <v>5.8705559400000003E-2</v>
      </c>
      <c r="C79" s="42">
        <v>2.1467801193299998</v>
      </c>
      <c r="D79" s="118">
        <v>4.6700000000000002E-4</v>
      </c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</row>
    <row r="80" spans="1:17" outlineLevel="3" x14ac:dyDescent="0.3">
      <c r="A80" s="79" t="s">
        <v>119</v>
      </c>
      <c r="B80" s="42">
        <v>0.60585586000000002</v>
      </c>
      <c r="C80" s="42">
        <v>22.155300602000001</v>
      </c>
      <c r="D80" s="118">
        <v>4.823E-3</v>
      </c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</row>
    <row r="81" spans="1:17" outlineLevel="3" x14ac:dyDescent="0.3">
      <c r="A81" s="79" t="s">
        <v>136</v>
      </c>
      <c r="B81" s="42">
        <v>4.7255449999999998E-4</v>
      </c>
      <c r="C81" s="42">
        <v>1.7280656490000001E-2</v>
      </c>
      <c r="D81" s="118">
        <v>3.9999999999999998E-6</v>
      </c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</row>
    <row r="82" spans="1:17" outlineLevel="3" x14ac:dyDescent="0.3">
      <c r="A82" s="79" t="s">
        <v>218</v>
      </c>
      <c r="B82" s="42">
        <v>0.47593803158999998</v>
      </c>
      <c r="C82" s="42">
        <v>17.404387502230001</v>
      </c>
      <c r="D82" s="118">
        <v>3.7889999999999998E-3</v>
      </c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</row>
    <row r="83" spans="1:17" outlineLevel="3" x14ac:dyDescent="0.3">
      <c r="A83" s="79" t="s">
        <v>25</v>
      </c>
      <c r="B83" s="42">
        <v>0.95477283872999996</v>
      </c>
      <c r="C83" s="42">
        <v>34.914706030189997</v>
      </c>
      <c r="D83" s="118">
        <v>7.6010000000000001E-3</v>
      </c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</row>
    <row r="84" spans="1:17" ht="14" outlineLevel="2" x14ac:dyDescent="0.35">
      <c r="A84" s="30" t="s">
        <v>220</v>
      </c>
      <c r="B84" s="237">
        <f>SUM(B$85:B$88)</f>
        <v>1.6104177541999998</v>
      </c>
      <c r="C84" s="237">
        <f>SUM(C$85:C$88)</f>
        <v>58.890722686979998</v>
      </c>
      <c r="D84" s="38">
        <f>SUM(D$85:D$88)</f>
        <v>1.282E-2</v>
      </c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</row>
    <row r="85" spans="1:17" outlineLevel="3" x14ac:dyDescent="0.3">
      <c r="A85" s="79" t="s">
        <v>61</v>
      </c>
      <c r="B85" s="42">
        <v>0.69819818094999997</v>
      </c>
      <c r="C85" s="42">
        <v>25.532129999999999</v>
      </c>
      <c r="D85" s="118">
        <v>5.5579999999999996E-3</v>
      </c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</row>
    <row r="86" spans="1:17" outlineLevel="3" x14ac:dyDescent="0.3">
      <c r="A86" s="79" t="s">
        <v>78</v>
      </c>
      <c r="B86" s="42">
        <v>5.4920480000000002E-5</v>
      </c>
      <c r="C86" s="42">
        <v>2.0083651999999999E-3</v>
      </c>
      <c r="D86" s="118">
        <v>0</v>
      </c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</row>
    <row r="87" spans="1:17" outlineLevel="3" x14ac:dyDescent="0.3">
      <c r="A87" s="79" t="s">
        <v>172</v>
      </c>
      <c r="B87" s="42">
        <v>0.28362349918000002</v>
      </c>
      <c r="C87" s="42">
        <v>10.37171429238</v>
      </c>
      <c r="D87" s="118">
        <v>2.258E-3</v>
      </c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</row>
    <row r="88" spans="1:17" outlineLevel="3" x14ac:dyDescent="0.3">
      <c r="A88" s="79" t="s">
        <v>46</v>
      </c>
      <c r="B88" s="42">
        <v>0.62854115358999996</v>
      </c>
      <c r="C88" s="42">
        <v>22.9848700294</v>
      </c>
      <c r="D88" s="118">
        <v>5.0039999999999998E-3</v>
      </c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</row>
    <row r="89" spans="1:17" ht="14" outlineLevel="2" x14ac:dyDescent="0.35">
      <c r="A89" s="30" t="s">
        <v>51</v>
      </c>
      <c r="B89" s="237">
        <f>SUM(B$90:B$96)</f>
        <v>22.677469857150001</v>
      </c>
      <c r="C89" s="237">
        <f>SUM(C$90:C$96)</f>
        <v>829.28332421799996</v>
      </c>
      <c r="D89" s="38">
        <f>SUM(D$90:D$96)</f>
        <v>0.180535</v>
      </c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</row>
    <row r="90" spans="1:17" outlineLevel="3" x14ac:dyDescent="0.3">
      <c r="A90" s="79" t="s">
        <v>116</v>
      </c>
      <c r="B90" s="42">
        <v>3</v>
      </c>
      <c r="C90" s="42">
        <v>109.7058</v>
      </c>
      <c r="D90" s="118">
        <v>2.3883000000000001E-2</v>
      </c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</row>
    <row r="91" spans="1:17" outlineLevel="3" x14ac:dyDescent="0.3">
      <c r="A91" s="79" t="s">
        <v>204</v>
      </c>
      <c r="B91" s="42">
        <v>7.5606299999999997</v>
      </c>
      <c r="C91" s="42">
        <v>276.48165421800002</v>
      </c>
      <c r="D91" s="118">
        <v>6.019E-2</v>
      </c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</row>
    <row r="92" spans="1:17" outlineLevel="3" x14ac:dyDescent="0.3">
      <c r="A92" s="79" t="s">
        <v>222</v>
      </c>
      <c r="B92" s="42">
        <v>3</v>
      </c>
      <c r="C92" s="42">
        <v>109.7058</v>
      </c>
      <c r="D92" s="118">
        <v>2.3883000000000001E-2</v>
      </c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</row>
    <row r="93" spans="1:17" outlineLevel="3" x14ac:dyDescent="0.3">
      <c r="A93" s="79" t="s">
        <v>22</v>
      </c>
      <c r="B93" s="42">
        <v>2.35</v>
      </c>
      <c r="C93" s="42">
        <v>85.936210000000003</v>
      </c>
      <c r="D93" s="118">
        <v>1.8707999999999999E-2</v>
      </c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</row>
    <row r="94" spans="1:17" outlineLevel="3" x14ac:dyDescent="0.3">
      <c r="A94" s="79" t="s">
        <v>58</v>
      </c>
      <c r="B94" s="42">
        <v>1.07415104762</v>
      </c>
      <c r="C94" s="42">
        <v>39.280200000000001</v>
      </c>
      <c r="D94" s="118">
        <v>8.5509999999999996E-3</v>
      </c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</row>
    <row r="95" spans="1:17" outlineLevel="3" x14ac:dyDescent="0.3">
      <c r="A95" s="79" t="s">
        <v>184</v>
      </c>
      <c r="B95" s="42">
        <v>3.9426888095299999</v>
      </c>
      <c r="C95" s="42">
        <v>144.17860999999999</v>
      </c>
      <c r="D95" s="118">
        <v>3.1387999999999999E-2</v>
      </c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</row>
    <row r="96" spans="1:17" outlineLevel="3" x14ac:dyDescent="0.3">
      <c r="A96" s="79" t="s">
        <v>4</v>
      </c>
      <c r="B96" s="42">
        <v>1.75</v>
      </c>
      <c r="C96" s="42">
        <v>63.995049999999999</v>
      </c>
      <c r="D96" s="118">
        <v>1.3932E-2</v>
      </c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</row>
    <row r="97" spans="1:17" ht="14" outlineLevel="2" x14ac:dyDescent="0.35">
      <c r="A97" s="30" t="s">
        <v>176</v>
      </c>
      <c r="B97" s="237">
        <f>SUM(B$98:B$98)</f>
        <v>4.1897687023700003</v>
      </c>
      <c r="C97" s="237">
        <f>SUM(C$98:C$98)</f>
        <v>153.21397576948999</v>
      </c>
      <c r="D97" s="38">
        <f>SUM(D$98:D$98)</f>
        <v>3.3355000000000003E-2</v>
      </c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1:17" outlineLevel="3" x14ac:dyDescent="0.3">
      <c r="A98" s="79" t="s">
        <v>146</v>
      </c>
      <c r="B98" s="42">
        <v>4.1897687023700003</v>
      </c>
      <c r="C98" s="42">
        <v>153.21397576948999</v>
      </c>
      <c r="D98" s="118">
        <v>3.3355000000000003E-2</v>
      </c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</row>
    <row r="99" spans="1:17" ht="14.5" outlineLevel="1" x14ac:dyDescent="0.35">
      <c r="A99" s="162" t="s">
        <v>14</v>
      </c>
      <c r="B99" s="62">
        <f>B$100+B$107+B$108+B$111+B$114</f>
        <v>7.29445335606</v>
      </c>
      <c r="C99" s="62">
        <f>C$100+C$107+C$108+C$111+C$114</f>
        <v>266.74794699639</v>
      </c>
      <c r="D99" s="131">
        <f>D$100+D$107+D$108+D$111+D$114</f>
        <v>5.8070999999999998E-2</v>
      </c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1:17" ht="14" outlineLevel="2" x14ac:dyDescent="0.35">
      <c r="A100" s="30" t="s">
        <v>173</v>
      </c>
      <c r="B100" s="237">
        <f>SUM(B$101:B$106)</f>
        <v>4.6451475097600001</v>
      </c>
      <c r="C100" s="237">
        <f>SUM(C$101:C$106)</f>
        <v>169.86654122521</v>
      </c>
      <c r="D100" s="38">
        <f>SUM(D$101:D$106)</f>
        <v>3.6978999999999998E-2</v>
      </c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1:17" outlineLevel="3" x14ac:dyDescent="0.3">
      <c r="A101" s="79" t="s">
        <v>62</v>
      </c>
      <c r="B101" s="42">
        <v>0.32224531428999997</v>
      </c>
      <c r="C101" s="42">
        <v>11.78406</v>
      </c>
      <c r="D101" s="118">
        <v>2.565E-3</v>
      </c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</row>
    <row r="102" spans="1:17" outlineLevel="3" x14ac:dyDescent="0.3">
      <c r="A102" s="79" t="s">
        <v>50</v>
      </c>
      <c r="B102" s="42">
        <v>0.66169567341000002</v>
      </c>
      <c r="C102" s="42">
        <v>24.197284402720001</v>
      </c>
      <c r="D102" s="118">
        <v>5.2680000000000001E-3</v>
      </c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</row>
    <row r="103" spans="1:17" outlineLevel="3" x14ac:dyDescent="0.3">
      <c r="A103" s="79" t="s">
        <v>94</v>
      </c>
      <c r="B103" s="42">
        <v>0.10944525024</v>
      </c>
      <c r="C103" s="42">
        <v>4.0022595780000003</v>
      </c>
      <c r="D103" s="118">
        <v>8.7100000000000003E-4</v>
      </c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</row>
    <row r="104" spans="1:17" outlineLevel="3" x14ac:dyDescent="0.3">
      <c r="A104" s="79" t="s">
        <v>131</v>
      </c>
      <c r="B104" s="42">
        <v>0.47408922632</v>
      </c>
      <c r="C104" s="42">
        <v>17.336779281609999</v>
      </c>
      <c r="D104" s="118">
        <v>3.774E-3</v>
      </c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1:17" outlineLevel="3" x14ac:dyDescent="0.3">
      <c r="A105" s="79" t="s">
        <v>146</v>
      </c>
      <c r="B105" s="42">
        <v>3.0775165974999998</v>
      </c>
      <c r="C105" s="42">
        <v>112.54047344715001</v>
      </c>
      <c r="D105" s="118">
        <v>2.4500000000000001E-2</v>
      </c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1:17" outlineLevel="3" x14ac:dyDescent="0.3">
      <c r="A106" s="79" t="s">
        <v>141</v>
      </c>
      <c r="B106" s="42">
        <v>1.5544800000000001E-4</v>
      </c>
      <c r="C106" s="42">
        <v>5.6845157299999999E-3</v>
      </c>
      <c r="D106" s="118">
        <v>9.9999999999999995E-7</v>
      </c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</row>
    <row r="107" spans="1:17" ht="14" outlineLevel="2" x14ac:dyDescent="0.35">
      <c r="A107" s="30" t="s">
        <v>43</v>
      </c>
      <c r="B107" s="237"/>
      <c r="C107" s="237"/>
      <c r="D107" s="38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</row>
    <row r="108" spans="1:17" ht="14" outlineLevel="2" x14ac:dyDescent="0.35">
      <c r="A108" s="30" t="s">
        <v>220</v>
      </c>
      <c r="B108" s="237">
        <f>SUM(B$109:B$110)</f>
        <v>1.01619264218</v>
      </c>
      <c r="C108" s="237">
        <f>SUM(C$109:C$110)</f>
        <v>37.160742254820001</v>
      </c>
      <c r="D108" s="38">
        <f>SUM(D$109:D$110)</f>
        <v>8.09E-3</v>
      </c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</row>
    <row r="109" spans="1:17" outlineLevel="3" x14ac:dyDescent="0.3">
      <c r="A109" s="79" t="s">
        <v>152</v>
      </c>
      <c r="B109" s="42">
        <v>0.19119264218000001</v>
      </c>
      <c r="C109" s="42">
        <v>6.9916472548200002</v>
      </c>
      <c r="D109" s="118">
        <v>1.5219999999999999E-3</v>
      </c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</row>
    <row r="110" spans="1:17" outlineLevel="3" x14ac:dyDescent="0.3">
      <c r="A110" s="79" t="s">
        <v>118</v>
      </c>
      <c r="B110" s="42">
        <v>0.82499999999999996</v>
      </c>
      <c r="C110" s="42">
        <v>30.169094999999999</v>
      </c>
      <c r="D110" s="118">
        <v>6.5680000000000001E-3</v>
      </c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</row>
    <row r="111" spans="1:17" ht="14" outlineLevel="2" x14ac:dyDescent="0.35">
      <c r="A111" s="30" t="s">
        <v>51</v>
      </c>
      <c r="B111" s="237">
        <f>SUM(B$112:B$113)</f>
        <v>1.5249999999999999</v>
      </c>
      <c r="C111" s="237">
        <f>SUM(C$112:C$113)</f>
        <v>55.767115000000004</v>
      </c>
      <c r="D111" s="38">
        <f>SUM(D$112:D$113)</f>
        <v>1.2140999999999999E-2</v>
      </c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</row>
    <row r="112" spans="1:17" outlineLevel="3" x14ac:dyDescent="0.3">
      <c r="A112" s="79" t="s">
        <v>99</v>
      </c>
      <c r="B112" s="42">
        <v>0.7</v>
      </c>
      <c r="C112" s="42">
        <v>25.598020000000002</v>
      </c>
      <c r="D112" s="118">
        <v>5.5729999999999998E-3</v>
      </c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</row>
    <row r="113" spans="1:17" outlineLevel="3" x14ac:dyDescent="0.3">
      <c r="A113" s="79" t="s">
        <v>97</v>
      </c>
      <c r="B113" s="42">
        <v>0.82499999999999996</v>
      </c>
      <c r="C113" s="42">
        <v>30.169094999999999</v>
      </c>
      <c r="D113" s="118">
        <v>6.5680000000000001E-3</v>
      </c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</row>
    <row r="114" spans="1:17" ht="14" outlineLevel="2" x14ac:dyDescent="0.35">
      <c r="A114" s="30" t="s">
        <v>176</v>
      </c>
      <c r="B114" s="237">
        <f>SUM(B$115:B$115)</f>
        <v>0.10811320412</v>
      </c>
      <c r="C114" s="237">
        <f>SUM(C$115:C$115)</f>
        <v>3.9535485163600002</v>
      </c>
      <c r="D114" s="38">
        <f>SUM(D$115:D$115)</f>
        <v>8.61E-4</v>
      </c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</row>
    <row r="115" spans="1:17" outlineLevel="3" x14ac:dyDescent="0.3">
      <c r="A115" s="79" t="s">
        <v>146</v>
      </c>
      <c r="B115" s="42">
        <v>0.10811320412</v>
      </c>
      <c r="C115" s="42">
        <v>3.9535485163600002</v>
      </c>
      <c r="D115" s="118">
        <v>8.61E-4</v>
      </c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</row>
    <row r="116" spans="1:17" x14ac:dyDescent="0.3">
      <c r="B116" s="134"/>
      <c r="C116" s="134"/>
      <c r="D116" s="20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</row>
    <row r="117" spans="1:17" x14ac:dyDescent="0.3">
      <c r="B117" s="134"/>
      <c r="C117" s="134"/>
      <c r="D117" s="202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</row>
    <row r="118" spans="1:17" x14ac:dyDescent="0.3">
      <c r="B118" s="134"/>
      <c r="C118" s="134"/>
      <c r="D118" s="202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</row>
    <row r="119" spans="1:17" x14ac:dyDescent="0.3">
      <c r="B119" s="134"/>
      <c r="C119" s="134"/>
      <c r="D119" s="202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</row>
    <row r="120" spans="1:17" x14ac:dyDescent="0.3">
      <c r="B120" s="134"/>
      <c r="C120" s="134"/>
      <c r="D120" s="202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</row>
    <row r="121" spans="1:17" x14ac:dyDescent="0.3">
      <c r="B121" s="134"/>
      <c r="C121" s="134"/>
      <c r="D121" s="202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</row>
    <row r="122" spans="1:17" x14ac:dyDescent="0.3">
      <c r="B122" s="134"/>
      <c r="C122" s="134"/>
      <c r="D122" s="202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</row>
    <row r="123" spans="1:17" x14ac:dyDescent="0.3">
      <c r="B123" s="134"/>
      <c r="C123" s="134"/>
      <c r="D123" s="202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</row>
    <row r="124" spans="1:17" x14ac:dyDescent="0.3">
      <c r="B124" s="134"/>
      <c r="C124" s="134"/>
      <c r="D124" s="202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</row>
    <row r="125" spans="1:17" x14ac:dyDescent="0.3">
      <c r="B125" s="134"/>
      <c r="C125" s="134"/>
      <c r="D125" s="202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</row>
    <row r="126" spans="1:17" x14ac:dyDescent="0.3">
      <c r="B126" s="134"/>
      <c r="C126" s="134"/>
      <c r="D126" s="202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</row>
    <row r="127" spans="1:17" x14ac:dyDescent="0.3">
      <c r="B127" s="134"/>
      <c r="C127" s="134"/>
      <c r="D127" s="202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</row>
    <row r="128" spans="1:17" x14ac:dyDescent="0.3">
      <c r="B128" s="134"/>
      <c r="C128" s="134"/>
      <c r="D128" s="202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</row>
    <row r="129" spans="2:17" x14ac:dyDescent="0.3">
      <c r="B129" s="134"/>
      <c r="C129" s="134"/>
      <c r="D129" s="202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</row>
    <row r="130" spans="2:17" x14ac:dyDescent="0.3">
      <c r="B130" s="134"/>
      <c r="C130" s="134"/>
      <c r="D130" s="202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</row>
    <row r="131" spans="2:17" x14ac:dyDescent="0.3">
      <c r="B131" s="134"/>
      <c r="C131" s="134"/>
      <c r="D131" s="202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</row>
    <row r="132" spans="2:17" x14ac:dyDescent="0.3">
      <c r="B132" s="134"/>
      <c r="C132" s="134"/>
      <c r="D132" s="202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</row>
    <row r="133" spans="2:17" x14ac:dyDescent="0.3">
      <c r="B133" s="134"/>
      <c r="C133" s="134"/>
      <c r="D133" s="202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</row>
    <row r="134" spans="2:17" x14ac:dyDescent="0.3">
      <c r="B134" s="134"/>
      <c r="C134" s="134"/>
      <c r="D134" s="202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</row>
    <row r="135" spans="2:17" x14ac:dyDescent="0.3">
      <c r="B135" s="134"/>
      <c r="C135" s="134"/>
      <c r="D135" s="202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</row>
    <row r="136" spans="2:17" x14ac:dyDescent="0.3">
      <c r="B136" s="134"/>
      <c r="C136" s="134"/>
      <c r="D136" s="202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</row>
    <row r="137" spans="2:17" x14ac:dyDescent="0.3">
      <c r="B137" s="134"/>
      <c r="C137" s="134"/>
      <c r="D137" s="202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</row>
    <row r="138" spans="2:17" x14ac:dyDescent="0.3">
      <c r="B138" s="134"/>
      <c r="C138" s="134"/>
      <c r="D138" s="202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</row>
    <row r="139" spans="2:17" x14ac:dyDescent="0.3">
      <c r="B139" s="134"/>
      <c r="C139" s="134"/>
      <c r="D139" s="202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</row>
    <row r="140" spans="2:17" x14ac:dyDescent="0.3">
      <c r="B140" s="134"/>
      <c r="C140" s="134"/>
      <c r="D140" s="202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</row>
    <row r="141" spans="2:17" x14ac:dyDescent="0.3">
      <c r="B141" s="134"/>
      <c r="C141" s="134"/>
      <c r="D141" s="202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</row>
    <row r="142" spans="2:17" x14ac:dyDescent="0.3">
      <c r="B142" s="134"/>
      <c r="C142" s="134"/>
      <c r="D142" s="202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</row>
    <row r="143" spans="2:17" x14ac:dyDescent="0.3">
      <c r="B143" s="134"/>
      <c r="C143" s="134"/>
      <c r="D143" s="202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</row>
    <row r="144" spans="2:17" x14ac:dyDescent="0.3">
      <c r="B144" s="134"/>
      <c r="C144" s="134"/>
      <c r="D144" s="202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</row>
    <row r="145" spans="2:17" x14ac:dyDescent="0.3">
      <c r="B145" s="134"/>
      <c r="C145" s="134"/>
      <c r="D145" s="202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</row>
    <row r="146" spans="2:17" x14ac:dyDescent="0.3">
      <c r="B146" s="134"/>
      <c r="C146" s="134"/>
      <c r="D146" s="202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</row>
    <row r="147" spans="2:17" x14ac:dyDescent="0.3">
      <c r="B147" s="134"/>
      <c r="C147" s="134"/>
      <c r="D147" s="202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</row>
    <row r="148" spans="2:17" x14ac:dyDescent="0.3">
      <c r="B148" s="134"/>
      <c r="C148" s="134"/>
      <c r="D148" s="202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</row>
    <row r="149" spans="2:17" x14ac:dyDescent="0.3">
      <c r="B149" s="134"/>
      <c r="C149" s="134"/>
      <c r="D149" s="202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</row>
    <row r="150" spans="2:17" x14ac:dyDescent="0.3">
      <c r="B150" s="134"/>
      <c r="C150" s="134"/>
      <c r="D150" s="202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</row>
    <row r="151" spans="2:17" x14ac:dyDescent="0.3">
      <c r="B151" s="134"/>
      <c r="C151" s="134"/>
      <c r="D151" s="202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</row>
    <row r="152" spans="2:17" x14ac:dyDescent="0.3">
      <c r="B152" s="134"/>
      <c r="C152" s="134"/>
      <c r="D152" s="202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</row>
    <row r="153" spans="2:17" x14ac:dyDescent="0.3">
      <c r="B153" s="134"/>
      <c r="C153" s="134"/>
      <c r="D153" s="202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</row>
    <row r="154" spans="2:17" x14ac:dyDescent="0.3">
      <c r="B154" s="134"/>
      <c r="C154" s="134"/>
      <c r="D154" s="202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</row>
    <row r="155" spans="2:17" x14ac:dyDescent="0.3">
      <c r="B155" s="134"/>
      <c r="C155" s="134"/>
      <c r="D155" s="202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</row>
    <row r="156" spans="2:17" x14ac:dyDescent="0.3">
      <c r="B156" s="134"/>
      <c r="C156" s="134"/>
      <c r="D156" s="202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</row>
    <row r="157" spans="2:17" x14ac:dyDescent="0.3">
      <c r="B157" s="134"/>
      <c r="C157" s="134"/>
      <c r="D157" s="202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</row>
    <row r="158" spans="2:17" x14ac:dyDescent="0.3">
      <c r="B158" s="134"/>
      <c r="C158" s="134"/>
      <c r="D158" s="202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</row>
    <row r="159" spans="2:17" x14ac:dyDescent="0.3">
      <c r="B159" s="134"/>
      <c r="C159" s="134"/>
      <c r="D159" s="202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</row>
    <row r="160" spans="2:17" x14ac:dyDescent="0.3">
      <c r="B160" s="134"/>
      <c r="C160" s="134"/>
      <c r="D160" s="202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</row>
    <row r="161" spans="2:17" x14ac:dyDescent="0.3">
      <c r="B161" s="134"/>
      <c r="C161" s="134"/>
      <c r="D161" s="202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</row>
    <row r="162" spans="2:17" x14ac:dyDescent="0.3">
      <c r="B162" s="134"/>
      <c r="C162" s="134"/>
      <c r="D162" s="202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</row>
    <row r="163" spans="2:17" x14ac:dyDescent="0.3">
      <c r="B163" s="134"/>
      <c r="C163" s="134"/>
      <c r="D163" s="202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</row>
    <row r="164" spans="2:17" x14ac:dyDescent="0.3">
      <c r="B164" s="134"/>
      <c r="C164" s="134"/>
      <c r="D164" s="202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</row>
    <row r="165" spans="2:17" x14ac:dyDescent="0.3">
      <c r="B165" s="134"/>
      <c r="C165" s="134"/>
      <c r="D165" s="202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</row>
    <row r="166" spans="2:17" x14ac:dyDescent="0.3">
      <c r="B166" s="134"/>
      <c r="C166" s="134"/>
      <c r="D166" s="202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</row>
    <row r="167" spans="2:17" x14ac:dyDescent="0.3">
      <c r="B167" s="134"/>
      <c r="C167" s="134"/>
      <c r="D167" s="202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</row>
    <row r="168" spans="2:17" x14ac:dyDescent="0.3">
      <c r="B168" s="134"/>
      <c r="C168" s="134"/>
      <c r="D168" s="202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</row>
    <row r="169" spans="2:17" x14ac:dyDescent="0.3">
      <c r="B169" s="134"/>
      <c r="C169" s="134"/>
      <c r="D169" s="202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</row>
    <row r="170" spans="2:17" x14ac:dyDescent="0.3">
      <c r="B170" s="134"/>
      <c r="C170" s="134"/>
      <c r="D170" s="202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</row>
    <row r="171" spans="2:17" x14ac:dyDescent="0.3">
      <c r="B171" s="134"/>
      <c r="C171" s="134"/>
      <c r="D171" s="202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</row>
    <row r="172" spans="2:17" x14ac:dyDescent="0.3">
      <c r="B172" s="134"/>
      <c r="C172" s="134"/>
      <c r="D172" s="202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</row>
    <row r="173" spans="2:17" x14ac:dyDescent="0.3">
      <c r="B173" s="134"/>
      <c r="C173" s="134"/>
      <c r="D173" s="202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</row>
    <row r="174" spans="2:17" x14ac:dyDescent="0.3">
      <c r="B174" s="134"/>
      <c r="C174" s="134"/>
      <c r="D174" s="202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</row>
    <row r="175" spans="2:17" x14ac:dyDescent="0.3">
      <c r="B175" s="134"/>
      <c r="C175" s="134"/>
      <c r="D175" s="202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</row>
    <row r="176" spans="2:17" x14ac:dyDescent="0.3">
      <c r="B176" s="134"/>
      <c r="C176" s="134"/>
      <c r="D176" s="202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</row>
    <row r="177" spans="2:17" x14ac:dyDescent="0.3">
      <c r="B177" s="134"/>
      <c r="C177" s="134"/>
      <c r="D177" s="202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</row>
    <row r="178" spans="2:17" x14ac:dyDescent="0.3">
      <c r="B178" s="134"/>
      <c r="C178" s="134"/>
      <c r="D178" s="202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</row>
    <row r="179" spans="2:17" x14ac:dyDescent="0.3">
      <c r="B179" s="134"/>
      <c r="C179" s="134"/>
      <c r="D179" s="202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</row>
    <row r="180" spans="2:17" x14ac:dyDescent="0.3">
      <c r="B180" s="134"/>
      <c r="C180" s="134"/>
      <c r="D180" s="202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</row>
    <row r="181" spans="2:17" x14ac:dyDescent="0.3">
      <c r="B181" s="134"/>
      <c r="C181" s="134"/>
      <c r="D181" s="202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</row>
    <row r="182" spans="2:17" x14ac:dyDescent="0.3">
      <c r="B182" s="134"/>
      <c r="C182" s="134"/>
      <c r="D182" s="202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</row>
    <row r="183" spans="2:17" x14ac:dyDescent="0.3">
      <c r="B183" s="134"/>
      <c r="C183" s="134"/>
      <c r="D183" s="202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x14ac:dyDescent="0.3"/>
  <cols>
    <col min="1" max="1" width="81.453125" style="160" customWidth="1"/>
    <col min="2" max="2" width="14.26953125" style="141" customWidth="1"/>
    <col min="3" max="3" width="15.453125" style="141" customWidth="1"/>
    <col min="4" max="4" width="10.26953125" style="209" customWidth="1"/>
    <col min="5" max="16384" width="9.1796875" style="160"/>
  </cols>
  <sheetData>
    <row r="2" spans="1:19" ht="18.5" x14ac:dyDescent="0.45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31.05.2023</v>
      </c>
      <c r="B2" s="258"/>
      <c r="C2" s="258"/>
      <c r="D2" s="258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 ht="18.5" x14ac:dyDescent="0.45">
      <c r="A3" s="260" t="s">
        <v>166</v>
      </c>
      <c r="B3" s="260"/>
      <c r="C3" s="260"/>
      <c r="D3" s="260"/>
    </row>
    <row r="4" spans="1:19" x14ac:dyDescent="0.3">
      <c r="B4" s="134"/>
      <c r="C4" s="134"/>
      <c r="D4" s="202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 s="8" customFormat="1" x14ac:dyDescent="0.3">
      <c r="B5" s="250"/>
      <c r="C5" s="250"/>
      <c r="D5" s="8" t="str">
        <f>VALVAL</f>
        <v>млрд. одиниць</v>
      </c>
    </row>
    <row r="6" spans="1:19" s="107" customFormat="1" x14ac:dyDescent="0.25">
      <c r="A6" s="56"/>
      <c r="B6" s="120" t="s">
        <v>167</v>
      </c>
      <c r="C6" s="120" t="s">
        <v>170</v>
      </c>
      <c r="D6" s="193" t="s">
        <v>191</v>
      </c>
    </row>
    <row r="7" spans="1:19" s="203" customFormat="1" ht="15.5" x14ac:dyDescent="0.25">
      <c r="A7" s="108" t="s">
        <v>151</v>
      </c>
      <c r="B7" s="61">
        <f>SUM(B8:B46)</f>
        <v>125.61244295395001</v>
      </c>
      <c r="C7" s="61">
        <f>SUM(C8:C46)</f>
        <v>4593.4711813931399</v>
      </c>
      <c r="D7" s="110">
        <f>SUM(D8:D46)</f>
        <v>0.99999899999999997</v>
      </c>
    </row>
    <row r="8" spans="1:19" s="26" customFormat="1" x14ac:dyDescent="0.25">
      <c r="A8" s="67" t="s">
        <v>81</v>
      </c>
      <c r="B8" s="249">
        <v>40.004464384069998</v>
      </c>
      <c r="C8" s="249">
        <v>1462.9072562626</v>
      </c>
      <c r="D8" s="55">
        <v>0.31847500000000001</v>
      </c>
    </row>
    <row r="9" spans="1:19" s="220" customFormat="1" x14ac:dyDescent="0.25">
      <c r="A9" s="67" t="s">
        <v>175</v>
      </c>
      <c r="B9" s="249">
        <v>1.6266666438099999</v>
      </c>
      <c r="C9" s="249">
        <v>59.484921830989997</v>
      </c>
      <c r="D9" s="55">
        <v>1.295E-2</v>
      </c>
    </row>
    <row r="10" spans="1:19" s="104" customFormat="1" x14ac:dyDescent="0.25">
      <c r="A10" s="111" t="s">
        <v>113</v>
      </c>
      <c r="B10" s="119">
        <v>2.6105729999999998E-5</v>
      </c>
      <c r="C10" s="119">
        <v>9.5465000000000003E-4</v>
      </c>
      <c r="D10" s="192">
        <v>0</v>
      </c>
    </row>
    <row r="11" spans="1:19" x14ac:dyDescent="0.3">
      <c r="A11" s="216" t="s">
        <v>156</v>
      </c>
      <c r="B11" s="163">
        <v>24.20246985715</v>
      </c>
      <c r="C11" s="163">
        <v>885.05043921799995</v>
      </c>
      <c r="D11" s="218">
        <v>0.19267599999999999</v>
      </c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</row>
    <row r="12" spans="1:19" x14ac:dyDescent="0.3">
      <c r="A12" s="216" t="s">
        <v>12</v>
      </c>
      <c r="B12" s="163">
        <v>2.6266103963799998</v>
      </c>
      <c r="C12" s="163">
        <v>96.051464941800006</v>
      </c>
      <c r="D12" s="218">
        <v>2.0910000000000002E-2</v>
      </c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</row>
    <row r="13" spans="1:19" x14ac:dyDescent="0.3">
      <c r="A13" s="216" t="s">
        <v>169</v>
      </c>
      <c r="B13" s="163">
        <v>46.110170591719999</v>
      </c>
      <c r="C13" s="163">
        <v>1686.1843842993401</v>
      </c>
      <c r="D13" s="218">
        <v>0.36708299999999999</v>
      </c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</row>
    <row r="14" spans="1:19" x14ac:dyDescent="0.3">
      <c r="A14" s="216" t="s">
        <v>125</v>
      </c>
      <c r="B14" s="163">
        <v>6.7441530686000002</v>
      </c>
      <c r="C14" s="163">
        <v>246.62423590456001</v>
      </c>
      <c r="D14" s="218">
        <v>5.3690000000000002E-2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r="15" spans="1:19" x14ac:dyDescent="0.3">
      <c r="A15" s="216" t="s">
        <v>186</v>
      </c>
      <c r="B15" s="163">
        <v>4.2978819064899998</v>
      </c>
      <c r="C15" s="163">
        <v>157.16752428584999</v>
      </c>
      <c r="D15" s="218">
        <v>3.4215000000000002E-2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r="16" spans="1:19" x14ac:dyDescent="0.3">
      <c r="B16" s="134"/>
      <c r="C16" s="134"/>
      <c r="D16" s="202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</row>
    <row r="17" spans="2:17" x14ac:dyDescent="0.3">
      <c r="B17" s="134"/>
      <c r="C17" s="134"/>
      <c r="D17" s="202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2:17" x14ac:dyDescent="0.3">
      <c r="B18" s="134"/>
      <c r="C18" s="134"/>
      <c r="D18" s="202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</row>
    <row r="19" spans="2:17" x14ac:dyDescent="0.3">
      <c r="B19" s="134"/>
      <c r="C19" s="134"/>
      <c r="D19" s="20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</row>
    <row r="20" spans="2:17" x14ac:dyDescent="0.3">
      <c r="B20" s="134"/>
      <c r="C20" s="134"/>
      <c r="D20" s="202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</row>
    <row r="21" spans="2:17" x14ac:dyDescent="0.3">
      <c r="B21" s="134"/>
      <c r="C21" s="134"/>
      <c r="D21" s="202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</row>
    <row r="22" spans="2:17" x14ac:dyDescent="0.3">
      <c r="B22" s="134"/>
      <c r="C22" s="134"/>
      <c r="D22" s="202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</row>
    <row r="23" spans="2:17" x14ac:dyDescent="0.3">
      <c r="B23" s="134"/>
      <c r="C23" s="134"/>
      <c r="D23" s="202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2:17" x14ac:dyDescent="0.3">
      <c r="B24" s="134"/>
      <c r="C24" s="134"/>
      <c r="D24" s="202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</row>
    <row r="25" spans="2:17" x14ac:dyDescent="0.3">
      <c r="B25" s="134"/>
      <c r="C25" s="134"/>
      <c r="D25" s="202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</row>
    <row r="26" spans="2:17" x14ac:dyDescent="0.3">
      <c r="B26" s="134"/>
      <c r="C26" s="134"/>
      <c r="D26" s="202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</row>
    <row r="27" spans="2:17" x14ac:dyDescent="0.3">
      <c r="B27" s="134"/>
      <c r="C27" s="134"/>
      <c r="D27" s="202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</row>
    <row r="28" spans="2:17" x14ac:dyDescent="0.3">
      <c r="B28" s="134"/>
      <c r="C28" s="134"/>
      <c r="D28" s="202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</row>
    <row r="29" spans="2:17" x14ac:dyDescent="0.3">
      <c r="B29" s="134"/>
      <c r="C29" s="134"/>
      <c r="D29" s="202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</row>
    <row r="30" spans="2:17" x14ac:dyDescent="0.3">
      <c r="B30" s="134"/>
      <c r="C30" s="134"/>
      <c r="D30" s="202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</row>
    <row r="31" spans="2:17" x14ac:dyDescent="0.3">
      <c r="B31" s="134"/>
      <c r="C31" s="134"/>
      <c r="D31" s="202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</row>
    <row r="32" spans="2:17" x14ac:dyDescent="0.3">
      <c r="B32" s="134"/>
      <c r="C32" s="134"/>
      <c r="D32" s="202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</row>
    <row r="33" spans="2:17" x14ac:dyDescent="0.3">
      <c r="B33" s="134"/>
      <c r="C33" s="134"/>
      <c r="D33" s="202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  <row r="34" spans="2:17" x14ac:dyDescent="0.3">
      <c r="B34" s="134"/>
      <c r="C34" s="134"/>
      <c r="D34" s="20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</row>
    <row r="35" spans="2:17" x14ac:dyDescent="0.3">
      <c r="B35" s="134"/>
      <c r="C35" s="134"/>
      <c r="D35" s="202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</row>
    <row r="36" spans="2:17" x14ac:dyDescent="0.3">
      <c r="B36" s="134"/>
      <c r="C36" s="134"/>
      <c r="D36" s="202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</row>
    <row r="37" spans="2:17" x14ac:dyDescent="0.3">
      <c r="B37" s="134"/>
      <c r="C37" s="134"/>
      <c r="D37" s="202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</row>
    <row r="38" spans="2:17" x14ac:dyDescent="0.3">
      <c r="B38" s="134"/>
      <c r="C38" s="134"/>
      <c r="D38" s="202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</row>
    <row r="39" spans="2:17" x14ac:dyDescent="0.3">
      <c r="B39" s="134"/>
      <c r="C39" s="134"/>
      <c r="D39" s="202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</row>
    <row r="40" spans="2:17" x14ac:dyDescent="0.3">
      <c r="B40" s="134"/>
      <c r="C40" s="134"/>
      <c r="D40" s="202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</row>
    <row r="41" spans="2:17" x14ac:dyDescent="0.3">
      <c r="B41" s="134"/>
      <c r="C41" s="134"/>
      <c r="D41" s="202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</row>
    <row r="42" spans="2:17" x14ac:dyDescent="0.3">
      <c r="B42" s="134"/>
      <c r="C42" s="134"/>
      <c r="D42" s="202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</row>
    <row r="43" spans="2:17" x14ac:dyDescent="0.3">
      <c r="B43" s="134"/>
      <c r="C43" s="134"/>
      <c r="D43" s="202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</row>
    <row r="44" spans="2:17" x14ac:dyDescent="0.3">
      <c r="B44" s="134"/>
      <c r="C44" s="134"/>
      <c r="D44" s="202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</row>
    <row r="45" spans="2:17" x14ac:dyDescent="0.3">
      <c r="B45" s="134"/>
      <c r="C45" s="134"/>
      <c r="D45" s="202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</row>
    <row r="46" spans="2:17" x14ac:dyDescent="0.3">
      <c r="B46" s="134"/>
      <c r="C46" s="134"/>
      <c r="D46" s="202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</row>
    <row r="47" spans="2:17" x14ac:dyDescent="0.3">
      <c r="B47" s="134"/>
      <c r="C47" s="134"/>
      <c r="D47" s="202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</row>
    <row r="48" spans="2:17" x14ac:dyDescent="0.3">
      <c r="B48" s="134"/>
      <c r="C48" s="134"/>
      <c r="D48" s="202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</row>
    <row r="49" spans="2:17" x14ac:dyDescent="0.3">
      <c r="B49" s="134"/>
      <c r="C49" s="134"/>
      <c r="D49" s="202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</row>
    <row r="50" spans="2:17" x14ac:dyDescent="0.3">
      <c r="B50" s="134"/>
      <c r="C50" s="134"/>
      <c r="D50" s="202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</row>
    <row r="51" spans="2:17" x14ac:dyDescent="0.3">
      <c r="B51" s="134"/>
      <c r="C51" s="134"/>
      <c r="D51" s="20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</row>
    <row r="52" spans="2:17" x14ac:dyDescent="0.3">
      <c r="B52" s="134"/>
      <c r="C52" s="134"/>
      <c r="D52" s="202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</row>
    <row r="53" spans="2:17" x14ac:dyDescent="0.3">
      <c r="B53" s="134"/>
      <c r="C53" s="134"/>
      <c r="D53" s="202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</row>
    <row r="54" spans="2:17" x14ac:dyDescent="0.3">
      <c r="B54" s="134"/>
      <c r="C54" s="134"/>
      <c r="D54" s="202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</row>
    <row r="55" spans="2:17" x14ac:dyDescent="0.3">
      <c r="B55" s="134"/>
      <c r="C55" s="134"/>
      <c r="D55" s="202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</row>
    <row r="56" spans="2:17" x14ac:dyDescent="0.3">
      <c r="B56" s="134"/>
      <c r="C56" s="134"/>
      <c r="D56" s="202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</row>
    <row r="57" spans="2:17" x14ac:dyDescent="0.3">
      <c r="B57" s="134"/>
      <c r="C57" s="134"/>
      <c r="D57" s="202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</row>
    <row r="58" spans="2:17" x14ac:dyDescent="0.3">
      <c r="B58" s="134"/>
      <c r="C58" s="134"/>
      <c r="D58" s="202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</row>
    <row r="59" spans="2:17" x14ac:dyDescent="0.3">
      <c r="B59" s="134"/>
      <c r="C59" s="134"/>
      <c r="D59" s="202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</row>
    <row r="60" spans="2:17" x14ac:dyDescent="0.3">
      <c r="B60" s="134"/>
      <c r="C60" s="134"/>
      <c r="D60" s="202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</row>
    <row r="61" spans="2:17" x14ac:dyDescent="0.3">
      <c r="B61" s="134"/>
      <c r="C61" s="134"/>
      <c r="D61" s="202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</row>
    <row r="62" spans="2:17" x14ac:dyDescent="0.3">
      <c r="B62" s="134"/>
      <c r="C62" s="134"/>
      <c r="D62" s="202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</row>
    <row r="63" spans="2:17" x14ac:dyDescent="0.3">
      <c r="B63" s="134"/>
      <c r="C63" s="134"/>
      <c r="D63" s="202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</row>
    <row r="64" spans="2:17" x14ac:dyDescent="0.3">
      <c r="B64" s="134"/>
      <c r="C64" s="134"/>
      <c r="D64" s="202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</row>
    <row r="65" spans="2:17" x14ac:dyDescent="0.3">
      <c r="B65" s="134"/>
      <c r="C65" s="134"/>
      <c r="D65" s="202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</row>
    <row r="66" spans="2:17" x14ac:dyDescent="0.3">
      <c r="B66" s="134"/>
      <c r="C66" s="134"/>
      <c r="D66" s="202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</row>
    <row r="67" spans="2:17" x14ac:dyDescent="0.3">
      <c r="B67" s="134"/>
      <c r="C67" s="134"/>
      <c r="D67" s="202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</row>
    <row r="68" spans="2:17" x14ac:dyDescent="0.3">
      <c r="B68" s="134"/>
      <c r="C68" s="134"/>
      <c r="D68" s="202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</row>
    <row r="69" spans="2:17" x14ac:dyDescent="0.3">
      <c r="B69" s="134"/>
      <c r="C69" s="134"/>
      <c r="D69" s="202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</row>
    <row r="70" spans="2:17" x14ac:dyDescent="0.3">
      <c r="B70" s="134"/>
      <c r="C70" s="134"/>
      <c r="D70" s="202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</row>
    <row r="71" spans="2:17" x14ac:dyDescent="0.3">
      <c r="B71" s="134"/>
      <c r="C71" s="134"/>
      <c r="D71" s="202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</row>
    <row r="72" spans="2:17" x14ac:dyDescent="0.3">
      <c r="B72" s="134"/>
      <c r="C72" s="134"/>
      <c r="D72" s="202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2:17" x14ac:dyDescent="0.3">
      <c r="B73" s="134"/>
      <c r="C73" s="134"/>
      <c r="D73" s="202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</row>
    <row r="74" spans="2:17" x14ac:dyDescent="0.3">
      <c r="B74" s="134"/>
      <c r="C74" s="134"/>
      <c r="D74" s="202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</row>
    <row r="75" spans="2:17" x14ac:dyDescent="0.3">
      <c r="B75" s="134"/>
      <c r="C75" s="134"/>
      <c r="D75" s="202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</row>
    <row r="76" spans="2:17" x14ac:dyDescent="0.3">
      <c r="B76" s="134"/>
      <c r="C76" s="134"/>
      <c r="D76" s="202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</row>
    <row r="77" spans="2:17" x14ac:dyDescent="0.3">
      <c r="B77" s="134"/>
      <c r="C77" s="134"/>
      <c r="D77" s="202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</row>
    <row r="78" spans="2:17" x14ac:dyDescent="0.3">
      <c r="B78" s="134"/>
      <c r="C78" s="134"/>
      <c r="D78" s="202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</row>
    <row r="79" spans="2:17" x14ac:dyDescent="0.3">
      <c r="B79" s="134"/>
      <c r="C79" s="134"/>
      <c r="D79" s="202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</row>
    <row r="80" spans="2:17" x14ac:dyDescent="0.3">
      <c r="B80" s="134"/>
      <c r="C80" s="134"/>
      <c r="D80" s="202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</row>
    <row r="81" spans="2:17" x14ac:dyDescent="0.3">
      <c r="B81" s="134"/>
      <c r="C81" s="134"/>
      <c r="D81" s="202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</row>
    <row r="82" spans="2:17" x14ac:dyDescent="0.3">
      <c r="B82" s="134"/>
      <c r="C82" s="134"/>
      <c r="D82" s="202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</row>
    <row r="83" spans="2:17" x14ac:dyDescent="0.3">
      <c r="B83" s="134"/>
      <c r="C83" s="134"/>
      <c r="D83" s="202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</row>
    <row r="84" spans="2:17" x14ac:dyDescent="0.3">
      <c r="B84" s="134"/>
      <c r="C84" s="134"/>
      <c r="D84" s="202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</row>
    <row r="85" spans="2:17" x14ac:dyDescent="0.3">
      <c r="B85" s="134"/>
      <c r="C85" s="134"/>
      <c r="D85" s="202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</row>
    <row r="86" spans="2:17" x14ac:dyDescent="0.3">
      <c r="B86" s="134"/>
      <c r="C86" s="134"/>
      <c r="D86" s="202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</row>
    <row r="87" spans="2:17" x14ac:dyDescent="0.3">
      <c r="B87" s="134"/>
      <c r="C87" s="134"/>
      <c r="D87" s="202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</row>
    <row r="88" spans="2:17" x14ac:dyDescent="0.3">
      <c r="B88" s="134"/>
      <c r="C88" s="134"/>
      <c r="D88" s="202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</row>
    <row r="89" spans="2:17" x14ac:dyDescent="0.3">
      <c r="B89" s="134"/>
      <c r="C89" s="134"/>
      <c r="D89" s="202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</row>
    <row r="90" spans="2:17" x14ac:dyDescent="0.3">
      <c r="B90" s="134"/>
      <c r="C90" s="134"/>
      <c r="D90" s="202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</row>
    <row r="91" spans="2:17" x14ac:dyDescent="0.3">
      <c r="B91" s="134"/>
      <c r="C91" s="134"/>
      <c r="D91" s="202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</row>
    <row r="92" spans="2:17" x14ac:dyDescent="0.3">
      <c r="B92" s="134"/>
      <c r="C92" s="134"/>
      <c r="D92" s="202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</row>
    <row r="93" spans="2:17" x14ac:dyDescent="0.3">
      <c r="B93" s="134"/>
      <c r="C93" s="134"/>
      <c r="D93" s="202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</row>
    <row r="94" spans="2:17" x14ac:dyDescent="0.3">
      <c r="B94" s="134"/>
      <c r="C94" s="134"/>
      <c r="D94" s="202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</row>
    <row r="95" spans="2:17" x14ac:dyDescent="0.3">
      <c r="B95" s="134"/>
      <c r="C95" s="134"/>
      <c r="D95" s="202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</row>
    <row r="96" spans="2:17" x14ac:dyDescent="0.3">
      <c r="B96" s="134"/>
      <c r="C96" s="134"/>
      <c r="D96" s="202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</row>
    <row r="97" spans="2:17" x14ac:dyDescent="0.3">
      <c r="B97" s="134"/>
      <c r="C97" s="134"/>
      <c r="D97" s="202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2:17" x14ac:dyDescent="0.3">
      <c r="B98" s="134"/>
      <c r="C98" s="134"/>
      <c r="D98" s="202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</row>
    <row r="99" spans="2:17" x14ac:dyDescent="0.3">
      <c r="B99" s="134"/>
      <c r="C99" s="134"/>
      <c r="D99" s="202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2:17" x14ac:dyDescent="0.3">
      <c r="B100" s="134"/>
      <c r="C100" s="134"/>
      <c r="D100" s="202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2:17" x14ac:dyDescent="0.3">
      <c r="B101" s="134"/>
      <c r="C101" s="134"/>
      <c r="D101" s="202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</row>
    <row r="102" spans="2:17" x14ac:dyDescent="0.3">
      <c r="B102" s="134"/>
      <c r="C102" s="134"/>
      <c r="D102" s="202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</row>
    <row r="103" spans="2:17" x14ac:dyDescent="0.3">
      <c r="B103" s="134"/>
      <c r="C103" s="134"/>
      <c r="D103" s="202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</row>
    <row r="104" spans="2:17" x14ac:dyDescent="0.3">
      <c r="B104" s="134"/>
      <c r="C104" s="134"/>
      <c r="D104" s="202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2:17" x14ac:dyDescent="0.3">
      <c r="B105" s="134"/>
      <c r="C105" s="134"/>
      <c r="D105" s="202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2:17" x14ac:dyDescent="0.3">
      <c r="B106" s="134"/>
      <c r="C106" s="134"/>
      <c r="D106" s="202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</row>
    <row r="107" spans="2:17" x14ac:dyDescent="0.3">
      <c r="B107" s="134"/>
      <c r="C107" s="134"/>
      <c r="D107" s="202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</row>
    <row r="108" spans="2:17" x14ac:dyDescent="0.3">
      <c r="B108" s="134"/>
      <c r="C108" s="134"/>
      <c r="D108" s="202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</row>
    <row r="109" spans="2:17" x14ac:dyDescent="0.3">
      <c r="B109" s="134"/>
      <c r="C109" s="134"/>
      <c r="D109" s="202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</row>
    <row r="110" spans="2:17" x14ac:dyDescent="0.3">
      <c r="B110" s="134"/>
      <c r="C110" s="134"/>
      <c r="D110" s="202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</row>
    <row r="111" spans="2:17" x14ac:dyDescent="0.3">
      <c r="B111" s="134"/>
      <c r="C111" s="134"/>
      <c r="D111" s="202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</row>
    <row r="112" spans="2:17" x14ac:dyDescent="0.3">
      <c r="B112" s="134"/>
      <c r="C112" s="134"/>
      <c r="D112" s="202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</row>
    <row r="113" spans="2:17" x14ac:dyDescent="0.3">
      <c r="B113" s="134"/>
      <c r="C113" s="134"/>
      <c r="D113" s="202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</row>
    <row r="114" spans="2:17" x14ac:dyDescent="0.3">
      <c r="B114" s="134"/>
      <c r="C114" s="134"/>
      <c r="D114" s="202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</row>
    <row r="115" spans="2:17" x14ac:dyDescent="0.3">
      <c r="B115" s="134"/>
      <c r="C115" s="134"/>
      <c r="D115" s="202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</row>
    <row r="116" spans="2:17" x14ac:dyDescent="0.3">
      <c r="B116" s="134"/>
      <c r="C116" s="134"/>
      <c r="D116" s="20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</row>
    <row r="117" spans="2:17" x14ac:dyDescent="0.3">
      <c r="B117" s="134"/>
      <c r="C117" s="134"/>
      <c r="D117" s="202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</row>
    <row r="118" spans="2:17" x14ac:dyDescent="0.3">
      <c r="B118" s="134"/>
      <c r="C118" s="134"/>
      <c r="D118" s="202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</row>
    <row r="119" spans="2:17" x14ac:dyDescent="0.3">
      <c r="B119" s="134"/>
      <c r="C119" s="134"/>
      <c r="D119" s="202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</row>
    <row r="120" spans="2:17" x14ac:dyDescent="0.3">
      <c r="B120" s="134"/>
      <c r="C120" s="134"/>
      <c r="D120" s="202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</row>
    <row r="121" spans="2:17" x14ac:dyDescent="0.3">
      <c r="B121" s="134"/>
      <c r="C121" s="134"/>
      <c r="D121" s="202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</row>
    <row r="122" spans="2:17" x14ac:dyDescent="0.3">
      <c r="B122" s="134"/>
      <c r="C122" s="134"/>
      <c r="D122" s="202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</row>
    <row r="123" spans="2:17" x14ac:dyDescent="0.3">
      <c r="B123" s="134"/>
      <c r="C123" s="134"/>
      <c r="D123" s="202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</row>
    <row r="124" spans="2:17" x14ac:dyDescent="0.3">
      <c r="B124" s="134"/>
      <c r="C124" s="134"/>
      <c r="D124" s="202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</row>
    <row r="125" spans="2:17" x14ac:dyDescent="0.3">
      <c r="B125" s="134"/>
      <c r="C125" s="134"/>
      <c r="D125" s="202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</row>
    <row r="126" spans="2:17" x14ac:dyDescent="0.3">
      <c r="B126" s="134"/>
      <c r="C126" s="134"/>
      <c r="D126" s="202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</row>
    <row r="127" spans="2:17" x14ac:dyDescent="0.3">
      <c r="B127" s="134"/>
      <c r="C127" s="134"/>
      <c r="D127" s="202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</row>
    <row r="128" spans="2:17" x14ac:dyDescent="0.3">
      <c r="B128" s="134"/>
      <c r="C128" s="134"/>
      <c r="D128" s="202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</row>
    <row r="129" spans="2:17" x14ac:dyDescent="0.3">
      <c r="B129" s="134"/>
      <c r="C129" s="134"/>
      <c r="D129" s="202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</row>
    <row r="130" spans="2:17" x14ac:dyDescent="0.3">
      <c r="B130" s="134"/>
      <c r="C130" s="134"/>
      <c r="D130" s="202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</row>
    <row r="131" spans="2:17" x14ac:dyDescent="0.3">
      <c r="B131" s="134"/>
      <c r="C131" s="134"/>
      <c r="D131" s="202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</row>
    <row r="132" spans="2:17" x14ac:dyDescent="0.3">
      <c r="B132" s="134"/>
      <c r="C132" s="134"/>
      <c r="D132" s="202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</row>
    <row r="133" spans="2:17" x14ac:dyDescent="0.3">
      <c r="B133" s="134"/>
      <c r="C133" s="134"/>
      <c r="D133" s="202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</row>
    <row r="134" spans="2:17" x14ac:dyDescent="0.3">
      <c r="B134" s="134"/>
      <c r="C134" s="134"/>
      <c r="D134" s="202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</row>
    <row r="135" spans="2:17" x14ac:dyDescent="0.3">
      <c r="B135" s="134"/>
      <c r="C135" s="134"/>
      <c r="D135" s="202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</row>
    <row r="136" spans="2:17" x14ac:dyDescent="0.3">
      <c r="B136" s="134"/>
      <c r="C136" s="134"/>
      <c r="D136" s="202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</row>
    <row r="137" spans="2:17" x14ac:dyDescent="0.3">
      <c r="B137" s="134"/>
      <c r="C137" s="134"/>
      <c r="D137" s="202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</row>
    <row r="138" spans="2:17" x14ac:dyDescent="0.3">
      <c r="B138" s="134"/>
      <c r="C138" s="134"/>
      <c r="D138" s="202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</row>
    <row r="139" spans="2:17" x14ac:dyDescent="0.3">
      <c r="B139" s="134"/>
      <c r="C139" s="134"/>
      <c r="D139" s="202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</row>
    <row r="140" spans="2:17" x14ac:dyDescent="0.3">
      <c r="B140" s="134"/>
      <c r="C140" s="134"/>
      <c r="D140" s="202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</row>
    <row r="141" spans="2:17" x14ac:dyDescent="0.3">
      <c r="B141" s="134"/>
      <c r="C141" s="134"/>
      <c r="D141" s="202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</row>
    <row r="142" spans="2:17" x14ac:dyDescent="0.3">
      <c r="B142" s="134"/>
      <c r="C142" s="134"/>
      <c r="D142" s="202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</row>
    <row r="143" spans="2:17" x14ac:dyDescent="0.3">
      <c r="B143" s="134"/>
      <c r="C143" s="134"/>
      <c r="D143" s="202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</row>
    <row r="144" spans="2:17" x14ac:dyDescent="0.3">
      <c r="B144" s="134"/>
      <c r="C144" s="134"/>
      <c r="D144" s="202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</row>
    <row r="145" spans="2:17" x14ac:dyDescent="0.3">
      <c r="B145" s="134"/>
      <c r="C145" s="134"/>
      <c r="D145" s="202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</row>
    <row r="146" spans="2:17" x14ac:dyDescent="0.3">
      <c r="B146" s="134"/>
      <c r="C146" s="134"/>
      <c r="D146" s="202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</row>
    <row r="147" spans="2:17" x14ac:dyDescent="0.3">
      <c r="B147" s="134"/>
      <c r="C147" s="134"/>
      <c r="D147" s="202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</row>
    <row r="148" spans="2:17" x14ac:dyDescent="0.3">
      <c r="B148" s="134"/>
      <c r="C148" s="134"/>
      <c r="D148" s="202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</row>
    <row r="149" spans="2:17" x14ac:dyDescent="0.3">
      <c r="B149" s="134"/>
      <c r="C149" s="134"/>
      <c r="D149" s="202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</row>
    <row r="150" spans="2:17" x14ac:dyDescent="0.3">
      <c r="B150" s="134"/>
      <c r="C150" s="134"/>
      <c r="D150" s="202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</row>
    <row r="151" spans="2:17" x14ac:dyDescent="0.3">
      <c r="B151" s="134"/>
      <c r="C151" s="134"/>
      <c r="D151" s="202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</row>
    <row r="152" spans="2:17" x14ac:dyDescent="0.3">
      <c r="B152" s="134"/>
      <c r="C152" s="134"/>
      <c r="D152" s="202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</row>
    <row r="153" spans="2:17" x14ac:dyDescent="0.3">
      <c r="B153" s="134"/>
      <c r="C153" s="134"/>
      <c r="D153" s="202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</row>
    <row r="154" spans="2:17" x14ac:dyDescent="0.3">
      <c r="B154" s="134"/>
      <c r="C154" s="134"/>
      <c r="D154" s="202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</row>
    <row r="155" spans="2:17" x14ac:dyDescent="0.3">
      <c r="B155" s="134"/>
      <c r="C155" s="134"/>
      <c r="D155" s="202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</row>
    <row r="156" spans="2:17" x14ac:dyDescent="0.3">
      <c r="B156" s="134"/>
      <c r="C156" s="134"/>
      <c r="D156" s="202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</row>
    <row r="157" spans="2:17" x14ac:dyDescent="0.3">
      <c r="B157" s="134"/>
      <c r="C157" s="134"/>
      <c r="D157" s="202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</row>
    <row r="158" spans="2:17" x14ac:dyDescent="0.3">
      <c r="B158" s="134"/>
      <c r="C158" s="134"/>
      <c r="D158" s="202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</row>
    <row r="159" spans="2:17" x14ac:dyDescent="0.3">
      <c r="B159" s="134"/>
      <c r="C159" s="134"/>
      <c r="D159" s="202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</row>
    <row r="160" spans="2:17" x14ac:dyDescent="0.3">
      <c r="B160" s="134"/>
      <c r="C160" s="134"/>
      <c r="D160" s="202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</row>
    <row r="161" spans="2:17" x14ac:dyDescent="0.3">
      <c r="B161" s="134"/>
      <c r="C161" s="134"/>
      <c r="D161" s="202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</row>
    <row r="162" spans="2:17" x14ac:dyDescent="0.3">
      <c r="B162" s="134"/>
      <c r="C162" s="134"/>
      <c r="D162" s="202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</row>
    <row r="163" spans="2:17" x14ac:dyDescent="0.3">
      <c r="B163" s="134"/>
      <c r="C163" s="134"/>
      <c r="D163" s="202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</row>
    <row r="164" spans="2:17" x14ac:dyDescent="0.3">
      <c r="B164" s="134"/>
      <c r="C164" s="134"/>
      <c r="D164" s="202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</row>
    <row r="165" spans="2:17" x14ac:dyDescent="0.3">
      <c r="B165" s="134"/>
      <c r="C165" s="134"/>
      <c r="D165" s="202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</row>
    <row r="166" spans="2:17" x14ac:dyDescent="0.3">
      <c r="B166" s="134"/>
      <c r="C166" s="134"/>
      <c r="D166" s="202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</row>
    <row r="167" spans="2:17" x14ac:dyDescent="0.3">
      <c r="B167" s="134"/>
      <c r="C167" s="134"/>
      <c r="D167" s="202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</row>
    <row r="168" spans="2:17" x14ac:dyDescent="0.3">
      <c r="B168" s="134"/>
      <c r="C168" s="134"/>
      <c r="D168" s="202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</row>
    <row r="169" spans="2:17" x14ac:dyDescent="0.3">
      <c r="B169" s="134"/>
      <c r="C169" s="134"/>
      <c r="D169" s="202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</row>
    <row r="170" spans="2:17" x14ac:dyDescent="0.3">
      <c r="B170" s="134"/>
      <c r="C170" s="134"/>
      <c r="D170" s="202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</row>
    <row r="171" spans="2:17" x14ac:dyDescent="0.3">
      <c r="B171" s="134"/>
      <c r="C171" s="134"/>
      <c r="D171" s="202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</row>
    <row r="172" spans="2:17" x14ac:dyDescent="0.3">
      <c r="B172" s="134"/>
      <c r="C172" s="134"/>
      <c r="D172" s="202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</row>
    <row r="173" spans="2:17" x14ac:dyDescent="0.3">
      <c r="B173" s="134"/>
      <c r="C173" s="134"/>
      <c r="D173" s="202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</row>
    <row r="174" spans="2:17" x14ac:dyDescent="0.3">
      <c r="B174" s="134"/>
      <c r="C174" s="134"/>
      <c r="D174" s="202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</row>
    <row r="175" spans="2:17" x14ac:dyDescent="0.3">
      <c r="B175" s="134"/>
      <c r="C175" s="134"/>
      <c r="D175" s="202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</row>
    <row r="176" spans="2:17" x14ac:dyDescent="0.3">
      <c r="B176" s="134"/>
      <c r="C176" s="134"/>
      <c r="D176" s="202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</row>
    <row r="177" spans="2:17" x14ac:dyDescent="0.3">
      <c r="B177" s="134"/>
      <c r="C177" s="134"/>
      <c r="D177" s="202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</row>
    <row r="178" spans="2:17" x14ac:dyDescent="0.3">
      <c r="B178" s="134"/>
      <c r="C178" s="134"/>
      <c r="D178" s="202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</row>
    <row r="179" spans="2:17" x14ac:dyDescent="0.3">
      <c r="B179" s="134"/>
      <c r="C179" s="134"/>
      <c r="D179" s="202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</row>
    <row r="180" spans="2:17" x14ac:dyDescent="0.3">
      <c r="B180" s="134"/>
      <c r="C180" s="134"/>
      <c r="D180" s="202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</row>
    <row r="181" spans="2:17" x14ac:dyDescent="0.3">
      <c r="B181" s="134"/>
      <c r="C181" s="134"/>
      <c r="D181" s="202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</row>
    <row r="182" spans="2:17" x14ac:dyDescent="0.3">
      <c r="B182" s="134"/>
      <c r="C182" s="134"/>
      <c r="D182" s="202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</row>
    <row r="183" spans="2:17" x14ac:dyDescent="0.3">
      <c r="B183" s="134"/>
      <c r="C183" s="134"/>
      <c r="D183" s="202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796875" defaultRowHeight="13" outlineLevelRow="1" x14ac:dyDescent="0.3"/>
  <cols>
    <col min="1" max="1" width="81.453125" style="160" customWidth="1"/>
    <col min="2" max="2" width="14.26953125" style="141" customWidth="1"/>
    <col min="3" max="3" width="15.453125" style="141" customWidth="1"/>
    <col min="4" max="4" width="10.26953125" style="209" customWidth="1"/>
    <col min="5" max="16384" width="9.1796875" style="160"/>
  </cols>
  <sheetData>
    <row r="1" spans="1:19" x14ac:dyDescent="0.3">
      <c r="A1" s="267" t="str">
        <f>"Державний борг України за станом на " &amp; TEXT(DREPORTDATE,"dd.MM.yyyy")</f>
        <v>Державний борг України за станом на 31.05.2023</v>
      </c>
      <c r="B1" s="268"/>
      <c r="C1" s="268"/>
      <c r="D1" s="268"/>
    </row>
    <row r="2" spans="1:19" x14ac:dyDescent="0.3">
      <c r="A2" s="267" t="str">
        <f>"Гарантований державою борг України за станом на " &amp; TEXT(DREPORTDATE,"dd.MM.yyyy")</f>
        <v>Гарантований державою борг України за станом на 31.05.2023</v>
      </c>
      <c r="B2" s="268"/>
      <c r="C2" s="268"/>
      <c r="D2" s="268"/>
    </row>
    <row r="3" spans="1:19" ht="18.5" x14ac:dyDescent="0.45">
      <c r="A3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31.05.2023</v>
      </c>
      <c r="B3" s="258"/>
      <c r="C3" s="258"/>
      <c r="D3" s="258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19" ht="18.5" x14ac:dyDescent="0.45">
      <c r="A4" s="260" t="s">
        <v>166</v>
      </c>
      <c r="B4" s="260"/>
      <c r="C4" s="260"/>
      <c r="D4" s="260"/>
    </row>
    <row r="5" spans="1:19" x14ac:dyDescent="0.3">
      <c r="B5" s="134"/>
      <c r="C5" s="134"/>
      <c r="D5" s="202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</row>
    <row r="6" spans="1:19" s="8" customFormat="1" x14ac:dyDescent="0.3">
      <c r="B6" s="250"/>
      <c r="C6" s="250"/>
      <c r="D6" s="8" t="str">
        <f>VALVAL</f>
        <v>млрд. одиниць</v>
      </c>
    </row>
    <row r="7" spans="1:19" s="107" customFormat="1" x14ac:dyDescent="0.25">
      <c r="A7" s="56"/>
      <c r="B7" s="120" t="s">
        <v>167</v>
      </c>
      <c r="C7" s="120" t="s">
        <v>170</v>
      </c>
      <c r="D7" s="193" t="s">
        <v>191</v>
      </c>
    </row>
    <row r="8" spans="1:19" s="203" customFormat="1" ht="14.5" x14ac:dyDescent="0.25">
      <c r="A8" s="190" t="s">
        <v>151</v>
      </c>
      <c r="B8" s="82">
        <f>B$9+B$17</f>
        <v>125.61244295395001</v>
      </c>
      <c r="C8" s="82">
        <f>C$9+C$17</f>
        <v>4593.4711813931408</v>
      </c>
      <c r="D8" s="165">
        <f>D$9+D$17</f>
        <v>1.0000010000000001</v>
      </c>
    </row>
    <row r="9" spans="1:19" s="26" customFormat="1" ht="14.5" x14ac:dyDescent="0.25">
      <c r="A9" s="138" t="s">
        <v>65</v>
      </c>
      <c r="B9" s="126">
        <f>SUM(B$10:B$16)</f>
        <v>116.41343012832</v>
      </c>
      <c r="C9" s="126">
        <f>SUM(C$10:C$16)</f>
        <v>4257.076160977881</v>
      </c>
      <c r="D9" s="181">
        <f>SUM(D$10:D$16)</f>
        <v>0.92676700000000012</v>
      </c>
    </row>
    <row r="10" spans="1:19" s="220" customFormat="1" outlineLevel="1" x14ac:dyDescent="0.25">
      <c r="A10" s="67" t="s">
        <v>81</v>
      </c>
      <c r="B10" s="249">
        <v>39.680486528750002</v>
      </c>
      <c r="C10" s="249">
        <v>1451.0598396626001</v>
      </c>
      <c r="D10" s="55">
        <v>0.31589600000000001</v>
      </c>
    </row>
    <row r="11" spans="1:19" s="104" customFormat="1" outlineLevel="1" x14ac:dyDescent="0.25">
      <c r="A11" s="111" t="s">
        <v>175</v>
      </c>
      <c r="B11" s="119">
        <v>4.6111135290000001E-2</v>
      </c>
      <c r="C11" s="119">
        <v>1.6862196621200001</v>
      </c>
      <c r="D11" s="192">
        <v>3.6699999999999998E-4</v>
      </c>
    </row>
    <row r="12" spans="1:19" outlineLevel="1" x14ac:dyDescent="0.3">
      <c r="A12" s="216" t="s">
        <v>156</v>
      </c>
      <c r="B12" s="163">
        <v>22.677469857150001</v>
      </c>
      <c r="C12" s="163">
        <v>829.28332421799996</v>
      </c>
      <c r="D12" s="218">
        <v>0.180535</v>
      </c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</row>
    <row r="13" spans="1:19" outlineLevel="1" x14ac:dyDescent="0.3">
      <c r="A13" s="216" t="s">
        <v>12</v>
      </c>
      <c r="B13" s="163">
        <v>1.6104177542</v>
      </c>
      <c r="C13" s="163">
        <v>58.890722686979998</v>
      </c>
      <c r="D13" s="218">
        <v>1.2821000000000001E-2</v>
      </c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</row>
    <row r="14" spans="1:19" outlineLevel="1" x14ac:dyDescent="0.3">
      <c r="A14" s="216" t="s">
        <v>169</v>
      </c>
      <c r="B14" s="163">
        <v>41.465023081959998</v>
      </c>
      <c r="C14" s="163">
        <v>1516.31784307413</v>
      </c>
      <c r="D14" s="218">
        <v>0.33010299999999998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r="15" spans="1:19" outlineLevel="1" x14ac:dyDescent="0.3">
      <c r="A15" s="216" t="s">
        <v>125</v>
      </c>
      <c r="B15" s="163">
        <v>6.7441530686000002</v>
      </c>
      <c r="C15" s="163">
        <v>246.62423590456001</v>
      </c>
      <c r="D15" s="218">
        <v>5.3690000000000002E-2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r="16" spans="1:19" outlineLevel="1" x14ac:dyDescent="0.3">
      <c r="A16" s="216" t="s">
        <v>186</v>
      </c>
      <c r="B16" s="163">
        <v>4.1897687023700003</v>
      </c>
      <c r="C16" s="163">
        <v>153.21397576948999</v>
      </c>
      <c r="D16" s="218">
        <v>3.3355000000000003E-2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</row>
    <row r="17" spans="1:17" ht="14.5" x14ac:dyDescent="0.35">
      <c r="A17" s="152" t="s">
        <v>14</v>
      </c>
      <c r="B17" s="19">
        <f>SUM(B$18:B$24)</f>
        <v>9.1990128256300014</v>
      </c>
      <c r="C17" s="19">
        <f>SUM(C$18:C$24)</f>
        <v>336.39502041525998</v>
      </c>
      <c r="D17" s="93">
        <f>SUM(D$18:D$24)</f>
        <v>7.3233999999999994E-2</v>
      </c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7" outlineLevel="1" x14ac:dyDescent="0.3">
      <c r="A18" s="216" t="s">
        <v>81</v>
      </c>
      <c r="B18" s="163">
        <v>0.32397785532000001</v>
      </c>
      <c r="C18" s="163">
        <v>11.847416600000001</v>
      </c>
      <c r="D18" s="218">
        <v>2.5790000000000001E-3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</row>
    <row r="19" spans="1:17" outlineLevel="1" x14ac:dyDescent="0.3">
      <c r="A19" s="216" t="s">
        <v>175</v>
      </c>
      <c r="B19" s="163">
        <v>1.58055550852</v>
      </c>
      <c r="C19" s="163">
        <v>57.798702168870001</v>
      </c>
      <c r="D19" s="218">
        <v>1.2583E-2</v>
      </c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</row>
    <row r="20" spans="1:17" outlineLevel="1" x14ac:dyDescent="0.3">
      <c r="A20" s="216" t="s">
        <v>113</v>
      </c>
      <c r="B20" s="163">
        <v>2.6105729999999998E-5</v>
      </c>
      <c r="C20" s="163">
        <v>9.5465000000000003E-4</v>
      </c>
      <c r="D20" s="218">
        <v>0</v>
      </c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</row>
    <row r="21" spans="1:17" outlineLevel="1" x14ac:dyDescent="0.3">
      <c r="A21" s="216" t="s">
        <v>156</v>
      </c>
      <c r="B21" s="163">
        <v>1.5249999999999999</v>
      </c>
      <c r="C21" s="163">
        <v>55.767114999999997</v>
      </c>
      <c r="D21" s="218">
        <v>1.2141000000000001E-2</v>
      </c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</row>
    <row r="22" spans="1:17" outlineLevel="1" x14ac:dyDescent="0.3">
      <c r="A22" s="216" t="s">
        <v>12</v>
      </c>
      <c r="B22" s="163">
        <v>1.01619264218</v>
      </c>
      <c r="C22" s="163">
        <v>37.160742254820001</v>
      </c>
      <c r="D22" s="218">
        <v>8.09E-3</v>
      </c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</row>
    <row r="23" spans="1:17" outlineLevel="1" x14ac:dyDescent="0.3">
      <c r="A23" s="216" t="s">
        <v>169</v>
      </c>
      <c r="B23" s="163">
        <v>4.6451475097600001</v>
      </c>
      <c r="C23" s="163">
        <v>169.86654122521</v>
      </c>
      <c r="D23" s="218">
        <v>3.6979999999999999E-2</v>
      </c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1:17" outlineLevel="1" x14ac:dyDescent="0.3">
      <c r="A24" s="216" t="s">
        <v>186</v>
      </c>
      <c r="B24" s="163">
        <v>0.10811320412</v>
      </c>
      <c r="C24" s="163">
        <v>3.9535485163600002</v>
      </c>
      <c r="D24" s="218">
        <v>8.61E-4</v>
      </c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</row>
    <row r="25" spans="1:17" x14ac:dyDescent="0.3">
      <c r="B25" s="134"/>
      <c r="C25" s="134"/>
      <c r="D25" s="202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</row>
    <row r="26" spans="1:17" x14ac:dyDescent="0.3">
      <c r="B26" s="134"/>
      <c r="C26" s="134"/>
      <c r="D26" s="202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</row>
    <row r="27" spans="1:17" x14ac:dyDescent="0.3">
      <c r="B27" s="134"/>
      <c r="C27" s="134"/>
      <c r="D27" s="202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</row>
    <row r="28" spans="1:17" x14ac:dyDescent="0.3">
      <c r="B28" s="134"/>
      <c r="C28" s="134"/>
      <c r="D28" s="202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</row>
    <row r="29" spans="1:17" x14ac:dyDescent="0.3">
      <c r="B29" s="134"/>
      <c r="C29" s="134"/>
      <c r="D29" s="202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</row>
    <row r="30" spans="1:17" x14ac:dyDescent="0.3">
      <c r="B30" s="134"/>
      <c r="C30" s="134"/>
      <c r="D30" s="202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</row>
    <row r="31" spans="1:17" x14ac:dyDescent="0.3">
      <c r="B31" s="134"/>
      <c r="C31" s="134"/>
      <c r="D31" s="202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</row>
    <row r="32" spans="1:17" x14ac:dyDescent="0.3">
      <c r="B32" s="134"/>
      <c r="C32" s="134"/>
      <c r="D32" s="202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</row>
    <row r="33" spans="2:17" x14ac:dyDescent="0.3">
      <c r="B33" s="134"/>
      <c r="C33" s="134"/>
      <c r="D33" s="202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  <row r="34" spans="2:17" x14ac:dyDescent="0.3">
      <c r="B34" s="134"/>
      <c r="C34" s="134"/>
      <c r="D34" s="20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</row>
    <row r="35" spans="2:17" x14ac:dyDescent="0.3">
      <c r="B35" s="134"/>
      <c r="C35" s="134"/>
      <c r="D35" s="202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</row>
    <row r="36" spans="2:17" x14ac:dyDescent="0.3">
      <c r="B36" s="134"/>
      <c r="C36" s="134"/>
      <c r="D36" s="202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</row>
    <row r="37" spans="2:17" x14ac:dyDescent="0.3">
      <c r="B37" s="134"/>
      <c r="C37" s="134"/>
      <c r="D37" s="202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</row>
    <row r="38" spans="2:17" x14ac:dyDescent="0.3">
      <c r="B38" s="134"/>
      <c r="C38" s="134"/>
      <c r="D38" s="202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</row>
    <row r="39" spans="2:17" x14ac:dyDescent="0.3">
      <c r="B39" s="134"/>
      <c r="C39" s="134"/>
      <c r="D39" s="202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</row>
    <row r="40" spans="2:17" x14ac:dyDescent="0.3">
      <c r="B40" s="134"/>
      <c r="C40" s="134"/>
      <c r="D40" s="202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</row>
    <row r="41" spans="2:17" x14ac:dyDescent="0.3">
      <c r="B41" s="134"/>
      <c r="C41" s="134"/>
      <c r="D41" s="202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</row>
    <row r="42" spans="2:17" x14ac:dyDescent="0.3">
      <c r="B42" s="134"/>
      <c r="C42" s="134"/>
      <c r="D42" s="202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</row>
    <row r="43" spans="2:17" x14ac:dyDescent="0.3">
      <c r="B43" s="134"/>
      <c r="C43" s="134"/>
      <c r="D43" s="202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</row>
    <row r="44" spans="2:17" x14ac:dyDescent="0.3">
      <c r="B44" s="134"/>
      <c r="C44" s="134"/>
      <c r="D44" s="202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</row>
    <row r="45" spans="2:17" x14ac:dyDescent="0.3">
      <c r="B45" s="134"/>
      <c r="C45" s="134"/>
      <c r="D45" s="202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</row>
    <row r="46" spans="2:17" x14ac:dyDescent="0.3">
      <c r="B46" s="134"/>
      <c r="C46" s="134"/>
      <c r="D46" s="202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</row>
    <row r="47" spans="2:17" x14ac:dyDescent="0.3">
      <c r="B47" s="134"/>
      <c r="C47" s="134"/>
      <c r="D47" s="202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</row>
    <row r="48" spans="2:17" x14ac:dyDescent="0.3">
      <c r="B48" s="134"/>
      <c r="C48" s="134"/>
      <c r="D48" s="202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</row>
    <row r="49" spans="2:17" x14ac:dyDescent="0.3">
      <c r="B49" s="134"/>
      <c r="C49" s="134"/>
      <c r="D49" s="202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</row>
    <row r="50" spans="2:17" x14ac:dyDescent="0.3">
      <c r="B50" s="134"/>
      <c r="C50" s="134"/>
      <c r="D50" s="202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</row>
    <row r="51" spans="2:17" x14ac:dyDescent="0.3">
      <c r="B51" s="134"/>
      <c r="C51" s="134"/>
      <c r="D51" s="20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</row>
    <row r="52" spans="2:17" x14ac:dyDescent="0.3">
      <c r="B52" s="134"/>
      <c r="C52" s="134"/>
      <c r="D52" s="202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</row>
    <row r="53" spans="2:17" x14ac:dyDescent="0.3">
      <c r="B53" s="134"/>
      <c r="C53" s="134"/>
      <c r="D53" s="202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</row>
    <row r="54" spans="2:17" x14ac:dyDescent="0.3">
      <c r="B54" s="134"/>
      <c r="C54" s="134"/>
      <c r="D54" s="202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</row>
    <row r="55" spans="2:17" x14ac:dyDescent="0.3">
      <c r="B55" s="134"/>
      <c r="C55" s="134"/>
      <c r="D55" s="202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</row>
    <row r="56" spans="2:17" x14ac:dyDescent="0.3">
      <c r="B56" s="134"/>
      <c r="C56" s="134"/>
      <c r="D56" s="202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</row>
    <row r="57" spans="2:17" x14ac:dyDescent="0.3">
      <c r="B57" s="134"/>
      <c r="C57" s="134"/>
      <c r="D57" s="202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</row>
    <row r="58" spans="2:17" x14ac:dyDescent="0.3">
      <c r="B58" s="134"/>
      <c r="C58" s="134"/>
      <c r="D58" s="202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</row>
    <row r="59" spans="2:17" x14ac:dyDescent="0.3">
      <c r="B59" s="134"/>
      <c r="C59" s="134"/>
      <c r="D59" s="202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</row>
    <row r="60" spans="2:17" x14ac:dyDescent="0.3">
      <c r="B60" s="134"/>
      <c r="C60" s="134"/>
      <c r="D60" s="202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</row>
    <row r="61" spans="2:17" x14ac:dyDescent="0.3">
      <c r="B61" s="134"/>
      <c r="C61" s="134"/>
      <c r="D61" s="202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</row>
    <row r="62" spans="2:17" x14ac:dyDescent="0.3">
      <c r="B62" s="134"/>
      <c r="C62" s="134"/>
      <c r="D62" s="202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</row>
    <row r="63" spans="2:17" x14ac:dyDescent="0.3">
      <c r="B63" s="134"/>
      <c r="C63" s="134"/>
      <c r="D63" s="202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</row>
    <row r="64" spans="2:17" x14ac:dyDescent="0.3">
      <c r="B64" s="134"/>
      <c r="C64" s="134"/>
      <c r="D64" s="202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</row>
    <row r="65" spans="2:17" x14ac:dyDescent="0.3">
      <c r="B65" s="134"/>
      <c r="C65" s="134"/>
      <c r="D65" s="202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</row>
    <row r="66" spans="2:17" x14ac:dyDescent="0.3">
      <c r="B66" s="134"/>
      <c r="C66" s="134"/>
      <c r="D66" s="202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</row>
    <row r="67" spans="2:17" x14ac:dyDescent="0.3">
      <c r="B67" s="134"/>
      <c r="C67" s="134"/>
      <c r="D67" s="202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</row>
    <row r="68" spans="2:17" x14ac:dyDescent="0.3">
      <c r="B68" s="134"/>
      <c r="C68" s="134"/>
      <c r="D68" s="202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</row>
    <row r="69" spans="2:17" x14ac:dyDescent="0.3">
      <c r="B69" s="134"/>
      <c r="C69" s="134"/>
      <c r="D69" s="202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</row>
    <row r="70" spans="2:17" x14ac:dyDescent="0.3">
      <c r="B70" s="134"/>
      <c r="C70" s="134"/>
      <c r="D70" s="202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</row>
    <row r="71" spans="2:17" x14ac:dyDescent="0.3">
      <c r="B71" s="134"/>
      <c r="C71" s="134"/>
      <c r="D71" s="202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</row>
    <row r="72" spans="2:17" x14ac:dyDescent="0.3">
      <c r="B72" s="134"/>
      <c r="C72" s="134"/>
      <c r="D72" s="202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2:17" x14ac:dyDescent="0.3">
      <c r="B73" s="134"/>
      <c r="C73" s="134"/>
      <c r="D73" s="202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</row>
    <row r="74" spans="2:17" x14ac:dyDescent="0.3">
      <c r="B74" s="134"/>
      <c r="C74" s="134"/>
      <c r="D74" s="202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</row>
    <row r="75" spans="2:17" x14ac:dyDescent="0.3">
      <c r="B75" s="134"/>
      <c r="C75" s="134"/>
      <c r="D75" s="202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</row>
    <row r="76" spans="2:17" x14ac:dyDescent="0.3">
      <c r="B76" s="134"/>
      <c r="C76" s="134"/>
      <c r="D76" s="202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</row>
    <row r="77" spans="2:17" x14ac:dyDescent="0.3">
      <c r="B77" s="134"/>
      <c r="C77" s="134"/>
      <c r="D77" s="202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</row>
    <row r="78" spans="2:17" x14ac:dyDescent="0.3">
      <c r="B78" s="134"/>
      <c r="C78" s="134"/>
      <c r="D78" s="202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</row>
    <row r="79" spans="2:17" x14ac:dyDescent="0.3">
      <c r="B79" s="134"/>
      <c r="C79" s="134"/>
      <c r="D79" s="202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</row>
    <row r="80" spans="2:17" x14ac:dyDescent="0.3">
      <c r="B80" s="134"/>
      <c r="C80" s="134"/>
      <c r="D80" s="202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</row>
    <row r="81" spans="2:17" x14ac:dyDescent="0.3">
      <c r="B81" s="134"/>
      <c r="C81" s="134"/>
      <c r="D81" s="202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</row>
    <row r="82" spans="2:17" x14ac:dyDescent="0.3">
      <c r="B82" s="134"/>
      <c r="C82" s="134"/>
      <c r="D82" s="202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</row>
    <row r="83" spans="2:17" x14ac:dyDescent="0.3">
      <c r="B83" s="134"/>
      <c r="C83" s="134"/>
      <c r="D83" s="202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</row>
    <row r="84" spans="2:17" x14ac:dyDescent="0.3">
      <c r="B84" s="134"/>
      <c r="C84" s="134"/>
      <c r="D84" s="202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</row>
    <row r="85" spans="2:17" x14ac:dyDescent="0.3">
      <c r="B85" s="134"/>
      <c r="C85" s="134"/>
      <c r="D85" s="202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</row>
    <row r="86" spans="2:17" x14ac:dyDescent="0.3">
      <c r="B86" s="134"/>
      <c r="C86" s="134"/>
      <c r="D86" s="202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</row>
    <row r="87" spans="2:17" x14ac:dyDescent="0.3">
      <c r="B87" s="134"/>
      <c r="C87" s="134"/>
      <c r="D87" s="202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</row>
    <row r="88" spans="2:17" x14ac:dyDescent="0.3">
      <c r="B88" s="134"/>
      <c r="C88" s="134"/>
      <c r="D88" s="202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</row>
    <row r="89" spans="2:17" x14ac:dyDescent="0.3">
      <c r="B89" s="134"/>
      <c r="C89" s="134"/>
      <c r="D89" s="202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</row>
    <row r="90" spans="2:17" x14ac:dyDescent="0.3">
      <c r="B90" s="134"/>
      <c r="C90" s="134"/>
      <c r="D90" s="202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</row>
    <row r="91" spans="2:17" x14ac:dyDescent="0.3">
      <c r="B91" s="134"/>
      <c r="C91" s="134"/>
      <c r="D91" s="202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</row>
    <row r="92" spans="2:17" x14ac:dyDescent="0.3">
      <c r="B92" s="134"/>
      <c r="C92" s="134"/>
      <c r="D92" s="202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</row>
    <row r="93" spans="2:17" x14ac:dyDescent="0.3">
      <c r="B93" s="134"/>
      <c r="C93" s="134"/>
      <c r="D93" s="202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</row>
    <row r="94" spans="2:17" x14ac:dyDescent="0.3">
      <c r="B94" s="134"/>
      <c r="C94" s="134"/>
      <c r="D94" s="202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</row>
    <row r="95" spans="2:17" x14ac:dyDescent="0.3">
      <c r="B95" s="134"/>
      <c r="C95" s="134"/>
      <c r="D95" s="202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</row>
    <row r="96" spans="2:17" x14ac:dyDescent="0.3">
      <c r="B96" s="134"/>
      <c r="C96" s="134"/>
      <c r="D96" s="202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</row>
    <row r="97" spans="2:17" x14ac:dyDescent="0.3">
      <c r="B97" s="134"/>
      <c r="C97" s="134"/>
      <c r="D97" s="202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2:17" x14ac:dyDescent="0.3">
      <c r="B98" s="134"/>
      <c r="C98" s="134"/>
      <c r="D98" s="202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</row>
    <row r="99" spans="2:17" x14ac:dyDescent="0.3">
      <c r="B99" s="134"/>
      <c r="C99" s="134"/>
      <c r="D99" s="202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2:17" x14ac:dyDescent="0.3">
      <c r="B100" s="134"/>
      <c r="C100" s="134"/>
      <c r="D100" s="202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2:17" x14ac:dyDescent="0.3">
      <c r="B101" s="134"/>
      <c r="C101" s="134"/>
      <c r="D101" s="202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</row>
    <row r="102" spans="2:17" x14ac:dyDescent="0.3">
      <c r="B102" s="134"/>
      <c r="C102" s="134"/>
      <c r="D102" s="202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</row>
    <row r="103" spans="2:17" x14ac:dyDescent="0.3">
      <c r="B103" s="134"/>
      <c r="C103" s="134"/>
      <c r="D103" s="202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</row>
    <row r="104" spans="2:17" x14ac:dyDescent="0.3">
      <c r="B104" s="134"/>
      <c r="C104" s="134"/>
      <c r="D104" s="202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2:17" x14ac:dyDescent="0.3">
      <c r="B105" s="134"/>
      <c r="C105" s="134"/>
      <c r="D105" s="202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2:17" x14ac:dyDescent="0.3">
      <c r="B106" s="134"/>
      <c r="C106" s="134"/>
      <c r="D106" s="202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</row>
    <row r="107" spans="2:17" x14ac:dyDescent="0.3">
      <c r="B107" s="134"/>
      <c r="C107" s="134"/>
      <c r="D107" s="202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</row>
    <row r="108" spans="2:17" x14ac:dyDescent="0.3">
      <c r="B108" s="134"/>
      <c r="C108" s="134"/>
      <c r="D108" s="202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</row>
    <row r="109" spans="2:17" x14ac:dyDescent="0.3">
      <c r="B109" s="134"/>
      <c r="C109" s="134"/>
      <c r="D109" s="202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</row>
    <row r="110" spans="2:17" x14ac:dyDescent="0.3">
      <c r="B110" s="134"/>
      <c r="C110" s="134"/>
      <c r="D110" s="202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</row>
    <row r="111" spans="2:17" x14ac:dyDescent="0.3">
      <c r="B111" s="134"/>
      <c r="C111" s="134"/>
      <c r="D111" s="202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</row>
    <row r="112" spans="2:17" x14ac:dyDescent="0.3">
      <c r="B112" s="134"/>
      <c r="C112" s="134"/>
      <c r="D112" s="202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</row>
    <row r="113" spans="2:17" x14ac:dyDescent="0.3">
      <c r="B113" s="134"/>
      <c r="C113" s="134"/>
      <c r="D113" s="202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</row>
    <row r="114" spans="2:17" x14ac:dyDescent="0.3">
      <c r="B114" s="134"/>
      <c r="C114" s="134"/>
      <c r="D114" s="202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</row>
    <row r="115" spans="2:17" x14ac:dyDescent="0.3">
      <c r="B115" s="134"/>
      <c r="C115" s="134"/>
      <c r="D115" s="202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</row>
    <row r="116" spans="2:17" x14ac:dyDescent="0.3">
      <c r="B116" s="134"/>
      <c r="C116" s="134"/>
      <c r="D116" s="20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</row>
    <row r="117" spans="2:17" x14ac:dyDescent="0.3">
      <c r="B117" s="134"/>
      <c r="C117" s="134"/>
      <c r="D117" s="202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</row>
    <row r="118" spans="2:17" x14ac:dyDescent="0.3">
      <c r="B118" s="134"/>
      <c r="C118" s="134"/>
      <c r="D118" s="202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</row>
    <row r="119" spans="2:17" x14ac:dyDescent="0.3">
      <c r="B119" s="134"/>
      <c r="C119" s="134"/>
      <c r="D119" s="202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</row>
    <row r="120" spans="2:17" x14ac:dyDescent="0.3">
      <c r="B120" s="134"/>
      <c r="C120" s="134"/>
      <c r="D120" s="202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</row>
    <row r="121" spans="2:17" x14ac:dyDescent="0.3">
      <c r="B121" s="134"/>
      <c r="C121" s="134"/>
      <c r="D121" s="202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</row>
    <row r="122" spans="2:17" x14ac:dyDescent="0.3">
      <c r="B122" s="134"/>
      <c r="C122" s="134"/>
      <c r="D122" s="202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</row>
    <row r="123" spans="2:17" x14ac:dyDescent="0.3">
      <c r="B123" s="134"/>
      <c r="C123" s="134"/>
      <c r="D123" s="202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</row>
    <row r="124" spans="2:17" x14ac:dyDescent="0.3">
      <c r="B124" s="134"/>
      <c r="C124" s="134"/>
      <c r="D124" s="202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</row>
    <row r="125" spans="2:17" x14ac:dyDescent="0.3">
      <c r="B125" s="134"/>
      <c r="C125" s="134"/>
      <c r="D125" s="202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</row>
    <row r="126" spans="2:17" x14ac:dyDescent="0.3">
      <c r="B126" s="134"/>
      <c r="C126" s="134"/>
      <c r="D126" s="202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</row>
    <row r="127" spans="2:17" x14ac:dyDescent="0.3">
      <c r="B127" s="134"/>
      <c r="C127" s="134"/>
      <c r="D127" s="202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</row>
    <row r="128" spans="2:17" x14ac:dyDescent="0.3">
      <c r="B128" s="134"/>
      <c r="C128" s="134"/>
      <c r="D128" s="202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</row>
    <row r="129" spans="2:17" x14ac:dyDescent="0.3">
      <c r="B129" s="134"/>
      <c r="C129" s="134"/>
      <c r="D129" s="202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</row>
    <row r="130" spans="2:17" x14ac:dyDescent="0.3">
      <c r="B130" s="134"/>
      <c r="C130" s="134"/>
      <c r="D130" s="202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</row>
    <row r="131" spans="2:17" x14ac:dyDescent="0.3">
      <c r="B131" s="134"/>
      <c r="C131" s="134"/>
      <c r="D131" s="202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</row>
    <row r="132" spans="2:17" x14ac:dyDescent="0.3">
      <c r="B132" s="134"/>
      <c r="C132" s="134"/>
      <c r="D132" s="202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</row>
    <row r="133" spans="2:17" x14ac:dyDescent="0.3">
      <c r="B133" s="134"/>
      <c r="C133" s="134"/>
      <c r="D133" s="202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</row>
    <row r="134" spans="2:17" x14ac:dyDescent="0.3">
      <c r="B134" s="134"/>
      <c r="C134" s="134"/>
      <c r="D134" s="202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</row>
    <row r="135" spans="2:17" x14ac:dyDescent="0.3">
      <c r="B135" s="134"/>
      <c r="C135" s="134"/>
      <c r="D135" s="202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</row>
    <row r="136" spans="2:17" x14ac:dyDescent="0.3">
      <c r="B136" s="134"/>
      <c r="C136" s="134"/>
      <c r="D136" s="202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</row>
    <row r="137" spans="2:17" x14ac:dyDescent="0.3">
      <c r="B137" s="134"/>
      <c r="C137" s="134"/>
      <c r="D137" s="202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</row>
    <row r="138" spans="2:17" x14ac:dyDescent="0.3">
      <c r="B138" s="134"/>
      <c r="C138" s="134"/>
      <c r="D138" s="202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</row>
    <row r="139" spans="2:17" x14ac:dyDescent="0.3">
      <c r="B139" s="134"/>
      <c r="C139" s="134"/>
      <c r="D139" s="202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</row>
    <row r="140" spans="2:17" x14ac:dyDescent="0.3">
      <c r="B140" s="134"/>
      <c r="C140" s="134"/>
      <c r="D140" s="202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</row>
    <row r="141" spans="2:17" x14ac:dyDescent="0.3">
      <c r="B141" s="134"/>
      <c r="C141" s="134"/>
      <c r="D141" s="202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</row>
    <row r="142" spans="2:17" x14ac:dyDescent="0.3">
      <c r="B142" s="134"/>
      <c r="C142" s="134"/>
      <c r="D142" s="202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</row>
    <row r="143" spans="2:17" x14ac:dyDescent="0.3">
      <c r="B143" s="134"/>
      <c r="C143" s="134"/>
      <c r="D143" s="202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</row>
    <row r="144" spans="2:17" x14ac:dyDescent="0.3">
      <c r="B144" s="134"/>
      <c r="C144" s="134"/>
      <c r="D144" s="202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</row>
    <row r="145" spans="2:17" x14ac:dyDescent="0.3">
      <c r="B145" s="134"/>
      <c r="C145" s="134"/>
      <c r="D145" s="202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</row>
    <row r="146" spans="2:17" x14ac:dyDescent="0.3">
      <c r="B146" s="134"/>
      <c r="C146" s="134"/>
      <c r="D146" s="202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</row>
    <row r="147" spans="2:17" x14ac:dyDescent="0.3">
      <c r="B147" s="134"/>
      <c r="C147" s="134"/>
      <c r="D147" s="202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</row>
    <row r="148" spans="2:17" x14ac:dyDescent="0.3">
      <c r="B148" s="134"/>
      <c r="C148" s="134"/>
      <c r="D148" s="202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</row>
    <row r="149" spans="2:17" x14ac:dyDescent="0.3">
      <c r="B149" s="134"/>
      <c r="C149" s="134"/>
      <c r="D149" s="202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</row>
    <row r="150" spans="2:17" x14ac:dyDescent="0.3">
      <c r="B150" s="134"/>
      <c r="C150" s="134"/>
      <c r="D150" s="202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</row>
    <row r="151" spans="2:17" x14ac:dyDescent="0.3">
      <c r="B151" s="134"/>
      <c r="C151" s="134"/>
      <c r="D151" s="202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</row>
    <row r="152" spans="2:17" x14ac:dyDescent="0.3">
      <c r="B152" s="134"/>
      <c r="C152" s="134"/>
      <c r="D152" s="202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</row>
    <row r="153" spans="2:17" x14ac:dyDescent="0.3">
      <c r="B153" s="134"/>
      <c r="C153" s="134"/>
      <c r="D153" s="202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</row>
    <row r="154" spans="2:17" x14ac:dyDescent="0.3">
      <c r="B154" s="134"/>
      <c r="C154" s="134"/>
      <c r="D154" s="202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</row>
    <row r="155" spans="2:17" x14ac:dyDescent="0.3">
      <c r="B155" s="134"/>
      <c r="C155" s="134"/>
      <c r="D155" s="202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</row>
    <row r="156" spans="2:17" x14ac:dyDescent="0.3">
      <c r="B156" s="134"/>
      <c r="C156" s="134"/>
      <c r="D156" s="202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</row>
    <row r="157" spans="2:17" x14ac:dyDescent="0.3">
      <c r="B157" s="134"/>
      <c r="C157" s="134"/>
      <c r="D157" s="202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</row>
    <row r="158" spans="2:17" x14ac:dyDescent="0.3">
      <c r="B158" s="134"/>
      <c r="C158" s="134"/>
      <c r="D158" s="202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</row>
    <row r="159" spans="2:17" x14ac:dyDescent="0.3">
      <c r="B159" s="134"/>
      <c r="C159" s="134"/>
      <c r="D159" s="202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</row>
    <row r="160" spans="2:17" x14ac:dyDescent="0.3">
      <c r="B160" s="134"/>
      <c r="C160" s="134"/>
      <c r="D160" s="202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</row>
    <row r="161" spans="2:17" x14ac:dyDescent="0.3">
      <c r="B161" s="134"/>
      <c r="C161" s="134"/>
      <c r="D161" s="202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</row>
    <row r="162" spans="2:17" x14ac:dyDescent="0.3">
      <c r="B162" s="134"/>
      <c r="C162" s="134"/>
      <c r="D162" s="202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</row>
    <row r="163" spans="2:17" x14ac:dyDescent="0.3">
      <c r="B163" s="134"/>
      <c r="C163" s="134"/>
      <c r="D163" s="202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</row>
    <row r="164" spans="2:17" x14ac:dyDescent="0.3">
      <c r="B164" s="134"/>
      <c r="C164" s="134"/>
      <c r="D164" s="202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</row>
    <row r="165" spans="2:17" x14ac:dyDescent="0.3">
      <c r="B165" s="134"/>
      <c r="C165" s="134"/>
      <c r="D165" s="202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</row>
    <row r="166" spans="2:17" x14ac:dyDescent="0.3">
      <c r="B166" s="134"/>
      <c r="C166" s="134"/>
      <c r="D166" s="202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</row>
    <row r="167" spans="2:17" x14ac:dyDescent="0.3">
      <c r="B167" s="134"/>
      <c r="C167" s="134"/>
      <c r="D167" s="202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</row>
    <row r="168" spans="2:17" x14ac:dyDescent="0.3">
      <c r="B168" s="134"/>
      <c r="C168" s="134"/>
      <c r="D168" s="202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</row>
    <row r="169" spans="2:17" x14ac:dyDescent="0.3">
      <c r="B169" s="134"/>
      <c r="C169" s="134"/>
      <c r="D169" s="202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</row>
    <row r="170" spans="2:17" x14ac:dyDescent="0.3">
      <c r="B170" s="134"/>
      <c r="C170" s="134"/>
      <c r="D170" s="202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</row>
    <row r="171" spans="2:17" x14ac:dyDescent="0.3">
      <c r="B171" s="134"/>
      <c r="C171" s="134"/>
      <c r="D171" s="202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</row>
    <row r="172" spans="2:17" x14ac:dyDescent="0.3">
      <c r="B172" s="134"/>
      <c r="C172" s="134"/>
      <c r="D172" s="202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</row>
    <row r="173" spans="2:17" x14ac:dyDescent="0.3">
      <c r="B173" s="134"/>
      <c r="C173" s="134"/>
      <c r="D173" s="202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</row>
    <row r="174" spans="2:17" x14ac:dyDescent="0.3">
      <c r="B174" s="134"/>
      <c r="C174" s="134"/>
      <c r="D174" s="202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796875" defaultRowHeight="13" x14ac:dyDescent="0.3"/>
  <cols>
    <col min="1" max="1" width="52.7265625" style="160" bestFit="1" customWidth="1"/>
    <col min="2" max="3" width="13.54296875" style="160" bestFit="1" customWidth="1"/>
    <col min="4" max="4" width="14" style="160" bestFit="1" customWidth="1"/>
    <col min="5" max="7" width="14.54296875" style="160" bestFit="1" customWidth="1"/>
    <col min="8" max="16384" width="9.1796875" style="160"/>
  </cols>
  <sheetData>
    <row r="2" spans="1:19" ht="18.5" x14ac:dyDescent="0.45">
      <c r="A2" s="256" t="s">
        <v>202</v>
      </c>
      <c r="B2" s="258"/>
      <c r="C2" s="258"/>
      <c r="D2" s="258"/>
      <c r="E2" s="258"/>
      <c r="F2" s="258"/>
      <c r="G2" s="258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 x14ac:dyDescent="0.3">
      <c r="A3" s="25"/>
    </row>
    <row r="4" spans="1:19" s="8" customFormat="1" x14ac:dyDescent="0.3">
      <c r="A4" s="115" t="str">
        <f>$A$2 &amp; " (" &amp;G4 &amp; ")"</f>
        <v>Державний та гарантований державою борг України за останні 5 років (млрд. грн)</v>
      </c>
      <c r="G4" s="8" t="str">
        <f>VALUAH</f>
        <v>млрд. грн</v>
      </c>
    </row>
    <row r="5" spans="1:19" s="107" customFormat="1" x14ac:dyDescent="0.25">
      <c r="A5" s="56"/>
      <c r="B5" s="139">
        <v>43465</v>
      </c>
      <c r="C5" s="139">
        <v>43830</v>
      </c>
      <c r="D5" s="139">
        <v>44196</v>
      </c>
      <c r="E5" s="139">
        <v>44561</v>
      </c>
      <c r="F5" s="139">
        <v>44926</v>
      </c>
      <c r="G5" s="139">
        <v>45077</v>
      </c>
    </row>
    <row r="6" spans="1:19" s="203" customFormat="1" x14ac:dyDescent="0.25">
      <c r="A6" s="239" t="s">
        <v>151</v>
      </c>
      <c r="B6" s="176">
        <f t="shared" ref="B6:G6" si="0">SUM(B$7+ B$8)</f>
        <v>2168.4215676641802</v>
      </c>
      <c r="C6" s="176">
        <f t="shared" si="0"/>
        <v>1998.29589995677</v>
      </c>
      <c r="D6" s="176">
        <f t="shared" si="0"/>
        <v>2551.8817251684204</v>
      </c>
      <c r="E6" s="176">
        <f t="shared" si="0"/>
        <v>2672.0602100677202</v>
      </c>
      <c r="F6" s="176">
        <f t="shared" si="0"/>
        <v>4075.4500576400706</v>
      </c>
      <c r="G6" s="176">
        <f t="shared" si="0"/>
        <v>4593.4711813931399</v>
      </c>
    </row>
    <row r="7" spans="1:19" s="180" customFormat="1" x14ac:dyDescent="0.25">
      <c r="A7" s="132" t="s">
        <v>47</v>
      </c>
      <c r="B7" s="101">
        <v>771.41054367665004</v>
      </c>
      <c r="C7" s="101">
        <v>838.84791941263995</v>
      </c>
      <c r="D7" s="101">
        <v>1032.9472373353101</v>
      </c>
      <c r="E7" s="101">
        <v>1111.5978612510701</v>
      </c>
      <c r="F7" s="101">
        <v>1461.8881836600101</v>
      </c>
      <c r="G7" s="101">
        <v>1522.3931327435901</v>
      </c>
    </row>
    <row r="8" spans="1:19" s="180" customFormat="1" x14ac:dyDescent="0.25">
      <c r="A8" s="132" t="s">
        <v>59</v>
      </c>
      <c r="B8" s="101">
        <v>1397.0110239875301</v>
      </c>
      <c r="C8" s="101">
        <v>1159.4479805441299</v>
      </c>
      <c r="D8" s="101">
        <v>1518.9344878331101</v>
      </c>
      <c r="E8" s="101">
        <v>1560.4623488166501</v>
      </c>
      <c r="F8" s="101">
        <v>2613.5618739800602</v>
      </c>
      <c r="G8" s="101">
        <v>3071.0780486495501</v>
      </c>
    </row>
    <row r="9" spans="1:19" x14ac:dyDescent="0.3"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</row>
    <row r="10" spans="1:19" x14ac:dyDescent="0.3">
      <c r="A10" s="115" t="str">
        <f>$A$2 &amp; " (" &amp;G10 &amp; ")"</f>
        <v>Державний та гарантований державою борг України за останні 5 років (млрд. дол. США)</v>
      </c>
      <c r="B10" s="143"/>
      <c r="C10" s="143"/>
      <c r="D10" s="143"/>
      <c r="E10" s="143"/>
      <c r="F10" s="143"/>
      <c r="G10" s="8" t="str">
        <f>VALUSD</f>
        <v>млрд. дол. США</v>
      </c>
      <c r="H10" s="143"/>
      <c r="I10" s="143"/>
      <c r="J10" s="143"/>
      <c r="K10" s="143"/>
      <c r="L10" s="143"/>
      <c r="M10" s="143"/>
      <c r="N10" s="143"/>
      <c r="O10" s="143"/>
      <c r="P10" s="143"/>
      <c r="Q10" s="143"/>
    </row>
    <row r="11" spans="1:19" s="230" customFormat="1" x14ac:dyDescent="0.3">
      <c r="A11" s="56"/>
      <c r="B11" s="139">
        <v>43465</v>
      </c>
      <c r="C11" s="139">
        <v>43830</v>
      </c>
      <c r="D11" s="139">
        <v>44196</v>
      </c>
      <c r="E11" s="139">
        <v>44561</v>
      </c>
      <c r="F11" s="139">
        <v>44926</v>
      </c>
      <c r="G11" s="139">
        <v>45077</v>
      </c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1:19" s="58" customFormat="1" x14ac:dyDescent="0.3">
      <c r="A12" s="239" t="s">
        <v>151</v>
      </c>
      <c r="B12" s="176">
        <f t="shared" ref="B12:G12" si="1">SUM(B$13+ B$14)</f>
        <v>78.315547975930002</v>
      </c>
      <c r="C12" s="176">
        <f t="shared" si="1"/>
        <v>84.365406859519993</v>
      </c>
      <c r="D12" s="176">
        <f t="shared" si="1"/>
        <v>90.253504033989998</v>
      </c>
      <c r="E12" s="176">
        <f t="shared" si="1"/>
        <v>97.955884555140003</v>
      </c>
      <c r="F12" s="176">
        <f t="shared" si="1"/>
        <v>111.44670722021999</v>
      </c>
      <c r="G12" s="176">
        <f t="shared" si="1"/>
        <v>125.61244295395001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19" s="24" customFormat="1" x14ac:dyDescent="0.3">
      <c r="A13" s="10" t="s">
        <v>47</v>
      </c>
      <c r="B13" s="252">
        <v>27.860560115839998</v>
      </c>
      <c r="C13" s="252">
        <v>35.415048399980002</v>
      </c>
      <c r="D13" s="252">
        <v>36.532691437769998</v>
      </c>
      <c r="E13" s="252">
        <v>40.750410996870002</v>
      </c>
      <c r="F13" s="252">
        <v>39.976596962199999</v>
      </c>
      <c r="G13" s="252">
        <v>41.631157133610003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9" s="24" customFormat="1" x14ac:dyDescent="0.3">
      <c r="A14" s="10" t="s">
        <v>59</v>
      </c>
      <c r="B14" s="252">
        <v>50.45498786009</v>
      </c>
      <c r="C14" s="252">
        <v>48.950358459539999</v>
      </c>
      <c r="D14" s="252">
        <v>53.72081259622</v>
      </c>
      <c r="E14" s="252">
        <v>57.20547355827</v>
      </c>
      <c r="F14" s="252">
        <v>71.47011025802</v>
      </c>
      <c r="G14" s="252">
        <v>83.981285820340005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9" x14ac:dyDescent="0.3"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r="16" spans="1:19" s="96" customFormat="1" x14ac:dyDescent="0.3">
      <c r="G16" s="92" t="s">
        <v>191</v>
      </c>
    </row>
    <row r="17" spans="1:19" s="230" customFormat="1" x14ac:dyDescent="0.3">
      <c r="A17" s="56"/>
      <c r="B17" s="139">
        <v>43465</v>
      </c>
      <c r="C17" s="139">
        <v>43830</v>
      </c>
      <c r="D17" s="139">
        <v>44196</v>
      </c>
      <c r="E17" s="139">
        <v>44561</v>
      </c>
      <c r="F17" s="139">
        <v>44926</v>
      </c>
      <c r="G17" s="139">
        <v>45077</v>
      </c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</row>
    <row r="18" spans="1:19" s="58" customFormat="1" x14ac:dyDescent="0.3">
      <c r="A18" s="239" t="s">
        <v>151</v>
      </c>
      <c r="B18" s="176">
        <f t="shared" ref="B18:G18" si="2">SUM(B$19+ B$20)</f>
        <v>1</v>
      </c>
      <c r="C18" s="176">
        <f t="shared" si="2"/>
        <v>1</v>
      </c>
      <c r="D18" s="176">
        <f t="shared" si="2"/>
        <v>1</v>
      </c>
      <c r="E18" s="176">
        <f t="shared" si="2"/>
        <v>1</v>
      </c>
      <c r="F18" s="176">
        <f t="shared" si="2"/>
        <v>1</v>
      </c>
      <c r="G18" s="176">
        <f t="shared" si="2"/>
        <v>1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1:19" s="24" customFormat="1" x14ac:dyDescent="0.3">
      <c r="A19" s="10" t="s">
        <v>47</v>
      </c>
      <c r="B19" s="68">
        <v>0.35574699999999998</v>
      </c>
      <c r="C19" s="68">
        <v>0.41978199999999999</v>
      </c>
      <c r="D19" s="68">
        <v>0.404779</v>
      </c>
      <c r="E19" s="68">
        <v>0.41600799999999999</v>
      </c>
      <c r="F19" s="68">
        <v>0.35870600000000002</v>
      </c>
      <c r="G19" s="68">
        <v>0.33142500000000003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9" s="24" customFormat="1" x14ac:dyDescent="0.3">
      <c r="A20" s="10" t="s">
        <v>59</v>
      </c>
      <c r="B20" s="68">
        <v>0.64425299999999996</v>
      </c>
      <c r="C20" s="68">
        <v>0.58021800000000001</v>
      </c>
      <c r="D20" s="68">
        <v>0.595221</v>
      </c>
      <c r="E20" s="68">
        <v>0.58399199999999996</v>
      </c>
      <c r="F20" s="68">
        <v>0.64129400000000003</v>
      </c>
      <c r="G20" s="68">
        <v>0.66857500000000003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9" x14ac:dyDescent="0.3"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</row>
    <row r="22" spans="1:19" x14ac:dyDescent="0.3"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</row>
    <row r="23" spans="1:19" x14ac:dyDescent="0.3"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1:19" x14ac:dyDescent="0.3"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</row>
    <row r="25" spans="1:19" s="96" customFormat="1" x14ac:dyDescent="0.3"/>
    <row r="26" spans="1:19" x14ac:dyDescent="0.3"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</row>
    <row r="27" spans="1:19" x14ac:dyDescent="0.3"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</row>
    <row r="28" spans="1:19" x14ac:dyDescent="0.3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</row>
    <row r="29" spans="1:19" x14ac:dyDescent="0.3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</row>
    <row r="30" spans="1:19" x14ac:dyDescent="0.3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</row>
    <row r="31" spans="1:19" x14ac:dyDescent="0.3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</row>
    <row r="32" spans="1:19" x14ac:dyDescent="0.3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</row>
    <row r="33" spans="2:17" x14ac:dyDescent="0.3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  <row r="34" spans="2:17" x14ac:dyDescent="0.3"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</row>
    <row r="35" spans="2:17" x14ac:dyDescent="0.3"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</row>
    <row r="36" spans="2:17" x14ac:dyDescent="0.3"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</row>
    <row r="37" spans="2:17" x14ac:dyDescent="0.3"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</row>
    <row r="38" spans="2:17" x14ac:dyDescent="0.3"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</row>
    <row r="39" spans="2:17" x14ac:dyDescent="0.3"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</row>
    <row r="40" spans="2:17" x14ac:dyDescent="0.3"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</row>
    <row r="41" spans="2:17" x14ac:dyDescent="0.3"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</row>
    <row r="42" spans="2:17" x14ac:dyDescent="0.3"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</row>
    <row r="43" spans="2:17" x14ac:dyDescent="0.3"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</row>
    <row r="44" spans="2:17" x14ac:dyDescent="0.3"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</row>
    <row r="45" spans="2:17" x14ac:dyDescent="0.3"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</row>
    <row r="46" spans="2:17" x14ac:dyDescent="0.3"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</row>
    <row r="47" spans="2:17" x14ac:dyDescent="0.3"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</row>
    <row r="48" spans="2:17" x14ac:dyDescent="0.3"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</row>
    <row r="49" spans="2:17" x14ac:dyDescent="0.3"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</row>
    <row r="50" spans="2:17" x14ac:dyDescent="0.3"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</row>
    <row r="51" spans="2:17" x14ac:dyDescent="0.3"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</row>
    <row r="52" spans="2:17" x14ac:dyDescent="0.3"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</row>
    <row r="53" spans="2:17" x14ac:dyDescent="0.3"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</row>
    <row r="54" spans="2:17" x14ac:dyDescent="0.3"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</row>
    <row r="55" spans="2:17" x14ac:dyDescent="0.3"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</row>
    <row r="56" spans="2:17" x14ac:dyDescent="0.3"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</row>
    <row r="57" spans="2:17" x14ac:dyDescent="0.3"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</row>
    <row r="58" spans="2:17" x14ac:dyDescent="0.3"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</row>
    <row r="59" spans="2:17" x14ac:dyDescent="0.3"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</row>
    <row r="60" spans="2:17" x14ac:dyDescent="0.3"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</row>
    <row r="61" spans="2:17" x14ac:dyDescent="0.3"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</row>
    <row r="62" spans="2:17" x14ac:dyDescent="0.3"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</row>
    <row r="63" spans="2:17" x14ac:dyDescent="0.3"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</row>
    <row r="64" spans="2:17" x14ac:dyDescent="0.3"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</row>
    <row r="65" spans="2:17" x14ac:dyDescent="0.3"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</row>
    <row r="66" spans="2:17" x14ac:dyDescent="0.3"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</row>
    <row r="67" spans="2:17" x14ac:dyDescent="0.3"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</row>
    <row r="68" spans="2:17" x14ac:dyDescent="0.3"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</row>
    <row r="69" spans="2:17" x14ac:dyDescent="0.3"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</row>
    <row r="70" spans="2:17" x14ac:dyDescent="0.3"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</row>
    <row r="71" spans="2:17" x14ac:dyDescent="0.3"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</row>
    <row r="72" spans="2:17" x14ac:dyDescent="0.3"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2:17" x14ac:dyDescent="0.3"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</row>
    <row r="74" spans="2:17" x14ac:dyDescent="0.3"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</row>
    <row r="75" spans="2:17" x14ac:dyDescent="0.3"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</row>
    <row r="76" spans="2:17" x14ac:dyDescent="0.3"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</row>
    <row r="77" spans="2:17" x14ac:dyDescent="0.3"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</row>
    <row r="78" spans="2:17" x14ac:dyDescent="0.3"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</row>
    <row r="79" spans="2:17" x14ac:dyDescent="0.3"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</row>
    <row r="80" spans="2:17" x14ac:dyDescent="0.3"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</row>
    <row r="81" spans="2:17" x14ac:dyDescent="0.3"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</row>
    <row r="82" spans="2:17" x14ac:dyDescent="0.3"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</row>
    <row r="83" spans="2:17" x14ac:dyDescent="0.3"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</row>
    <row r="84" spans="2:17" x14ac:dyDescent="0.3"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</row>
    <row r="85" spans="2:17" x14ac:dyDescent="0.3"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</row>
    <row r="86" spans="2:17" x14ac:dyDescent="0.3"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</row>
    <row r="87" spans="2:17" x14ac:dyDescent="0.3"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</row>
    <row r="88" spans="2:17" x14ac:dyDescent="0.3"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</row>
    <row r="89" spans="2:17" x14ac:dyDescent="0.3"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</row>
    <row r="90" spans="2:17" x14ac:dyDescent="0.3"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</row>
    <row r="91" spans="2:17" x14ac:dyDescent="0.3"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</row>
    <row r="92" spans="2:17" x14ac:dyDescent="0.3"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</row>
    <row r="93" spans="2:17" x14ac:dyDescent="0.3"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</row>
    <row r="94" spans="2:17" x14ac:dyDescent="0.3"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</row>
    <row r="95" spans="2:17" x14ac:dyDescent="0.3"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</row>
    <row r="96" spans="2:17" x14ac:dyDescent="0.3"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</row>
    <row r="97" spans="2:17" x14ac:dyDescent="0.3"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2:17" x14ac:dyDescent="0.3"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</row>
    <row r="99" spans="2:17" x14ac:dyDescent="0.3"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2:17" x14ac:dyDescent="0.3"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2:17" x14ac:dyDescent="0.3"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</row>
    <row r="102" spans="2:17" x14ac:dyDescent="0.3"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</row>
    <row r="103" spans="2:17" x14ac:dyDescent="0.3"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</row>
    <row r="104" spans="2:17" x14ac:dyDescent="0.3"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2:17" x14ac:dyDescent="0.3"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2:17" x14ac:dyDescent="0.3"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</row>
    <row r="107" spans="2:17" x14ac:dyDescent="0.3"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</row>
    <row r="108" spans="2:17" x14ac:dyDescent="0.3"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</row>
    <row r="109" spans="2:17" x14ac:dyDescent="0.3"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</row>
    <row r="110" spans="2:17" x14ac:dyDescent="0.3"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</row>
    <row r="111" spans="2:17" x14ac:dyDescent="0.3"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</row>
    <row r="112" spans="2:17" x14ac:dyDescent="0.3"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</row>
    <row r="113" spans="2:17" x14ac:dyDescent="0.3"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</row>
    <row r="114" spans="2:17" x14ac:dyDescent="0.3"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</row>
    <row r="115" spans="2:17" x14ac:dyDescent="0.3"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</row>
    <row r="116" spans="2:17" x14ac:dyDescent="0.3"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</row>
    <row r="117" spans="2:17" x14ac:dyDescent="0.3"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</row>
    <row r="118" spans="2:17" x14ac:dyDescent="0.3"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</row>
    <row r="119" spans="2:17" x14ac:dyDescent="0.3"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</row>
    <row r="120" spans="2:17" x14ac:dyDescent="0.3"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</row>
    <row r="121" spans="2:17" x14ac:dyDescent="0.3"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</row>
    <row r="122" spans="2:17" x14ac:dyDescent="0.3"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</row>
    <row r="123" spans="2:17" x14ac:dyDescent="0.3"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</row>
    <row r="124" spans="2:17" x14ac:dyDescent="0.3"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</row>
    <row r="125" spans="2:17" x14ac:dyDescent="0.3"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</row>
    <row r="126" spans="2:17" x14ac:dyDescent="0.3"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</row>
    <row r="127" spans="2:17" x14ac:dyDescent="0.3"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</row>
    <row r="128" spans="2:17" x14ac:dyDescent="0.3"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</row>
    <row r="129" spans="2:17" x14ac:dyDescent="0.3"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</row>
    <row r="130" spans="2:17" x14ac:dyDescent="0.3"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</row>
    <row r="131" spans="2:17" x14ac:dyDescent="0.3"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</row>
    <row r="132" spans="2:17" x14ac:dyDescent="0.3"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</row>
    <row r="133" spans="2:17" x14ac:dyDescent="0.3"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</row>
    <row r="134" spans="2:17" x14ac:dyDescent="0.3"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</row>
    <row r="135" spans="2:17" x14ac:dyDescent="0.3"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</row>
    <row r="136" spans="2:17" x14ac:dyDescent="0.3"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</row>
    <row r="137" spans="2:17" x14ac:dyDescent="0.3"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</row>
    <row r="138" spans="2:17" x14ac:dyDescent="0.3"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</row>
    <row r="139" spans="2:17" x14ac:dyDescent="0.3"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</row>
    <row r="140" spans="2:17" x14ac:dyDescent="0.3"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</row>
    <row r="141" spans="2:17" x14ac:dyDescent="0.3"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</row>
    <row r="142" spans="2:17" x14ac:dyDescent="0.3"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</row>
    <row r="143" spans="2:17" x14ac:dyDescent="0.3"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</row>
    <row r="144" spans="2:17" x14ac:dyDescent="0.3"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</row>
    <row r="145" spans="2:17" x14ac:dyDescent="0.3"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</row>
    <row r="146" spans="2:17" x14ac:dyDescent="0.3"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</row>
    <row r="147" spans="2:17" x14ac:dyDescent="0.3"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</row>
    <row r="148" spans="2:17" x14ac:dyDescent="0.3"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</row>
    <row r="149" spans="2:17" x14ac:dyDescent="0.3"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</row>
    <row r="150" spans="2:17" x14ac:dyDescent="0.3"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</row>
    <row r="151" spans="2:17" x14ac:dyDescent="0.3"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</row>
    <row r="152" spans="2:17" x14ac:dyDescent="0.3"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</row>
    <row r="153" spans="2:17" x14ac:dyDescent="0.3"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</row>
    <row r="154" spans="2:17" x14ac:dyDescent="0.3"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</row>
    <row r="155" spans="2:17" x14ac:dyDescent="0.3"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</row>
    <row r="156" spans="2:17" x14ac:dyDescent="0.3"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</row>
    <row r="157" spans="2:17" x14ac:dyDescent="0.3"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</row>
    <row r="158" spans="2:17" x14ac:dyDescent="0.3"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</row>
    <row r="159" spans="2:17" x14ac:dyDescent="0.3"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</row>
    <row r="160" spans="2:17" x14ac:dyDescent="0.3"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</row>
    <row r="161" spans="2:17" x14ac:dyDescent="0.3"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</row>
    <row r="162" spans="2:17" x14ac:dyDescent="0.3"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</row>
    <row r="163" spans="2:17" x14ac:dyDescent="0.3"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</row>
    <row r="164" spans="2:17" x14ac:dyDescent="0.3"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</row>
    <row r="165" spans="2:17" x14ac:dyDescent="0.3"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</row>
    <row r="166" spans="2:17" x14ac:dyDescent="0.3"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</row>
    <row r="167" spans="2:17" x14ac:dyDescent="0.3"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</row>
    <row r="168" spans="2:17" x14ac:dyDescent="0.3"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</row>
    <row r="169" spans="2:17" x14ac:dyDescent="0.3"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</row>
    <row r="170" spans="2:17" x14ac:dyDescent="0.3"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</row>
    <row r="171" spans="2:17" x14ac:dyDescent="0.3"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</row>
    <row r="172" spans="2:17" x14ac:dyDescent="0.3"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</row>
    <row r="173" spans="2:17" x14ac:dyDescent="0.3"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</row>
    <row r="174" spans="2:17" x14ac:dyDescent="0.3"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</row>
    <row r="175" spans="2:17" x14ac:dyDescent="0.3"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</row>
    <row r="176" spans="2:17" x14ac:dyDescent="0.3"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</row>
    <row r="177" spans="2:17" x14ac:dyDescent="0.3"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</row>
    <row r="178" spans="2:17" x14ac:dyDescent="0.3"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</row>
    <row r="179" spans="2:17" x14ac:dyDescent="0.3"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</row>
    <row r="180" spans="2:17" x14ac:dyDescent="0.3"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</row>
    <row r="181" spans="2:17" x14ac:dyDescent="0.3"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</row>
    <row r="182" spans="2:17" x14ac:dyDescent="0.3"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</row>
    <row r="183" spans="2:17" x14ac:dyDescent="0.3"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</row>
    <row r="184" spans="2:17" x14ac:dyDescent="0.3"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</row>
    <row r="185" spans="2:17" x14ac:dyDescent="0.3"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</row>
    <row r="186" spans="2:17" x14ac:dyDescent="0.3"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</row>
    <row r="187" spans="2:17" x14ac:dyDescent="0.3"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</row>
    <row r="188" spans="2:17" x14ac:dyDescent="0.3"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</row>
    <row r="189" spans="2:17" x14ac:dyDescent="0.3"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</row>
    <row r="190" spans="2:17" x14ac:dyDescent="0.3"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</row>
    <row r="191" spans="2:17" x14ac:dyDescent="0.3"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</row>
    <row r="192" spans="2:17" x14ac:dyDescent="0.3"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</row>
    <row r="193" spans="2:17" x14ac:dyDescent="0.3"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</row>
    <row r="194" spans="2:17" x14ac:dyDescent="0.3"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</row>
    <row r="195" spans="2:17" x14ac:dyDescent="0.3"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</row>
    <row r="196" spans="2:17" x14ac:dyDescent="0.3"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</row>
    <row r="197" spans="2:17" x14ac:dyDescent="0.3"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</row>
    <row r="198" spans="2:17" x14ac:dyDescent="0.3"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</row>
    <row r="199" spans="2:17" x14ac:dyDescent="0.3"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</row>
    <row r="200" spans="2:17" x14ac:dyDescent="0.3"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</row>
    <row r="201" spans="2:17" x14ac:dyDescent="0.3"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</row>
    <row r="202" spans="2:17" x14ac:dyDescent="0.3"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</row>
    <row r="203" spans="2:17" x14ac:dyDescent="0.3"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</row>
    <row r="204" spans="2:17" x14ac:dyDescent="0.3"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</row>
    <row r="205" spans="2:17" x14ac:dyDescent="0.3"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</row>
    <row r="206" spans="2:17" x14ac:dyDescent="0.3"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</row>
    <row r="207" spans="2:17" x14ac:dyDescent="0.3"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</row>
    <row r="208" spans="2:17" x14ac:dyDescent="0.3"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</row>
    <row r="209" spans="2:17" x14ac:dyDescent="0.3"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</row>
    <row r="210" spans="2:17" x14ac:dyDescent="0.3"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</row>
    <row r="211" spans="2:17" x14ac:dyDescent="0.3"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</row>
    <row r="212" spans="2:17" x14ac:dyDescent="0.3"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</row>
    <row r="213" spans="2:17" x14ac:dyDescent="0.3"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</row>
    <row r="214" spans="2:17" x14ac:dyDescent="0.3"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</row>
    <row r="215" spans="2:17" x14ac:dyDescent="0.3"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</row>
    <row r="216" spans="2:17" x14ac:dyDescent="0.3"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</row>
    <row r="217" spans="2:17" x14ac:dyDescent="0.3"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</row>
    <row r="218" spans="2:17" x14ac:dyDescent="0.3"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</row>
    <row r="219" spans="2:17" x14ac:dyDescent="0.3"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</row>
    <row r="220" spans="2:17" x14ac:dyDescent="0.3"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</row>
    <row r="221" spans="2:17" x14ac:dyDescent="0.3"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</row>
    <row r="222" spans="2:17" x14ac:dyDescent="0.3"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</row>
    <row r="223" spans="2:17" x14ac:dyDescent="0.3"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</row>
    <row r="224" spans="2:17" x14ac:dyDescent="0.3"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</row>
    <row r="225" spans="2:17" x14ac:dyDescent="0.3"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</row>
    <row r="226" spans="2:17" x14ac:dyDescent="0.3"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</row>
    <row r="227" spans="2:17" x14ac:dyDescent="0.3"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</row>
    <row r="228" spans="2:17" x14ac:dyDescent="0.3"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</row>
    <row r="229" spans="2:17" x14ac:dyDescent="0.3"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</row>
    <row r="230" spans="2:17" x14ac:dyDescent="0.3"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</row>
    <row r="231" spans="2:17" x14ac:dyDescent="0.3"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</row>
    <row r="232" spans="2:17" x14ac:dyDescent="0.3"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</row>
    <row r="233" spans="2:17" x14ac:dyDescent="0.3"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</row>
    <row r="234" spans="2:17" x14ac:dyDescent="0.3"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</row>
    <row r="235" spans="2:17" x14ac:dyDescent="0.3"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</row>
    <row r="236" spans="2:17" x14ac:dyDescent="0.3"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</row>
    <row r="237" spans="2:17" x14ac:dyDescent="0.3"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</row>
    <row r="238" spans="2:17" x14ac:dyDescent="0.3"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</row>
    <row r="239" spans="2:17" x14ac:dyDescent="0.3"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</row>
    <row r="240" spans="2:17" x14ac:dyDescent="0.3"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</row>
    <row r="241" spans="2:17" x14ac:dyDescent="0.3"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</row>
    <row r="242" spans="2:17" x14ac:dyDescent="0.3"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</row>
    <row r="243" spans="2:17" x14ac:dyDescent="0.3"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</row>
    <row r="244" spans="2:17" x14ac:dyDescent="0.3"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</row>
    <row r="245" spans="2:17" x14ac:dyDescent="0.3"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</row>
    <row r="246" spans="2:17" x14ac:dyDescent="0.3">
      <c r="B246" s="143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</row>
    <row r="247" spans="2:17" x14ac:dyDescent="0.3">
      <c r="B247" s="143"/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796875" defaultRowHeight="13" x14ac:dyDescent="0.3"/>
  <cols>
    <col min="1" max="1" width="52.7265625" style="160" bestFit="1" customWidth="1"/>
    <col min="2" max="7" width="11.7265625" style="160" customWidth="1"/>
    <col min="8" max="16384" width="9.1796875" style="160"/>
  </cols>
  <sheetData>
    <row r="2" spans="1:19" ht="18.5" x14ac:dyDescent="0.45">
      <c r="A2" s="256" t="s">
        <v>202</v>
      </c>
      <c r="B2" s="258"/>
      <c r="C2" s="258"/>
      <c r="D2" s="258"/>
      <c r="E2" s="258"/>
      <c r="F2" s="258"/>
      <c r="G2" s="258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4" spans="1:19" s="8" customFormat="1" x14ac:dyDescent="0.3">
      <c r="G4" s="92" t="s">
        <v>100</v>
      </c>
    </row>
    <row r="5" spans="1:19" s="107" customFormat="1" x14ac:dyDescent="0.25">
      <c r="A5" s="213"/>
      <c r="B5" s="139">
        <f>YT_ALL!B5</f>
        <v>43465</v>
      </c>
      <c r="C5" s="139">
        <f>YT_ALL!C5</f>
        <v>43830</v>
      </c>
      <c r="D5" s="139">
        <f>YT_ALL!D5</f>
        <v>44196</v>
      </c>
      <c r="E5" s="139">
        <f>YT_ALL!E5</f>
        <v>44561</v>
      </c>
      <c r="F5" s="139">
        <f>YT_ALL!F5</f>
        <v>44926</v>
      </c>
      <c r="G5" s="139">
        <f>YT_ALL!G5</f>
        <v>45077</v>
      </c>
    </row>
    <row r="6" spans="1:19" s="203" customFormat="1" x14ac:dyDescent="0.25">
      <c r="A6" s="239" t="s">
        <v>151</v>
      </c>
      <c r="B6" s="176">
        <f t="shared" ref="B6:G6" si="0">SUM(B$7+ B$8)</f>
        <v>2168.4215676641802</v>
      </c>
      <c r="C6" s="176">
        <f t="shared" si="0"/>
        <v>1998.29589995677</v>
      </c>
      <c r="D6" s="176">
        <f t="shared" si="0"/>
        <v>2551.8817251684204</v>
      </c>
      <c r="E6" s="176">
        <f t="shared" si="0"/>
        <v>2672.0602100677202</v>
      </c>
      <c r="F6" s="176">
        <f t="shared" si="0"/>
        <v>4075.4500576400706</v>
      </c>
      <c r="G6" s="176">
        <f t="shared" si="0"/>
        <v>4593.4711813931399</v>
      </c>
    </row>
    <row r="7" spans="1:19" s="180" customFormat="1" x14ac:dyDescent="0.25">
      <c r="A7" s="49" t="str">
        <f>YT_ALL!A7</f>
        <v>Внутрішній борг</v>
      </c>
      <c r="B7" s="101">
        <f>YT_ALL!B7/DMLMLR</f>
        <v>771.41054367665004</v>
      </c>
      <c r="C7" s="101">
        <f>YT_ALL!C7/DMLMLR</f>
        <v>838.84791941263995</v>
      </c>
      <c r="D7" s="101">
        <f>YT_ALL!D7/DMLMLR</f>
        <v>1032.9472373353101</v>
      </c>
      <c r="E7" s="101">
        <f>YT_ALL!E7/DMLMLR</f>
        <v>1111.5978612510701</v>
      </c>
      <c r="F7" s="101">
        <f>YT_ALL!F7/DMLMLR</f>
        <v>1461.8881836600101</v>
      </c>
      <c r="G7" s="101">
        <f>YT_ALL!G7/DMLMLR</f>
        <v>1522.3931327435901</v>
      </c>
    </row>
    <row r="8" spans="1:19" s="180" customFormat="1" x14ac:dyDescent="0.25">
      <c r="A8" s="49" t="str">
        <f>YT_ALL!A8</f>
        <v>Зовнішній борг</v>
      </c>
      <c r="B8" s="101">
        <f>YT_ALL!B8/DMLMLR</f>
        <v>1397.0110239875301</v>
      </c>
      <c r="C8" s="101">
        <f>YT_ALL!C8/DMLMLR</f>
        <v>1159.4479805441299</v>
      </c>
      <c r="D8" s="101">
        <f>YT_ALL!D8/DMLMLR</f>
        <v>1518.9344878331101</v>
      </c>
      <c r="E8" s="101">
        <f>YT_ALL!E8/DMLMLR</f>
        <v>1560.4623488166501</v>
      </c>
      <c r="F8" s="101">
        <f>YT_ALL!F8/DMLMLR</f>
        <v>2613.5618739800602</v>
      </c>
      <c r="G8" s="101">
        <f>YT_ALL!G8/DMLMLR</f>
        <v>3071.0780486495501</v>
      </c>
    </row>
    <row r="9" spans="1:19" x14ac:dyDescent="0.3"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</row>
    <row r="10" spans="1:19" x14ac:dyDescent="0.3">
      <c r="B10" s="143"/>
      <c r="C10" s="143"/>
      <c r="D10" s="143"/>
      <c r="E10" s="143"/>
      <c r="F10" s="143"/>
      <c r="G10" s="92" t="s">
        <v>96</v>
      </c>
      <c r="H10" s="143"/>
      <c r="I10" s="143"/>
      <c r="J10" s="143"/>
      <c r="K10" s="143"/>
      <c r="L10" s="143"/>
      <c r="M10" s="143"/>
      <c r="N10" s="143"/>
      <c r="O10" s="143"/>
      <c r="P10" s="143"/>
      <c r="Q10" s="143"/>
    </row>
    <row r="11" spans="1:19" s="230" customFormat="1" x14ac:dyDescent="0.3">
      <c r="A11" s="80"/>
      <c r="B11" s="139">
        <f>YT_ALL!B11</f>
        <v>43465</v>
      </c>
      <c r="C11" s="139">
        <f>YT_ALL!C11</f>
        <v>43830</v>
      </c>
      <c r="D11" s="139">
        <f>YT_ALL!D11</f>
        <v>44196</v>
      </c>
      <c r="E11" s="139">
        <f>YT_ALL!E11</f>
        <v>44561</v>
      </c>
      <c r="F11" s="139">
        <f>YT_ALL!F11</f>
        <v>44926</v>
      </c>
      <c r="G11" s="139">
        <f>YT_ALL!G11</f>
        <v>45077</v>
      </c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1:19" s="58" customFormat="1" x14ac:dyDescent="0.3">
      <c r="A12" s="239" t="s">
        <v>151</v>
      </c>
      <c r="B12" s="176">
        <f t="shared" ref="B12:G12" si="1">SUM(B$13+ B$14)</f>
        <v>78.315547975930002</v>
      </c>
      <c r="C12" s="176">
        <f t="shared" si="1"/>
        <v>84.365406859519993</v>
      </c>
      <c r="D12" s="176">
        <f t="shared" si="1"/>
        <v>90.253504033989998</v>
      </c>
      <c r="E12" s="176">
        <f t="shared" si="1"/>
        <v>97.955884555140003</v>
      </c>
      <c r="F12" s="176">
        <f t="shared" si="1"/>
        <v>111.44670722021999</v>
      </c>
      <c r="G12" s="176">
        <f t="shared" si="1"/>
        <v>125.61244295395001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19" s="24" customFormat="1" x14ac:dyDescent="0.3">
      <c r="A13" s="49" t="str">
        <f>YT_ALL!A13</f>
        <v>Внутрішній борг</v>
      </c>
      <c r="B13" s="101">
        <f>YT_ALL!B13/DMLMLR</f>
        <v>27.860560115839998</v>
      </c>
      <c r="C13" s="101">
        <f>YT_ALL!C13/DMLMLR</f>
        <v>35.415048399980002</v>
      </c>
      <c r="D13" s="101">
        <f>YT_ALL!D13/DMLMLR</f>
        <v>36.532691437769998</v>
      </c>
      <c r="E13" s="101">
        <f>YT_ALL!E13/DMLMLR</f>
        <v>40.750410996870002</v>
      </c>
      <c r="F13" s="101">
        <f>YT_ALL!F13/DMLMLR</f>
        <v>39.976596962199999</v>
      </c>
      <c r="G13" s="101">
        <f>YT_ALL!G13/DMLMLR</f>
        <v>41.631157133610003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9" s="24" customFormat="1" x14ac:dyDescent="0.3">
      <c r="A14" s="49" t="str">
        <f>YT_ALL!A14</f>
        <v>Зовнішній борг</v>
      </c>
      <c r="B14" s="101">
        <f>YT_ALL!B14/DMLMLR</f>
        <v>50.45498786009</v>
      </c>
      <c r="C14" s="101">
        <f>YT_ALL!C14/DMLMLR</f>
        <v>48.950358459539999</v>
      </c>
      <c r="D14" s="101">
        <f>YT_ALL!D14/DMLMLR</f>
        <v>53.72081259622</v>
      </c>
      <c r="E14" s="101">
        <f>YT_ALL!E14/DMLMLR</f>
        <v>57.20547355827</v>
      </c>
      <c r="F14" s="101">
        <f>YT_ALL!F14/DMLMLR</f>
        <v>71.47011025802</v>
      </c>
      <c r="G14" s="101">
        <f>YT_ALL!G14/DMLMLR</f>
        <v>83.981285820340005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9" x14ac:dyDescent="0.3"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r="16" spans="1:19" s="96" customFormat="1" x14ac:dyDescent="0.3">
      <c r="G16" s="92" t="s">
        <v>191</v>
      </c>
    </row>
    <row r="17" spans="1:19" s="230" customFormat="1" x14ac:dyDescent="0.3">
      <c r="A17" s="80"/>
      <c r="B17" s="139">
        <f>YT_ALL!B17</f>
        <v>43465</v>
      </c>
      <c r="C17" s="139">
        <f>YT_ALL!C17</f>
        <v>43830</v>
      </c>
      <c r="D17" s="139">
        <f>YT_ALL!D17</f>
        <v>44196</v>
      </c>
      <c r="E17" s="139">
        <f>YT_ALL!E17</f>
        <v>44561</v>
      </c>
      <c r="F17" s="139">
        <f>YT_ALL!F17</f>
        <v>44926</v>
      </c>
      <c r="G17" s="139">
        <f>YT_ALL!G17</f>
        <v>45077</v>
      </c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</row>
    <row r="18" spans="1:19" s="58" customFormat="1" x14ac:dyDescent="0.3">
      <c r="A18" s="239" t="s">
        <v>151</v>
      </c>
      <c r="B18" s="176">
        <f t="shared" ref="B18:G18" si="2">SUM(B$19+ B$20)</f>
        <v>1</v>
      </c>
      <c r="C18" s="176">
        <f t="shared" si="2"/>
        <v>1</v>
      </c>
      <c r="D18" s="176">
        <f t="shared" si="2"/>
        <v>1</v>
      </c>
      <c r="E18" s="176">
        <f t="shared" si="2"/>
        <v>1</v>
      </c>
      <c r="F18" s="176">
        <f t="shared" si="2"/>
        <v>1</v>
      </c>
      <c r="G18" s="176">
        <f t="shared" si="2"/>
        <v>1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1:19" s="24" customFormat="1" x14ac:dyDescent="0.3">
      <c r="A19" s="49" t="str">
        <f>YT_ALL!A19</f>
        <v>Внутрішній борг</v>
      </c>
      <c r="B19" s="170">
        <f>YT_ALL!B19</f>
        <v>0.35574699999999998</v>
      </c>
      <c r="C19" s="170">
        <f>YT_ALL!C19</f>
        <v>0.41978199999999999</v>
      </c>
      <c r="D19" s="170">
        <f>YT_ALL!D19</f>
        <v>0.404779</v>
      </c>
      <c r="E19" s="170">
        <f>YT_ALL!E19</f>
        <v>0.41600799999999999</v>
      </c>
      <c r="F19" s="170">
        <f>YT_ALL!F19</f>
        <v>0.35870600000000002</v>
      </c>
      <c r="G19" s="170">
        <f>YT_ALL!G19</f>
        <v>0.33142500000000003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9" s="24" customFormat="1" x14ac:dyDescent="0.3">
      <c r="A20" s="49" t="str">
        <f>YT_ALL!A20</f>
        <v>Зовнішній борг</v>
      </c>
      <c r="B20" s="170">
        <f>YT_ALL!B20</f>
        <v>0.64425299999999996</v>
      </c>
      <c r="C20" s="170">
        <f>YT_ALL!C20</f>
        <v>0.58021800000000001</v>
      </c>
      <c r="D20" s="170">
        <f>YT_ALL!D20</f>
        <v>0.595221</v>
      </c>
      <c r="E20" s="170">
        <f>YT_ALL!E20</f>
        <v>0.58399199999999996</v>
      </c>
      <c r="F20" s="170">
        <f>YT_ALL!F20</f>
        <v>0.64129400000000003</v>
      </c>
      <c r="G20" s="170">
        <f>YT_ALL!G20</f>
        <v>0.66857500000000003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9" x14ac:dyDescent="0.3">
      <c r="A21" s="3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</row>
    <row r="22" spans="1:19" x14ac:dyDescent="0.3"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</row>
    <row r="23" spans="1:19" x14ac:dyDescent="0.3"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1:19" x14ac:dyDescent="0.3"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</row>
    <row r="25" spans="1:19" s="96" customFormat="1" x14ac:dyDescent="0.3"/>
    <row r="26" spans="1:19" x14ac:dyDescent="0.3"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</row>
    <row r="27" spans="1:19" x14ac:dyDescent="0.3"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</row>
    <row r="28" spans="1:19" x14ac:dyDescent="0.3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</row>
    <row r="29" spans="1:19" x14ac:dyDescent="0.3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</row>
    <row r="30" spans="1:19" x14ac:dyDescent="0.3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</row>
    <row r="31" spans="1:19" x14ac:dyDescent="0.3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</row>
    <row r="32" spans="1:19" x14ac:dyDescent="0.3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</row>
    <row r="33" spans="2:17" x14ac:dyDescent="0.3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  <row r="34" spans="2:17" x14ac:dyDescent="0.3"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</row>
    <row r="35" spans="2:17" x14ac:dyDescent="0.3"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</row>
    <row r="36" spans="2:17" x14ac:dyDescent="0.3"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</row>
    <row r="37" spans="2:17" x14ac:dyDescent="0.3"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</row>
    <row r="38" spans="2:17" x14ac:dyDescent="0.3"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</row>
    <row r="39" spans="2:17" x14ac:dyDescent="0.3"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</row>
    <row r="40" spans="2:17" x14ac:dyDescent="0.3"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</row>
    <row r="41" spans="2:17" x14ac:dyDescent="0.3"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</row>
    <row r="42" spans="2:17" x14ac:dyDescent="0.3"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</row>
    <row r="43" spans="2:17" x14ac:dyDescent="0.3"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</row>
    <row r="44" spans="2:17" x14ac:dyDescent="0.3"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</row>
    <row r="45" spans="2:17" x14ac:dyDescent="0.3"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</row>
    <row r="46" spans="2:17" x14ac:dyDescent="0.3"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</row>
    <row r="47" spans="2:17" x14ac:dyDescent="0.3"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</row>
    <row r="48" spans="2:17" x14ac:dyDescent="0.3"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</row>
    <row r="49" spans="2:17" x14ac:dyDescent="0.3"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</row>
    <row r="50" spans="2:17" x14ac:dyDescent="0.3"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</row>
    <row r="51" spans="2:17" x14ac:dyDescent="0.3"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</row>
    <row r="52" spans="2:17" x14ac:dyDescent="0.3"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</row>
    <row r="53" spans="2:17" x14ac:dyDescent="0.3"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</row>
    <row r="54" spans="2:17" x14ac:dyDescent="0.3"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</row>
    <row r="55" spans="2:17" x14ac:dyDescent="0.3"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</row>
    <row r="56" spans="2:17" x14ac:dyDescent="0.3"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</row>
    <row r="57" spans="2:17" x14ac:dyDescent="0.3"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</row>
    <row r="58" spans="2:17" x14ac:dyDescent="0.3"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</row>
    <row r="59" spans="2:17" x14ac:dyDescent="0.3"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</row>
    <row r="60" spans="2:17" x14ac:dyDescent="0.3"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</row>
    <row r="61" spans="2:17" x14ac:dyDescent="0.3"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</row>
    <row r="62" spans="2:17" x14ac:dyDescent="0.3"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</row>
    <row r="63" spans="2:17" x14ac:dyDescent="0.3"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</row>
    <row r="64" spans="2:17" x14ac:dyDescent="0.3"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</row>
    <row r="65" spans="2:17" x14ac:dyDescent="0.3"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</row>
    <row r="66" spans="2:17" x14ac:dyDescent="0.3"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</row>
    <row r="67" spans="2:17" x14ac:dyDescent="0.3"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</row>
    <row r="68" spans="2:17" x14ac:dyDescent="0.3"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</row>
    <row r="69" spans="2:17" x14ac:dyDescent="0.3"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</row>
    <row r="70" spans="2:17" x14ac:dyDescent="0.3"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</row>
    <row r="71" spans="2:17" x14ac:dyDescent="0.3"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</row>
    <row r="72" spans="2:17" x14ac:dyDescent="0.3"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2:17" x14ac:dyDescent="0.3"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</row>
    <row r="74" spans="2:17" x14ac:dyDescent="0.3"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</row>
    <row r="75" spans="2:17" x14ac:dyDescent="0.3"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</row>
    <row r="76" spans="2:17" x14ac:dyDescent="0.3"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</row>
    <row r="77" spans="2:17" x14ac:dyDescent="0.3"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</row>
    <row r="78" spans="2:17" x14ac:dyDescent="0.3"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</row>
    <row r="79" spans="2:17" x14ac:dyDescent="0.3"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</row>
    <row r="80" spans="2:17" x14ac:dyDescent="0.3"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</row>
    <row r="81" spans="2:17" x14ac:dyDescent="0.3"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</row>
    <row r="82" spans="2:17" x14ac:dyDescent="0.3"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</row>
    <row r="83" spans="2:17" x14ac:dyDescent="0.3"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</row>
    <row r="84" spans="2:17" x14ac:dyDescent="0.3"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</row>
    <row r="85" spans="2:17" x14ac:dyDescent="0.3"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</row>
    <row r="86" spans="2:17" x14ac:dyDescent="0.3"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</row>
    <row r="87" spans="2:17" x14ac:dyDescent="0.3"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</row>
    <row r="88" spans="2:17" x14ac:dyDescent="0.3"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</row>
    <row r="89" spans="2:17" x14ac:dyDescent="0.3"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</row>
    <row r="90" spans="2:17" x14ac:dyDescent="0.3"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</row>
    <row r="91" spans="2:17" x14ac:dyDescent="0.3"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</row>
    <row r="92" spans="2:17" x14ac:dyDescent="0.3"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</row>
    <row r="93" spans="2:17" x14ac:dyDescent="0.3"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</row>
    <row r="94" spans="2:17" x14ac:dyDescent="0.3"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</row>
    <row r="95" spans="2:17" x14ac:dyDescent="0.3"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</row>
    <row r="96" spans="2:17" x14ac:dyDescent="0.3"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</row>
    <row r="97" spans="2:17" x14ac:dyDescent="0.3"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2:17" x14ac:dyDescent="0.3"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</row>
    <row r="99" spans="2:17" x14ac:dyDescent="0.3"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2:17" x14ac:dyDescent="0.3"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2:17" x14ac:dyDescent="0.3"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</row>
    <row r="102" spans="2:17" x14ac:dyDescent="0.3"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</row>
    <row r="103" spans="2:17" x14ac:dyDescent="0.3"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</row>
    <row r="104" spans="2:17" x14ac:dyDescent="0.3"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2:17" x14ac:dyDescent="0.3"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2:17" x14ac:dyDescent="0.3"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</row>
    <row r="107" spans="2:17" x14ac:dyDescent="0.3"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</row>
    <row r="108" spans="2:17" x14ac:dyDescent="0.3"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</row>
    <row r="109" spans="2:17" x14ac:dyDescent="0.3"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</row>
    <row r="110" spans="2:17" x14ac:dyDescent="0.3"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</row>
    <row r="111" spans="2:17" x14ac:dyDescent="0.3"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</row>
    <row r="112" spans="2:17" x14ac:dyDescent="0.3"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</row>
    <row r="113" spans="2:17" x14ac:dyDescent="0.3"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</row>
    <row r="114" spans="2:17" x14ac:dyDescent="0.3"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</row>
    <row r="115" spans="2:17" x14ac:dyDescent="0.3"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</row>
    <row r="116" spans="2:17" x14ac:dyDescent="0.3"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</row>
    <row r="117" spans="2:17" x14ac:dyDescent="0.3"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</row>
    <row r="118" spans="2:17" x14ac:dyDescent="0.3"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</row>
    <row r="119" spans="2:17" x14ac:dyDescent="0.3"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</row>
    <row r="120" spans="2:17" x14ac:dyDescent="0.3"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</row>
    <row r="121" spans="2:17" x14ac:dyDescent="0.3"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</row>
    <row r="122" spans="2:17" x14ac:dyDescent="0.3"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</row>
    <row r="123" spans="2:17" x14ac:dyDescent="0.3"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</row>
    <row r="124" spans="2:17" x14ac:dyDescent="0.3"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</row>
    <row r="125" spans="2:17" x14ac:dyDescent="0.3"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</row>
    <row r="126" spans="2:17" x14ac:dyDescent="0.3"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</row>
    <row r="127" spans="2:17" x14ac:dyDescent="0.3"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</row>
    <row r="128" spans="2:17" x14ac:dyDescent="0.3"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</row>
    <row r="129" spans="2:17" x14ac:dyDescent="0.3"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</row>
    <row r="130" spans="2:17" x14ac:dyDescent="0.3"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</row>
    <row r="131" spans="2:17" x14ac:dyDescent="0.3"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</row>
    <row r="132" spans="2:17" x14ac:dyDescent="0.3"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</row>
    <row r="133" spans="2:17" x14ac:dyDescent="0.3"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</row>
    <row r="134" spans="2:17" x14ac:dyDescent="0.3"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</row>
    <row r="135" spans="2:17" x14ac:dyDescent="0.3"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</row>
    <row r="136" spans="2:17" x14ac:dyDescent="0.3"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</row>
    <row r="137" spans="2:17" x14ac:dyDescent="0.3"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</row>
    <row r="138" spans="2:17" x14ac:dyDescent="0.3"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</row>
    <row r="139" spans="2:17" x14ac:dyDescent="0.3"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</row>
    <row r="140" spans="2:17" x14ac:dyDescent="0.3"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</row>
    <row r="141" spans="2:17" x14ac:dyDescent="0.3"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</row>
    <row r="142" spans="2:17" x14ac:dyDescent="0.3"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</row>
    <row r="143" spans="2:17" x14ac:dyDescent="0.3"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</row>
    <row r="144" spans="2:17" x14ac:dyDescent="0.3"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</row>
    <row r="145" spans="2:17" x14ac:dyDescent="0.3"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</row>
    <row r="146" spans="2:17" x14ac:dyDescent="0.3"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</row>
    <row r="147" spans="2:17" x14ac:dyDescent="0.3"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</row>
    <row r="148" spans="2:17" x14ac:dyDescent="0.3"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</row>
    <row r="149" spans="2:17" x14ac:dyDescent="0.3"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</row>
    <row r="150" spans="2:17" x14ac:dyDescent="0.3"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</row>
    <row r="151" spans="2:17" x14ac:dyDescent="0.3"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</row>
    <row r="152" spans="2:17" x14ac:dyDescent="0.3"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</row>
    <row r="153" spans="2:17" x14ac:dyDescent="0.3"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</row>
    <row r="154" spans="2:17" x14ac:dyDescent="0.3"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</row>
    <row r="155" spans="2:17" x14ac:dyDescent="0.3"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</row>
    <row r="156" spans="2:17" x14ac:dyDescent="0.3"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</row>
    <row r="157" spans="2:17" x14ac:dyDescent="0.3"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</row>
    <row r="158" spans="2:17" x14ac:dyDescent="0.3"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</row>
    <row r="159" spans="2:17" x14ac:dyDescent="0.3"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</row>
    <row r="160" spans="2:17" x14ac:dyDescent="0.3"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</row>
    <row r="161" spans="2:17" x14ac:dyDescent="0.3"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</row>
    <row r="162" spans="2:17" x14ac:dyDescent="0.3"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</row>
    <row r="163" spans="2:17" x14ac:dyDescent="0.3"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</row>
    <row r="164" spans="2:17" x14ac:dyDescent="0.3"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</row>
    <row r="165" spans="2:17" x14ac:dyDescent="0.3"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</row>
    <row r="166" spans="2:17" x14ac:dyDescent="0.3"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</row>
    <row r="167" spans="2:17" x14ac:dyDescent="0.3"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</row>
    <row r="168" spans="2:17" x14ac:dyDescent="0.3"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</row>
    <row r="169" spans="2:17" x14ac:dyDescent="0.3"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</row>
    <row r="170" spans="2:17" x14ac:dyDescent="0.3"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</row>
    <row r="171" spans="2:17" x14ac:dyDescent="0.3"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</row>
    <row r="172" spans="2:17" x14ac:dyDescent="0.3"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</row>
    <row r="173" spans="2:17" x14ac:dyDescent="0.3"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</row>
    <row r="174" spans="2:17" x14ac:dyDescent="0.3"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</row>
    <row r="175" spans="2:17" x14ac:dyDescent="0.3"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</row>
    <row r="176" spans="2:17" x14ac:dyDescent="0.3"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</row>
    <row r="177" spans="2:17" x14ac:dyDescent="0.3"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</row>
    <row r="178" spans="2:17" x14ac:dyDescent="0.3"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</row>
    <row r="179" spans="2:17" x14ac:dyDescent="0.3"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</row>
    <row r="180" spans="2:17" x14ac:dyDescent="0.3"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</row>
    <row r="181" spans="2:17" x14ac:dyDescent="0.3"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</row>
    <row r="182" spans="2:17" x14ac:dyDescent="0.3"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</row>
    <row r="183" spans="2:17" x14ac:dyDescent="0.3"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</row>
    <row r="184" spans="2:17" x14ac:dyDescent="0.3"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</row>
    <row r="185" spans="2:17" x14ac:dyDescent="0.3"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</row>
    <row r="186" spans="2:17" x14ac:dyDescent="0.3"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</row>
    <row r="187" spans="2:17" x14ac:dyDescent="0.3"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</row>
    <row r="188" spans="2:17" x14ac:dyDescent="0.3"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</row>
    <row r="189" spans="2:17" x14ac:dyDescent="0.3"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</row>
    <row r="190" spans="2:17" x14ac:dyDescent="0.3"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</row>
    <row r="191" spans="2:17" x14ac:dyDescent="0.3"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</row>
    <row r="192" spans="2:17" x14ac:dyDescent="0.3"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</row>
    <row r="193" spans="2:17" x14ac:dyDescent="0.3"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</row>
    <row r="194" spans="2:17" x14ac:dyDescent="0.3"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</row>
    <row r="195" spans="2:17" x14ac:dyDescent="0.3"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</row>
    <row r="196" spans="2:17" x14ac:dyDescent="0.3"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</row>
    <row r="197" spans="2:17" x14ac:dyDescent="0.3"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</row>
    <row r="198" spans="2:17" x14ac:dyDescent="0.3"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</row>
    <row r="199" spans="2:17" x14ac:dyDescent="0.3"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</row>
    <row r="200" spans="2:17" x14ac:dyDescent="0.3"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</row>
    <row r="201" spans="2:17" x14ac:dyDescent="0.3"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</row>
    <row r="202" spans="2:17" x14ac:dyDescent="0.3"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</row>
    <row r="203" spans="2:17" x14ac:dyDescent="0.3"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</row>
    <row r="204" spans="2:17" x14ac:dyDescent="0.3"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</row>
    <row r="205" spans="2:17" x14ac:dyDescent="0.3"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</row>
    <row r="206" spans="2:17" x14ac:dyDescent="0.3"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</row>
    <row r="207" spans="2:17" x14ac:dyDescent="0.3"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</row>
    <row r="208" spans="2:17" x14ac:dyDescent="0.3"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</row>
    <row r="209" spans="2:17" x14ac:dyDescent="0.3"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</row>
    <row r="210" spans="2:17" x14ac:dyDescent="0.3"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</row>
    <row r="211" spans="2:17" x14ac:dyDescent="0.3"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</row>
    <row r="212" spans="2:17" x14ac:dyDescent="0.3"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</row>
    <row r="213" spans="2:17" x14ac:dyDescent="0.3"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</row>
    <row r="214" spans="2:17" x14ac:dyDescent="0.3"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</row>
    <row r="215" spans="2:17" x14ac:dyDescent="0.3"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</row>
    <row r="216" spans="2:17" x14ac:dyDescent="0.3"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</row>
    <row r="217" spans="2:17" x14ac:dyDescent="0.3"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</row>
    <row r="218" spans="2:17" x14ac:dyDescent="0.3"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</row>
    <row r="219" spans="2:17" x14ac:dyDescent="0.3"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</row>
    <row r="220" spans="2:17" x14ac:dyDescent="0.3"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</row>
    <row r="221" spans="2:17" x14ac:dyDescent="0.3"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</row>
    <row r="222" spans="2:17" x14ac:dyDescent="0.3"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</row>
    <row r="223" spans="2:17" x14ac:dyDescent="0.3"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</row>
    <row r="224" spans="2:17" x14ac:dyDescent="0.3"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</row>
    <row r="225" spans="2:17" x14ac:dyDescent="0.3"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</row>
    <row r="226" spans="2:17" x14ac:dyDescent="0.3"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</row>
    <row r="227" spans="2:17" x14ac:dyDescent="0.3"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</row>
    <row r="228" spans="2:17" x14ac:dyDescent="0.3"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</row>
    <row r="229" spans="2:17" x14ac:dyDescent="0.3"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</row>
    <row r="230" spans="2:17" x14ac:dyDescent="0.3"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</row>
    <row r="231" spans="2:17" x14ac:dyDescent="0.3"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</row>
    <row r="232" spans="2:17" x14ac:dyDescent="0.3"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</row>
    <row r="233" spans="2:17" x14ac:dyDescent="0.3"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</row>
    <row r="234" spans="2:17" x14ac:dyDescent="0.3"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</row>
    <row r="235" spans="2:17" x14ac:dyDescent="0.3"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</row>
    <row r="236" spans="2:17" x14ac:dyDescent="0.3"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</row>
    <row r="237" spans="2:17" x14ac:dyDescent="0.3"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</row>
    <row r="238" spans="2:17" x14ac:dyDescent="0.3"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</row>
    <row r="239" spans="2:17" x14ac:dyDescent="0.3"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</row>
    <row r="240" spans="2:17" x14ac:dyDescent="0.3"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</row>
    <row r="241" spans="2:17" x14ac:dyDescent="0.3"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</row>
    <row r="242" spans="2:17" x14ac:dyDescent="0.3"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</row>
    <row r="243" spans="2:17" x14ac:dyDescent="0.3"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</row>
    <row r="244" spans="2:17" x14ac:dyDescent="0.3"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</row>
    <row r="245" spans="2:17" x14ac:dyDescent="0.3"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</row>
    <row r="246" spans="2:17" x14ac:dyDescent="0.3">
      <c r="B246" s="143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</row>
    <row r="247" spans="2:17" x14ac:dyDescent="0.3">
      <c r="B247" s="143"/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796875" defaultRowHeight="13" x14ac:dyDescent="0.3"/>
  <cols>
    <col min="1" max="1" width="52.7265625" style="160" bestFit="1" customWidth="1"/>
    <col min="2" max="7" width="11.7265625" style="160" customWidth="1"/>
    <col min="8" max="16384" width="9.1796875" style="160"/>
  </cols>
  <sheetData>
    <row r="2" spans="1:19" ht="18.5" x14ac:dyDescent="0.45">
      <c r="A2" s="256" t="s">
        <v>202</v>
      </c>
      <c r="B2" s="258"/>
      <c r="C2" s="258"/>
      <c r="D2" s="258"/>
      <c r="E2" s="258"/>
      <c r="F2" s="258"/>
      <c r="G2" s="258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4" spans="1:19" s="8" customFormat="1" x14ac:dyDescent="0.3">
      <c r="G4" s="92" t="s">
        <v>100</v>
      </c>
    </row>
    <row r="5" spans="1:19" s="107" customFormat="1" x14ac:dyDescent="0.25">
      <c r="A5" s="213"/>
      <c r="B5" s="139">
        <f>YT_ALL!B5</f>
        <v>43465</v>
      </c>
      <c r="C5" s="139">
        <f>YT_ALL!C5</f>
        <v>43830</v>
      </c>
      <c r="D5" s="139">
        <f>YT_ALL!D5</f>
        <v>44196</v>
      </c>
      <c r="E5" s="139">
        <f>YT_ALL!E5</f>
        <v>44561</v>
      </c>
      <c r="F5" s="139">
        <f>YT_ALL!F5</f>
        <v>44926</v>
      </c>
      <c r="G5" s="139">
        <f>YT_ALL!G5</f>
        <v>45077</v>
      </c>
    </row>
    <row r="6" spans="1:19" s="203" customFormat="1" x14ac:dyDescent="0.25">
      <c r="A6" s="239" t="s">
        <v>151</v>
      </c>
      <c r="B6" s="176">
        <f t="shared" ref="B6:G6" si="0">SUM(B$7+ B$8)</f>
        <v>2168.4215676641797</v>
      </c>
      <c r="C6" s="176">
        <f t="shared" si="0"/>
        <v>1998.29589995677</v>
      </c>
      <c r="D6" s="176">
        <f t="shared" si="0"/>
        <v>2551.88172516842</v>
      </c>
      <c r="E6" s="176">
        <f t="shared" si="0"/>
        <v>2672.0602100677197</v>
      </c>
      <c r="F6" s="176">
        <f t="shared" si="0"/>
        <v>4075.4500576400696</v>
      </c>
      <c r="G6" s="176">
        <f t="shared" si="0"/>
        <v>4593.4711813931399</v>
      </c>
    </row>
    <row r="7" spans="1:19" s="180" customFormat="1" x14ac:dyDescent="0.25">
      <c r="A7" s="49" t="str">
        <f>YK_ALL!A7</f>
        <v>Державний борг</v>
      </c>
      <c r="B7" s="101">
        <f>YK_ALL!B7/DMLMLR</f>
        <v>1860.2910955853999</v>
      </c>
      <c r="C7" s="101">
        <f>YK_ALL!C7/DMLMLR</f>
        <v>1761.36913148087</v>
      </c>
      <c r="D7" s="101">
        <f>YK_ALL!D7/DMLMLR</f>
        <v>2259.2315015926201</v>
      </c>
      <c r="E7" s="101">
        <f>YK_ALL!E7/DMLMLR</f>
        <v>2362.7201507571899</v>
      </c>
      <c r="F7" s="101">
        <f>YK_ALL!F7/DMLMLR</f>
        <v>3715.1336317660898</v>
      </c>
      <c r="G7" s="101">
        <f>YK_ALL!G7/DMLMLR</f>
        <v>4257.0761609778801</v>
      </c>
    </row>
    <row r="8" spans="1:19" s="180" customFormat="1" x14ac:dyDescent="0.25">
      <c r="A8" s="49" t="str">
        <f>YK_ALL!A8</f>
        <v>Гарантований державою борг</v>
      </c>
      <c r="B8" s="101">
        <f>YK_ALL!B8/DMLMLR</f>
        <v>308.13047207877997</v>
      </c>
      <c r="C8" s="101">
        <f>YK_ALL!C8/DMLMLR</f>
        <v>236.92676847589999</v>
      </c>
      <c r="D8" s="101">
        <f>YK_ALL!D8/DMLMLR</f>
        <v>292.6502235758</v>
      </c>
      <c r="E8" s="101">
        <f>YK_ALL!E8/DMLMLR</f>
        <v>309.34005931053002</v>
      </c>
      <c r="F8" s="101">
        <f>YK_ALL!F8/DMLMLR</f>
        <v>360.31642587397999</v>
      </c>
      <c r="G8" s="101">
        <f>YK_ALL!G8/DMLMLR</f>
        <v>336.39502041525998</v>
      </c>
    </row>
    <row r="9" spans="1:19" x14ac:dyDescent="0.3"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</row>
    <row r="10" spans="1:19" x14ac:dyDescent="0.3">
      <c r="B10" s="143"/>
      <c r="C10" s="143"/>
      <c r="D10" s="143"/>
      <c r="E10" s="143"/>
      <c r="F10" s="143"/>
      <c r="G10" s="92" t="s">
        <v>96</v>
      </c>
      <c r="H10" s="143"/>
      <c r="I10" s="143"/>
      <c r="J10" s="143"/>
      <c r="K10" s="143"/>
      <c r="L10" s="143"/>
      <c r="M10" s="143"/>
      <c r="N10" s="143"/>
      <c r="O10" s="143"/>
      <c r="P10" s="143"/>
      <c r="Q10" s="143"/>
    </row>
    <row r="11" spans="1:19" s="230" customFormat="1" x14ac:dyDescent="0.3">
      <c r="A11" s="80"/>
      <c r="B11" s="139">
        <f>YT_ALL!B11</f>
        <v>43465</v>
      </c>
      <c r="C11" s="139">
        <f>YT_ALL!C11</f>
        <v>43830</v>
      </c>
      <c r="D11" s="139">
        <f>YT_ALL!D11</f>
        <v>44196</v>
      </c>
      <c r="E11" s="139">
        <f>YT_ALL!E11</f>
        <v>44561</v>
      </c>
      <c r="F11" s="139">
        <f>YT_ALL!F11</f>
        <v>44926</v>
      </c>
      <c r="G11" s="139">
        <f>YT_ALL!G11</f>
        <v>45077</v>
      </c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1:19" s="58" customFormat="1" x14ac:dyDescent="0.3">
      <c r="A12" s="239" t="s">
        <v>151</v>
      </c>
      <c r="B12" s="176">
        <f t="shared" ref="B12:G12" si="1">SUM(B$13+ B$14)</f>
        <v>78.315547975930002</v>
      </c>
      <c r="C12" s="176">
        <f t="shared" si="1"/>
        <v>84.365406859520007</v>
      </c>
      <c r="D12" s="176">
        <f t="shared" si="1"/>
        <v>90.253504033989998</v>
      </c>
      <c r="E12" s="176">
        <f t="shared" si="1"/>
        <v>97.955884555140003</v>
      </c>
      <c r="F12" s="176">
        <f t="shared" si="1"/>
        <v>111.44670722022001</v>
      </c>
      <c r="G12" s="176">
        <f t="shared" si="1"/>
        <v>125.61244295394999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19" s="24" customFormat="1" x14ac:dyDescent="0.3">
      <c r="A13" s="49" t="str">
        <f>YK_ALL!A13</f>
        <v>Державний борг</v>
      </c>
      <c r="B13" s="101">
        <f>YK_ALL!B13/DMLMLR</f>
        <v>67.186989245079999</v>
      </c>
      <c r="C13" s="101">
        <f>YK_ALL!C13/DMLMLR</f>
        <v>74.362672420240003</v>
      </c>
      <c r="D13" s="101">
        <f>YK_ALL!D13/DMLMLR</f>
        <v>79.903217077660003</v>
      </c>
      <c r="E13" s="101">
        <f>YK_ALL!E13/DMLMLR</f>
        <v>86.615691312519999</v>
      </c>
      <c r="F13" s="101">
        <f>YK_ALL!F13/DMLMLR</f>
        <v>101.59354286955001</v>
      </c>
      <c r="G13" s="101">
        <f>YK_ALL!G13/DMLMLR</f>
        <v>116.41343012832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9" s="24" customFormat="1" x14ac:dyDescent="0.3">
      <c r="A14" s="49" t="str">
        <f>YK_ALL!A14</f>
        <v>Гарантований державою борг</v>
      </c>
      <c r="B14" s="101">
        <f>YK_ALL!B14/DMLMLR</f>
        <v>11.128558730849999</v>
      </c>
      <c r="C14" s="101">
        <f>YK_ALL!C14/DMLMLR</f>
        <v>10.002734439279999</v>
      </c>
      <c r="D14" s="101">
        <f>YK_ALL!D14/DMLMLR</f>
        <v>10.350286956330001</v>
      </c>
      <c r="E14" s="101">
        <f>YK_ALL!E14/DMLMLR</f>
        <v>11.34019324262</v>
      </c>
      <c r="F14" s="101">
        <f>YK_ALL!F14/DMLMLR</f>
        <v>9.8531643506699993</v>
      </c>
      <c r="G14" s="101">
        <f>YK_ALL!G14/DMLMLR</f>
        <v>9.1990128256299997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9" x14ac:dyDescent="0.3"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r="16" spans="1:19" s="96" customFormat="1" x14ac:dyDescent="0.3">
      <c r="G16" s="92" t="s">
        <v>191</v>
      </c>
    </row>
    <row r="17" spans="1:19" s="230" customFormat="1" x14ac:dyDescent="0.3">
      <c r="A17" s="80"/>
      <c r="B17" s="139">
        <f>YT_ALL!B17</f>
        <v>43465</v>
      </c>
      <c r="C17" s="139">
        <f>YT_ALL!C17</f>
        <v>43830</v>
      </c>
      <c r="D17" s="139">
        <f>YT_ALL!D17</f>
        <v>44196</v>
      </c>
      <c r="E17" s="139">
        <f>YT_ALL!E17</f>
        <v>44561</v>
      </c>
      <c r="F17" s="139">
        <f>YT_ALL!F17</f>
        <v>44926</v>
      </c>
      <c r="G17" s="139">
        <f>YT_ALL!G17</f>
        <v>45077</v>
      </c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</row>
    <row r="18" spans="1:19" s="58" customFormat="1" x14ac:dyDescent="0.3">
      <c r="A18" s="239" t="s">
        <v>151</v>
      </c>
      <c r="B18" s="176">
        <f t="shared" ref="B18:G18" si="2">SUM(B$19+ B$20)</f>
        <v>1</v>
      </c>
      <c r="C18" s="176">
        <f t="shared" si="2"/>
        <v>1</v>
      </c>
      <c r="D18" s="176">
        <f t="shared" si="2"/>
        <v>1</v>
      </c>
      <c r="E18" s="176">
        <f t="shared" si="2"/>
        <v>1</v>
      </c>
      <c r="F18" s="176">
        <f t="shared" si="2"/>
        <v>1</v>
      </c>
      <c r="G18" s="176">
        <f t="shared" si="2"/>
        <v>1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1:19" s="24" customFormat="1" x14ac:dyDescent="0.3">
      <c r="A19" s="49" t="str">
        <f>YK_ALL!A19</f>
        <v>Державний борг</v>
      </c>
      <c r="B19" s="101">
        <f>YK_ALL!B19</f>
        <v>0.85790100000000002</v>
      </c>
      <c r="C19" s="101">
        <f>YK_ALL!C19</f>
        <v>0.881436</v>
      </c>
      <c r="D19" s="101">
        <f>YK_ALL!D19</f>
        <v>0.88532</v>
      </c>
      <c r="E19" s="101">
        <f>YK_ALL!E19</f>
        <v>0.88423200000000002</v>
      </c>
      <c r="F19" s="101">
        <f>YK_ALL!F19</f>
        <v>0.91158899999999998</v>
      </c>
      <c r="G19" s="101">
        <f>YK_ALL!G19</f>
        <v>0.92676700000000001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9" s="24" customFormat="1" x14ac:dyDescent="0.3">
      <c r="A20" s="49" t="str">
        <f>YK_ALL!A20</f>
        <v>Гарантований державою борг</v>
      </c>
      <c r="B20" s="101">
        <f>YK_ALL!B20</f>
        <v>0.142099</v>
      </c>
      <c r="C20" s="101">
        <f>YK_ALL!C20</f>
        <v>0.118564</v>
      </c>
      <c r="D20" s="101">
        <f>YK_ALL!D20</f>
        <v>0.11468</v>
      </c>
      <c r="E20" s="101">
        <f>YK_ALL!E20</f>
        <v>0.115768</v>
      </c>
      <c r="F20" s="101">
        <f>YK_ALL!F20</f>
        <v>8.8411000000000003E-2</v>
      </c>
      <c r="G20" s="101">
        <f>YK_ALL!G20</f>
        <v>7.3233000000000006E-2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9" x14ac:dyDescent="0.3">
      <c r="A21" s="3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</row>
    <row r="22" spans="1:19" x14ac:dyDescent="0.3"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</row>
    <row r="23" spans="1:19" x14ac:dyDescent="0.3"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1:19" x14ac:dyDescent="0.3"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</row>
    <row r="25" spans="1:19" s="96" customFormat="1" x14ac:dyDescent="0.3"/>
    <row r="26" spans="1:19" x14ac:dyDescent="0.3"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</row>
    <row r="27" spans="1:19" x14ac:dyDescent="0.3"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</row>
    <row r="28" spans="1:19" x14ac:dyDescent="0.3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</row>
    <row r="29" spans="1:19" x14ac:dyDescent="0.3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</row>
    <row r="30" spans="1:19" x14ac:dyDescent="0.3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</row>
    <row r="31" spans="1:19" x14ac:dyDescent="0.3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</row>
    <row r="32" spans="1:19" x14ac:dyDescent="0.3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</row>
    <row r="33" spans="2:17" x14ac:dyDescent="0.3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  <row r="34" spans="2:17" x14ac:dyDescent="0.3"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</row>
    <row r="35" spans="2:17" x14ac:dyDescent="0.3"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</row>
    <row r="36" spans="2:17" x14ac:dyDescent="0.3"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</row>
    <row r="37" spans="2:17" x14ac:dyDescent="0.3"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</row>
    <row r="38" spans="2:17" x14ac:dyDescent="0.3"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</row>
    <row r="39" spans="2:17" x14ac:dyDescent="0.3"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</row>
    <row r="40" spans="2:17" x14ac:dyDescent="0.3"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</row>
    <row r="41" spans="2:17" x14ac:dyDescent="0.3"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</row>
    <row r="42" spans="2:17" x14ac:dyDescent="0.3"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</row>
    <row r="43" spans="2:17" x14ac:dyDescent="0.3"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</row>
    <row r="44" spans="2:17" x14ac:dyDescent="0.3"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</row>
    <row r="45" spans="2:17" x14ac:dyDescent="0.3"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</row>
    <row r="46" spans="2:17" x14ac:dyDescent="0.3"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</row>
    <row r="47" spans="2:17" x14ac:dyDescent="0.3"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</row>
    <row r="48" spans="2:17" x14ac:dyDescent="0.3"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</row>
    <row r="49" spans="2:17" x14ac:dyDescent="0.3"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</row>
    <row r="50" spans="2:17" x14ac:dyDescent="0.3"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</row>
    <row r="51" spans="2:17" x14ac:dyDescent="0.3"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</row>
    <row r="52" spans="2:17" x14ac:dyDescent="0.3"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</row>
    <row r="53" spans="2:17" x14ac:dyDescent="0.3"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</row>
    <row r="54" spans="2:17" x14ac:dyDescent="0.3"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</row>
    <row r="55" spans="2:17" x14ac:dyDescent="0.3"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</row>
    <row r="56" spans="2:17" x14ac:dyDescent="0.3"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</row>
    <row r="57" spans="2:17" x14ac:dyDescent="0.3"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</row>
    <row r="58" spans="2:17" x14ac:dyDescent="0.3"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</row>
    <row r="59" spans="2:17" x14ac:dyDescent="0.3"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</row>
    <row r="60" spans="2:17" x14ac:dyDescent="0.3"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</row>
    <row r="61" spans="2:17" x14ac:dyDescent="0.3"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</row>
    <row r="62" spans="2:17" x14ac:dyDescent="0.3"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</row>
    <row r="63" spans="2:17" x14ac:dyDescent="0.3"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</row>
    <row r="64" spans="2:17" x14ac:dyDescent="0.3"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</row>
    <row r="65" spans="2:17" x14ac:dyDescent="0.3"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</row>
    <row r="66" spans="2:17" x14ac:dyDescent="0.3"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</row>
    <row r="67" spans="2:17" x14ac:dyDescent="0.3"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</row>
    <row r="68" spans="2:17" x14ac:dyDescent="0.3"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</row>
    <row r="69" spans="2:17" x14ac:dyDescent="0.3"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</row>
    <row r="70" spans="2:17" x14ac:dyDescent="0.3"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</row>
    <row r="71" spans="2:17" x14ac:dyDescent="0.3"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</row>
    <row r="72" spans="2:17" x14ac:dyDescent="0.3"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2:17" x14ac:dyDescent="0.3"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</row>
    <row r="74" spans="2:17" x14ac:dyDescent="0.3"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</row>
    <row r="75" spans="2:17" x14ac:dyDescent="0.3"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</row>
    <row r="76" spans="2:17" x14ac:dyDescent="0.3"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</row>
    <row r="77" spans="2:17" x14ac:dyDescent="0.3"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</row>
    <row r="78" spans="2:17" x14ac:dyDescent="0.3"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</row>
    <row r="79" spans="2:17" x14ac:dyDescent="0.3"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</row>
    <row r="80" spans="2:17" x14ac:dyDescent="0.3"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</row>
    <row r="81" spans="2:17" x14ac:dyDescent="0.3"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</row>
    <row r="82" spans="2:17" x14ac:dyDescent="0.3"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</row>
    <row r="83" spans="2:17" x14ac:dyDescent="0.3"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</row>
    <row r="84" spans="2:17" x14ac:dyDescent="0.3"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</row>
    <row r="85" spans="2:17" x14ac:dyDescent="0.3"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</row>
    <row r="86" spans="2:17" x14ac:dyDescent="0.3"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</row>
    <row r="87" spans="2:17" x14ac:dyDescent="0.3"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</row>
    <row r="88" spans="2:17" x14ac:dyDescent="0.3"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</row>
    <row r="89" spans="2:17" x14ac:dyDescent="0.3"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</row>
    <row r="90" spans="2:17" x14ac:dyDescent="0.3"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</row>
    <row r="91" spans="2:17" x14ac:dyDescent="0.3"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</row>
    <row r="92" spans="2:17" x14ac:dyDescent="0.3"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</row>
    <row r="93" spans="2:17" x14ac:dyDescent="0.3"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</row>
    <row r="94" spans="2:17" x14ac:dyDescent="0.3"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</row>
    <row r="95" spans="2:17" x14ac:dyDescent="0.3"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</row>
    <row r="96" spans="2:17" x14ac:dyDescent="0.3"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</row>
    <row r="97" spans="2:17" x14ac:dyDescent="0.3"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2:17" x14ac:dyDescent="0.3"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</row>
    <row r="99" spans="2:17" x14ac:dyDescent="0.3"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2:17" x14ac:dyDescent="0.3"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2:17" x14ac:dyDescent="0.3"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</row>
    <row r="102" spans="2:17" x14ac:dyDescent="0.3"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</row>
    <row r="103" spans="2:17" x14ac:dyDescent="0.3"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</row>
    <row r="104" spans="2:17" x14ac:dyDescent="0.3"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2:17" x14ac:dyDescent="0.3"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2:17" x14ac:dyDescent="0.3"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</row>
    <row r="107" spans="2:17" x14ac:dyDescent="0.3"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</row>
    <row r="108" spans="2:17" x14ac:dyDescent="0.3"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</row>
    <row r="109" spans="2:17" x14ac:dyDescent="0.3"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</row>
    <row r="110" spans="2:17" x14ac:dyDescent="0.3"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</row>
    <row r="111" spans="2:17" x14ac:dyDescent="0.3"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</row>
    <row r="112" spans="2:17" x14ac:dyDescent="0.3"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</row>
    <row r="113" spans="2:17" x14ac:dyDescent="0.3"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</row>
    <row r="114" spans="2:17" x14ac:dyDescent="0.3"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</row>
    <row r="115" spans="2:17" x14ac:dyDescent="0.3"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</row>
    <row r="116" spans="2:17" x14ac:dyDescent="0.3"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</row>
    <row r="117" spans="2:17" x14ac:dyDescent="0.3"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</row>
    <row r="118" spans="2:17" x14ac:dyDescent="0.3"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</row>
    <row r="119" spans="2:17" x14ac:dyDescent="0.3"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</row>
    <row r="120" spans="2:17" x14ac:dyDescent="0.3"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</row>
    <row r="121" spans="2:17" x14ac:dyDescent="0.3"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</row>
    <row r="122" spans="2:17" x14ac:dyDescent="0.3"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</row>
    <row r="123" spans="2:17" x14ac:dyDescent="0.3"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</row>
    <row r="124" spans="2:17" x14ac:dyDescent="0.3"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</row>
    <row r="125" spans="2:17" x14ac:dyDescent="0.3"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</row>
    <row r="126" spans="2:17" x14ac:dyDescent="0.3"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</row>
    <row r="127" spans="2:17" x14ac:dyDescent="0.3"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</row>
    <row r="128" spans="2:17" x14ac:dyDescent="0.3"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</row>
    <row r="129" spans="2:17" x14ac:dyDescent="0.3"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</row>
    <row r="130" spans="2:17" x14ac:dyDescent="0.3"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</row>
    <row r="131" spans="2:17" x14ac:dyDescent="0.3"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</row>
    <row r="132" spans="2:17" x14ac:dyDescent="0.3"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</row>
    <row r="133" spans="2:17" x14ac:dyDescent="0.3"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</row>
    <row r="134" spans="2:17" x14ac:dyDescent="0.3"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</row>
    <row r="135" spans="2:17" x14ac:dyDescent="0.3"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</row>
    <row r="136" spans="2:17" x14ac:dyDescent="0.3"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</row>
    <row r="137" spans="2:17" x14ac:dyDescent="0.3"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</row>
    <row r="138" spans="2:17" x14ac:dyDescent="0.3"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</row>
    <row r="139" spans="2:17" x14ac:dyDescent="0.3"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</row>
    <row r="140" spans="2:17" x14ac:dyDescent="0.3"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</row>
    <row r="141" spans="2:17" x14ac:dyDescent="0.3"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</row>
    <row r="142" spans="2:17" x14ac:dyDescent="0.3"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</row>
    <row r="143" spans="2:17" x14ac:dyDescent="0.3"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</row>
    <row r="144" spans="2:17" x14ac:dyDescent="0.3"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</row>
    <row r="145" spans="2:17" x14ac:dyDescent="0.3"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</row>
    <row r="146" spans="2:17" x14ac:dyDescent="0.3"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</row>
    <row r="147" spans="2:17" x14ac:dyDescent="0.3"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</row>
    <row r="148" spans="2:17" x14ac:dyDescent="0.3"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</row>
    <row r="149" spans="2:17" x14ac:dyDescent="0.3"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</row>
    <row r="150" spans="2:17" x14ac:dyDescent="0.3"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</row>
    <row r="151" spans="2:17" x14ac:dyDescent="0.3"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</row>
    <row r="152" spans="2:17" x14ac:dyDescent="0.3"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</row>
    <row r="153" spans="2:17" x14ac:dyDescent="0.3"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</row>
    <row r="154" spans="2:17" x14ac:dyDescent="0.3"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</row>
    <row r="155" spans="2:17" x14ac:dyDescent="0.3"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</row>
    <row r="156" spans="2:17" x14ac:dyDescent="0.3"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</row>
    <row r="157" spans="2:17" x14ac:dyDescent="0.3"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</row>
    <row r="158" spans="2:17" x14ac:dyDescent="0.3"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</row>
    <row r="159" spans="2:17" x14ac:dyDescent="0.3"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</row>
    <row r="160" spans="2:17" x14ac:dyDescent="0.3"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</row>
    <row r="161" spans="2:17" x14ac:dyDescent="0.3"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</row>
    <row r="162" spans="2:17" x14ac:dyDescent="0.3"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</row>
    <row r="163" spans="2:17" x14ac:dyDescent="0.3"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</row>
    <row r="164" spans="2:17" x14ac:dyDescent="0.3"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</row>
    <row r="165" spans="2:17" x14ac:dyDescent="0.3"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</row>
    <row r="166" spans="2:17" x14ac:dyDescent="0.3"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</row>
    <row r="167" spans="2:17" x14ac:dyDescent="0.3"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</row>
    <row r="168" spans="2:17" x14ac:dyDescent="0.3"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</row>
    <row r="169" spans="2:17" x14ac:dyDescent="0.3"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</row>
    <row r="170" spans="2:17" x14ac:dyDescent="0.3"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</row>
    <row r="171" spans="2:17" x14ac:dyDescent="0.3"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</row>
    <row r="172" spans="2:17" x14ac:dyDescent="0.3"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</row>
    <row r="173" spans="2:17" x14ac:dyDescent="0.3"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</row>
    <row r="174" spans="2:17" x14ac:dyDescent="0.3"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</row>
    <row r="175" spans="2:17" x14ac:dyDescent="0.3"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</row>
    <row r="176" spans="2:17" x14ac:dyDescent="0.3"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</row>
    <row r="177" spans="2:17" x14ac:dyDescent="0.3"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</row>
    <row r="178" spans="2:17" x14ac:dyDescent="0.3"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</row>
    <row r="179" spans="2:17" x14ac:dyDescent="0.3"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</row>
    <row r="180" spans="2:17" x14ac:dyDescent="0.3"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</row>
    <row r="181" spans="2:17" x14ac:dyDescent="0.3"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</row>
    <row r="182" spans="2:17" x14ac:dyDescent="0.3"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</row>
    <row r="183" spans="2:17" x14ac:dyDescent="0.3"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</row>
    <row r="184" spans="2:17" x14ac:dyDescent="0.3"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</row>
    <row r="185" spans="2:17" x14ac:dyDescent="0.3"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</row>
    <row r="186" spans="2:17" x14ac:dyDescent="0.3"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</row>
    <row r="187" spans="2:17" x14ac:dyDescent="0.3"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</row>
    <row r="188" spans="2:17" x14ac:dyDescent="0.3"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</row>
    <row r="189" spans="2:17" x14ac:dyDescent="0.3"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</row>
    <row r="190" spans="2:17" x14ac:dyDescent="0.3"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</row>
    <row r="191" spans="2:17" x14ac:dyDescent="0.3"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</row>
    <row r="192" spans="2:17" x14ac:dyDescent="0.3"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</row>
    <row r="193" spans="2:17" x14ac:dyDescent="0.3"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</row>
    <row r="194" spans="2:17" x14ac:dyDescent="0.3"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</row>
    <row r="195" spans="2:17" x14ac:dyDescent="0.3"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</row>
    <row r="196" spans="2:17" x14ac:dyDescent="0.3"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</row>
    <row r="197" spans="2:17" x14ac:dyDescent="0.3"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</row>
    <row r="198" spans="2:17" x14ac:dyDescent="0.3"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</row>
    <row r="199" spans="2:17" x14ac:dyDescent="0.3"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</row>
    <row r="200" spans="2:17" x14ac:dyDescent="0.3"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</row>
    <row r="201" spans="2:17" x14ac:dyDescent="0.3"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</row>
    <row r="202" spans="2:17" x14ac:dyDescent="0.3"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</row>
    <row r="203" spans="2:17" x14ac:dyDescent="0.3"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</row>
    <row r="204" spans="2:17" x14ac:dyDescent="0.3"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</row>
    <row r="205" spans="2:17" x14ac:dyDescent="0.3"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</row>
    <row r="206" spans="2:17" x14ac:dyDescent="0.3"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</row>
    <row r="207" spans="2:17" x14ac:dyDescent="0.3"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</row>
    <row r="208" spans="2:17" x14ac:dyDescent="0.3"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</row>
    <row r="209" spans="2:17" x14ac:dyDescent="0.3"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</row>
    <row r="210" spans="2:17" x14ac:dyDescent="0.3"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</row>
    <row r="211" spans="2:17" x14ac:dyDescent="0.3"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</row>
    <row r="212" spans="2:17" x14ac:dyDescent="0.3"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</row>
    <row r="213" spans="2:17" x14ac:dyDescent="0.3"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</row>
    <row r="214" spans="2:17" x14ac:dyDescent="0.3"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</row>
    <row r="215" spans="2:17" x14ac:dyDescent="0.3"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</row>
    <row r="216" spans="2:17" x14ac:dyDescent="0.3"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</row>
    <row r="217" spans="2:17" x14ac:dyDescent="0.3"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</row>
    <row r="218" spans="2:17" x14ac:dyDescent="0.3"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</row>
    <row r="219" spans="2:17" x14ac:dyDescent="0.3"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</row>
    <row r="220" spans="2:17" x14ac:dyDescent="0.3"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</row>
    <row r="221" spans="2:17" x14ac:dyDescent="0.3"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</row>
    <row r="222" spans="2:17" x14ac:dyDescent="0.3"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</row>
    <row r="223" spans="2:17" x14ac:dyDescent="0.3"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</row>
    <row r="224" spans="2:17" x14ac:dyDescent="0.3"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</row>
    <row r="225" spans="2:17" x14ac:dyDescent="0.3"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</row>
    <row r="226" spans="2:17" x14ac:dyDescent="0.3"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</row>
    <row r="227" spans="2:17" x14ac:dyDescent="0.3"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</row>
    <row r="228" spans="2:17" x14ac:dyDescent="0.3"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</row>
    <row r="229" spans="2:17" x14ac:dyDescent="0.3"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</row>
    <row r="230" spans="2:17" x14ac:dyDescent="0.3"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</row>
    <row r="231" spans="2:17" x14ac:dyDescent="0.3"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</row>
    <row r="232" spans="2:17" x14ac:dyDescent="0.3"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</row>
    <row r="233" spans="2:17" x14ac:dyDescent="0.3"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</row>
    <row r="234" spans="2:17" x14ac:dyDescent="0.3"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</row>
    <row r="235" spans="2:17" x14ac:dyDescent="0.3"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</row>
    <row r="236" spans="2:17" x14ac:dyDescent="0.3"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</row>
    <row r="237" spans="2:17" x14ac:dyDescent="0.3"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</row>
    <row r="238" spans="2:17" x14ac:dyDescent="0.3"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</row>
    <row r="239" spans="2:17" x14ac:dyDescent="0.3"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</row>
    <row r="240" spans="2:17" x14ac:dyDescent="0.3"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</row>
    <row r="241" spans="2:17" x14ac:dyDescent="0.3"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</row>
    <row r="242" spans="2:17" x14ac:dyDescent="0.3"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</row>
    <row r="243" spans="2:17" x14ac:dyDescent="0.3"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</row>
    <row r="244" spans="2:17" x14ac:dyDescent="0.3"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</row>
    <row r="245" spans="2:17" x14ac:dyDescent="0.3"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</row>
    <row r="246" spans="2:17" x14ac:dyDescent="0.3">
      <c r="B246" s="143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</row>
    <row r="247" spans="2:17" x14ac:dyDescent="0.3">
      <c r="B247" s="143"/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796875" defaultRowHeight="13" x14ac:dyDescent="0.3"/>
  <cols>
    <col min="1" max="1" width="52.7265625" style="160" bestFit="1" customWidth="1"/>
    <col min="2" max="3" width="13.54296875" style="160" bestFit="1" customWidth="1"/>
    <col min="4" max="4" width="14" style="160" bestFit="1" customWidth="1"/>
    <col min="5" max="7" width="14.54296875" style="160" bestFit="1" customWidth="1"/>
    <col min="8" max="16384" width="9.1796875" style="160"/>
  </cols>
  <sheetData>
    <row r="2" spans="1:19" ht="18.5" x14ac:dyDescent="0.45">
      <c r="A2" s="256" t="s">
        <v>202</v>
      </c>
      <c r="B2" s="258"/>
      <c r="C2" s="258"/>
      <c r="D2" s="258"/>
      <c r="E2" s="258"/>
      <c r="F2" s="258"/>
      <c r="G2" s="258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 x14ac:dyDescent="0.3">
      <c r="A3" s="25"/>
    </row>
    <row r="4" spans="1:19" s="8" customFormat="1" x14ac:dyDescent="0.3">
      <c r="G4" s="8" t="str">
        <f>VALUAH</f>
        <v>млрд. грн</v>
      </c>
    </row>
    <row r="5" spans="1:19" s="107" customFormat="1" x14ac:dyDescent="0.25">
      <c r="A5" s="56"/>
      <c r="B5" s="139">
        <v>43465</v>
      </c>
      <c r="C5" s="139">
        <v>43830</v>
      </c>
      <c r="D5" s="139">
        <v>44196</v>
      </c>
      <c r="E5" s="139">
        <v>44561</v>
      </c>
      <c r="F5" s="139">
        <v>44926</v>
      </c>
      <c r="G5" s="139">
        <v>45077</v>
      </c>
    </row>
    <row r="6" spans="1:19" s="203" customFormat="1" x14ac:dyDescent="0.25">
      <c r="A6" s="239" t="s">
        <v>151</v>
      </c>
      <c r="B6" s="176">
        <f t="shared" ref="B6:G6" si="0">SUM(B$7+ B$8)</f>
        <v>2168.4215676641797</v>
      </c>
      <c r="C6" s="176">
        <f t="shared" si="0"/>
        <v>1998.29589995677</v>
      </c>
      <c r="D6" s="176">
        <f t="shared" si="0"/>
        <v>2551.88172516842</v>
      </c>
      <c r="E6" s="176">
        <f t="shared" si="0"/>
        <v>2672.0602100677197</v>
      </c>
      <c r="F6" s="176">
        <f t="shared" si="0"/>
        <v>4075.4500576400696</v>
      </c>
      <c r="G6" s="176">
        <f t="shared" si="0"/>
        <v>4593.4711813931399</v>
      </c>
    </row>
    <row r="7" spans="1:19" s="180" customFormat="1" x14ac:dyDescent="0.25">
      <c r="A7" s="132" t="s">
        <v>65</v>
      </c>
      <c r="B7" s="101">
        <v>1860.2910955853999</v>
      </c>
      <c r="C7" s="101">
        <v>1761.36913148087</v>
      </c>
      <c r="D7" s="101">
        <v>2259.2315015926201</v>
      </c>
      <c r="E7" s="101">
        <v>2362.7201507571899</v>
      </c>
      <c r="F7" s="101">
        <v>3715.1336317660898</v>
      </c>
      <c r="G7" s="101">
        <v>4257.0761609778801</v>
      </c>
    </row>
    <row r="8" spans="1:19" s="180" customFormat="1" x14ac:dyDescent="0.25">
      <c r="A8" s="132" t="s">
        <v>14</v>
      </c>
      <c r="B8" s="101">
        <v>308.13047207877997</v>
      </c>
      <c r="C8" s="101">
        <v>236.92676847589999</v>
      </c>
      <c r="D8" s="101">
        <v>292.6502235758</v>
      </c>
      <c r="E8" s="101">
        <v>309.34005931053002</v>
      </c>
      <c r="F8" s="101">
        <v>360.31642587397999</v>
      </c>
      <c r="G8" s="101">
        <v>336.39502041525998</v>
      </c>
    </row>
    <row r="9" spans="1:19" x14ac:dyDescent="0.3"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</row>
    <row r="10" spans="1:19" x14ac:dyDescent="0.3">
      <c r="B10" s="143"/>
      <c r="C10" s="143"/>
      <c r="D10" s="143"/>
      <c r="E10" s="143"/>
      <c r="F10" s="143"/>
      <c r="G10" s="8" t="str">
        <f>VALUSD</f>
        <v>млрд. дол. США</v>
      </c>
      <c r="H10" s="143"/>
      <c r="I10" s="143"/>
      <c r="J10" s="143"/>
      <c r="K10" s="143"/>
      <c r="L10" s="143"/>
      <c r="M10" s="143"/>
      <c r="N10" s="143"/>
      <c r="O10" s="143"/>
      <c r="P10" s="143"/>
      <c r="Q10" s="143"/>
    </row>
    <row r="11" spans="1:19" s="230" customFormat="1" x14ac:dyDescent="0.3">
      <c r="A11" s="56"/>
      <c r="B11" s="139">
        <v>43465</v>
      </c>
      <c r="C11" s="139">
        <v>43830</v>
      </c>
      <c r="D11" s="139">
        <v>44196</v>
      </c>
      <c r="E11" s="139">
        <v>44561</v>
      </c>
      <c r="F11" s="139">
        <v>44926</v>
      </c>
      <c r="G11" s="139">
        <v>45077</v>
      </c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1:19" s="58" customFormat="1" x14ac:dyDescent="0.3">
      <c r="A12" s="239" t="s">
        <v>151</v>
      </c>
      <c r="B12" s="176">
        <f t="shared" ref="B12:G12" si="1">SUM(B$13+ B$14)</f>
        <v>78.315547975930002</v>
      </c>
      <c r="C12" s="176">
        <f t="shared" si="1"/>
        <v>84.365406859520007</v>
      </c>
      <c r="D12" s="176">
        <f t="shared" si="1"/>
        <v>90.253504033989998</v>
      </c>
      <c r="E12" s="176">
        <f t="shared" si="1"/>
        <v>97.955884555140003</v>
      </c>
      <c r="F12" s="176">
        <f t="shared" si="1"/>
        <v>111.44670722022001</v>
      </c>
      <c r="G12" s="176">
        <f t="shared" si="1"/>
        <v>125.61244295394999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19" s="24" customFormat="1" x14ac:dyDescent="0.3">
      <c r="A13" s="132" t="s">
        <v>65</v>
      </c>
      <c r="B13" s="252">
        <v>67.186989245079999</v>
      </c>
      <c r="C13" s="252">
        <v>74.362672420240003</v>
      </c>
      <c r="D13" s="252">
        <v>79.903217077660003</v>
      </c>
      <c r="E13" s="252">
        <v>86.615691312519999</v>
      </c>
      <c r="F13" s="252">
        <v>101.59354286955001</v>
      </c>
      <c r="G13" s="252">
        <v>116.41343012832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9" s="24" customFormat="1" x14ac:dyDescent="0.3">
      <c r="A14" s="132" t="s">
        <v>14</v>
      </c>
      <c r="B14" s="252">
        <v>11.128558730849999</v>
      </c>
      <c r="C14" s="252">
        <v>10.002734439279999</v>
      </c>
      <c r="D14" s="252">
        <v>10.350286956330001</v>
      </c>
      <c r="E14" s="252">
        <v>11.34019324262</v>
      </c>
      <c r="F14" s="252">
        <v>9.8531643506699993</v>
      </c>
      <c r="G14" s="252">
        <v>9.1990128256299997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9" x14ac:dyDescent="0.3"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r="16" spans="1:19" s="96" customFormat="1" x14ac:dyDescent="0.3">
      <c r="G16" s="92" t="s">
        <v>191</v>
      </c>
    </row>
    <row r="17" spans="1:19" s="230" customFormat="1" x14ac:dyDescent="0.3">
      <c r="A17" s="56"/>
      <c r="B17" s="139">
        <v>43465</v>
      </c>
      <c r="C17" s="139">
        <v>43830</v>
      </c>
      <c r="D17" s="139">
        <v>44196</v>
      </c>
      <c r="E17" s="139">
        <v>44561</v>
      </c>
      <c r="F17" s="139">
        <v>44926</v>
      </c>
      <c r="G17" s="139">
        <v>45077</v>
      </c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</row>
    <row r="18" spans="1:19" s="58" customFormat="1" x14ac:dyDescent="0.3">
      <c r="A18" s="239" t="s">
        <v>151</v>
      </c>
      <c r="B18" s="176">
        <f t="shared" ref="B18:G18" si="2">SUM(B$19+ B$20)</f>
        <v>1</v>
      </c>
      <c r="C18" s="176">
        <f t="shared" si="2"/>
        <v>1</v>
      </c>
      <c r="D18" s="176">
        <f t="shared" si="2"/>
        <v>1</v>
      </c>
      <c r="E18" s="176">
        <f t="shared" si="2"/>
        <v>1</v>
      </c>
      <c r="F18" s="176">
        <f t="shared" si="2"/>
        <v>1</v>
      </c>
      <c r="G18" s="176">
        <f t="shared" si="2"/>
        <v>1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1:19" s="24" customFormat="1" x14ac:dyDescent="0.3">
      <c r="A19" s="132" t="s">
        <v>65</v>
      </c>
      <c r="B19" s="68">
        <v>0.85790100000000002</v>
      </c>
      <c r="C19" s="68">
        <v>0.881436</v>
      </c>
      <c r="D19" s="68">
        <v>0.88532</v>
      </c>
      <c r="E19" s="68">
        <v>0.88423200000000002</v>
      </c>
      <c r="F19" s="68">
        <v>0.91158899999999998</v>
      </c>
      <c r="G19" s="68">
        <v>0.92676700000000001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9" s="24" customFormat="1" x14ac:dyDescent="0.3">
      <c r="A20" s="132" t="s">
        <v>14</v>
      </c>
      <c r="B20" s="68">
        <v>0.142099</v>
      </c>
      <c r="C20" s="68">
        <v>0.118564</v>
      </c>
      <c r="D20" s="68">
        <v>0.11468</v>
      </c>
      <c r="E20" s="68">
        <v>0.115768</v>
      </c>
      <c r="F20" s="68">
        <v>8.8411000000000003E-2</v>
      </c>
      <c r="G20" s="68">
        <v>7.3233000000000006E-2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9" x14ac:dyDescent="0.3"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</row>
    <row r="22" spans="1:19" x14ac:dyDescent="0.3"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</row>
    <row r="23" spans="1:19" x14ac:dyDescent="0.3"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1:19" x14ac:dyDescent="0.3"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</row>
    <row r="25" spans="1:19" s="96" customFormat="1" x14ac:dyDescent="0.3"/>
    <row r="26" spans="1:19" x14ac:dyDescent="0.3"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</row>
    <row r="27" spans="1:19" x14ac:dyDescent="0.3"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</row>
    <row r="28" spans="1:19" x14ac:dyDescent="0.3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</row>
    <row r="29" spans="1:19" x14ac:dyDescent="0.3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</row>
    <row r="30" spans="1:19" x14ac:dyDescent="0.3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</row>
    <row r="31" spans="1:19" x14ac:dyDescent="0.3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</row>
    <row r="32" spans="1:19" x14ac:dyDescent="0.3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</row>
    <row r="33" spans="2:17" x14ac:dyDescent="0.3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  <row r="34" spans="2:17" x14ac:dyDescent="0.3"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</row>
    <row r="35" spans="2:17" x14ac:dyDescent="0.3"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</row>
    <row r="36" spans="2:17" x14ac:dyDescent="0.3"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</row>
    <row r="37" spans="2:17" x14ac:dyDescent="0.3"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</row>
    <row r="38" spans="2:17" x14ac:dyDescent="0.3"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</row>
    <row r="39" spans="2:17" x14ac:dyDescent="0.3"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</row>
    <row r="40" spans="2:17" x14ac:dyDescent="0.3"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</row>
    <row r="41" spans="2:17" x14ac:dyDescent="0.3"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</row>
    <row r="42" spans="2:17" x14ac:dyDescent="0.3"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</row>
    <row r="43" spans="2:17" x14ac:dyDescent="0.3"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</row>
    <row r="44" spans="2:17" x14ac:dyDescent="0.3"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</row>
    <row r="45" spans="2:17" x14ac:dyDescent="0.3"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</row>
    <row r="46" spans="2:17" x14ac:dyDescent="0.3"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</row>
    <row r="47" spans="2:17" x14ac:dyDescent="0.3"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</row>
    <row r="48" spans="2:17" x14ac:dyDescent="0.3"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</row>
    <row r="49" spans="2:17" x14ac:dyDescent="0.3"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</row>
    <row r="50" spans="2:17" x14ac:dyDescent="0.3"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</row>
    <row r="51" spans="2:17" x14ac:dyDescent="0.3"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</row>
    <row r="52" spans="2:17" x14ac:dyDescent="0.3"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</row>
    <row r="53" spans="2:17" x14ac:dyDescent="0.3"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</row>
    <row r="54" spans="2:17" x14ac:dyDescent="0.3"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</row>
    <row r="55" spans="2:17" x14ac:dyDescent="0.3"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</row>
    <row r="56" spans="2:17" x14ac:dyDescent="0.3"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</row>
    <row r="57" spans="2:17" x14ac:dyDescent="0.3"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</row>
    <row r="58" spans="2:17" x14ac:dyDescent="0.3"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</row>
    <row r="59" spans="2:17" x14ac:dyDescent="0.3"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</row>
    <row r="60" spans="2:17" x14ac:dyDescent="0.3"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</row>
    <row r="61" spans="2:17" x14ac:dyDescent="0.3"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</row>
    <row r="62" spans="2:17" x14ac:dyDescent="0.3"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</row>
    <row r="63" spans="2:17" x14ac:dyDescent="0.3"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</row>
    <row r="64" spans="2:17" x14ac:dyDescent="0.3"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</row>
    <row r="65" spans="2:17" x14ac:dyDescent="0.3"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</row>
    <row r="66" spans="2:17" x14ac:dyDescent="0.3"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</row>
    <row r="67" spans="2:17" x14ac:dyDescent="0.3"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</row>
    <row r="68" spans="2:17" x14ac:dyDescent="0.3"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</row>
    <row r="69" spans="2:17" x14ac:dyDescent="0.3"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</row>
    <row r="70" spans="2:17" x14ac:dyDescent="0.3"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</row>
    <row r="71" spans="2:17" x14ac:dyDescent="0.3"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</row>
    <row r="72" spans="2:17" x14ac:dyDescent="0.3"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2:17" x14ac:dyDescent="0.3"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</row>
    <row r="74" spans="2:17" x14ac:dyDescent="0.3"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</row>
    <row r="75" spans="2:17" x14ac:dyDescent="0.3"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</row>
    <row r="76" spans="2:17" x14ac:dyDescent="0.3"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</row>
    <row r="77" spans="2:17" x14ac:dyDescent="0.3"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</row>
    <row r="78" spans="2:17" x14ac:dyDescent="0.3"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</row>
    <row r="79" spans="2:17" x14ac:dyDescent="0.3"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</row>
    <row r="80" spans="2:17" x14ac:dyDescent="0.3"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</row>
    <row r="81" spans="2:17" x14ac:dyDescent="0.3"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</row>
    <row r="82" spans="2:17" x14ac:dyDescent="0.3"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</row>
    <row r="83" spans="2:17" x14ac:dyDescent="0.3"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</row>
    <row r="84" spans="2:17" x14ac:dyDescent="0.3"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</row>
    <row r="85" spans="2:17" x14ac:dyDescent="0.3"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</row>
    <row r="86" spans="2:17" x14ac:dyDescent="0.3"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</row>
    <row r="87" spans="2:17" x14ac:dyDescent="0.3"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</row>
    <row r="88" spans="2:17" x14ac:dyDescent="0.3"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</row>
    <row r="89" spans="2:17" x14ac:dyDescent="0.3"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</row>
    <row r="90" spans="2:17" x14ac:dyDescent="0.3"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</row>
    <row r="91" spans="2:17" x14ac:dyDescent="0.3"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</row>
    <row r="92" spans="2:17" x14ac:dyDescent="0.3"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</row>
    <row r="93" spans="2:17" x14ac:dyDescent="0.3"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</row>
    <row r="94" spans="2:17" x14ac:dyDescent="0.3"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</row>
    <row r="95" spans="2:17" x14ac:dyDescent="0.3"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</row>
    <row r="96" spans="2:17" x14ac:dyDescent="0.3"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</row>
    <row r="97" spans="2:17" x14ac:dyDescent="0.3"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2:17" x14ac:dyDescent="0.3"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</row>
    <row r="99" spans="2:17" x14ac:dyDescent="0.3"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2:17" x14ac:dyDescent="0.3"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2:17" x14ac:dyDescent="0.3"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</row>
    <row r="102" spans="2:17" x14ac:dyDescent="0.3"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</row>
    <row r="103" spans="2:17" x14ac:dyDescent="0.3"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</row>
    <row r="104" spans="2:17" x14ac:dyDescent="0.3"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2:17" x14ac:dyDescent="0.3"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2:17" x14ac:dyDescent="0.3"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</row>
    <row r="107" spans="2:17" x14ac:dyDescent="0.3"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</row>
    <row r="108" spans="2:17" x14ac:dyDescent="0.3"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</row>
    <row r="109" spans="2:17" x14ac:dyDescent="0.3"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</row>
    <row r="110" spans="2:17" x14ac:dyDescent="0.3"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</row>
    <row r="111" spans="2:17" x14ac:dyDescent="0.3"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</row>
    <row r="112" spans="2:17" x14ac:dyDescent="0.3"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</row>
    <row r="113" spans="2:17" x14ac:dyDescent="0.3"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</row>
    <row r="114" spans="2:17" x14ac:dyDescent="0.3"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</row>
    <row r="115" spans="2:17" x14ac:dyDescent="0.3"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</row>
    <row r="116" spans="2:17" x14ac:dyDescent="0.3"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</row>
    <row r="117" spans="2:17" x14ac:dyDescent="0.3"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</row>
    <row r="118" spans="2:17" x14ac:dyDescent="0.3"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</row>
    <row r="119" spans="2:17" x14ac:dyDescent="0.3"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</row>
    <row r="120" spans="2:17" x14ac:dyDescent="0.3"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</row>
    <row r="121" spans="2:17" x14ac:dyDescent="0.3"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</row>
    <row r="122" spans="2:17" x14ac:dyDescent="0.3"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</row>
    <row r="123" spans="2:17" x14ac:dyDescent="0.3"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</row>
    <row r="124" spans="2:17" x14ac:dyDescent="0.3"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</row>
    <row r="125" spans="2:17" x14ac:dyDescent="0.3"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</row>
    <row r="126" spans="2:17" x14ac:dyDescent="0.3"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</row>
    <row r="127" spans="2:17" x14ac:dyDescent="0.3"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</row>
    <row r="128" spans="2:17" x14ac:dyDescent="0.3"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</row>
    <row r="129" spans="2:17" x14ac:dyDescent="0.3"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</row>
    <row r="130" spans="2:17" x14ac:dyDescent="0.3"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</row>
    <row r="131" spans="2:17" x14ac:dyDescent="0.3"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</row>
    <row r="132" spans="2:17" x14ac:dyDescent="0.3"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</row>
    <row r="133" spans="2:17" x14ac:dyDescent="0.3"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</row>
    <row r="134" spans="2:17" x14ac:dyDescent="0.3"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</row>
    <row r="135" spans="2:17" x14ac:dyDescent="0.3"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</row>
    <row r="136" spans="2:17" x14ac:dyDescent="0.3"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</row>
    <row r="137" spans="2:17" x14ac:dyDescent="0.3"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</row>
    <row r="138" spans="2:17" x14ac:dyDescent="0.3"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</row>
    <row r="139" spans="2:17" x14ac:dyDescent="0.3"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</row>
    <row r="140" spans="2:17" x14ac:dyDescent="0.3"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</row>
    <row r="141" spans="2:17" x14ac:dyDescent="0.3"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</row>
    <row r="142" spans="2:17" x14ac:dyDescent="0.3"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</row>
    <row r="143" spans="2:17" x14ac:dyDescent="0.3"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</row>
    <row r="144" spans="2:17" x14ac:dyDescent="0.3"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</row>
    <row r="145" spans="2:17" x14ac:dyDescent="0.3"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</row>
    <row r="146" spans="2:17" x14ac:dyDescent="0.3"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</row>
    <row r="147" spans="2:17" x14ac:dyDescent="0.3"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</row>
    <row r="148" spans="2:17" x14ac:dyDescent="0.3"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</row>
    <row r="149" spans="2:17" x14ac:dyDescent="0.3"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</row>
    <row r="150" spans="2:17" x14ac:dyDescent="0.3"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</row>
    <row r="151" spans="2:17" x14ac:dyDescent="0.3"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</row>
    <row r="152" spans="2:17" x14ac:dyDescent="0.3"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</row>
    <row r="153" spans="2:17" x14ac:dyDescent="0.3"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</row>
    <row r="154" spans="2:17" x14ac:dyDescent="0.3"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</row>
    <row r="155" spans="2:17" x14ac:dyDescent="0.3"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</row>
    <row r="156" spans="2:17" x14ac:dyDescent="0.3"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</row>
    <row r="157" spans="2:17" x14ac:dyDescent="0.3"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</row>
    <row r="158" spans="2:17" x14ac:dyDescent="0.3"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</row>
    <row r="159" spans="2:17" x14ac:dyDescent="0.3"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</row>
    <row r="160" spans="2:17" x14ac:dyDescent="0.3"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</row>
    <row r="161" spans="2:17" x14ac:dyDescent="0.3"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</row>
    <row r="162" spans="2:17" x14ac:dyDescent="0.3"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</row>
    <row r="163" spans="2:17" x14ac:dyDescent="0.3"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</row>
    <row r="164" spans="2:17" x14ac:dyDescent="0.3"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</row>
    <row r="165" spans="2:17" x14ac:dyDescent="0.3"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</row>
    <row r="166" spans="2:17" x14ac:dyDescent="0.3"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</row>
    <row r="167" spans="2:17" x14ac:dyDescent="0.3"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</row>
    <row r="168" spans="2:17" x14ac:dyDescent="0.3"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</row>
    <row r="169" spans="2:17" x14ac:dyDescent="0.3"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</row>
    <row r="170" spans="2:17" x14ac:dyDescent="0.3"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</row>
    <row r="171" spans="2:17" x14ac:dyDescent="0.3"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</row>
    <row r="172" spans="2:17" x14ac:dyDescent="0.3"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</row>
    <row r="173" spans="2:17" x14ac:dyDescent="0.3"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</row>
    <row r="174" spans="2:17" x14ac:dyDescent="0.3"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</row>
    <row r="175" spans="2:17" x14ac:dyDescent="0.3"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</row>
    <row r="176" spans="2:17" x14ac:dyDescent="0.3"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</row>
    <row r="177" spans="2:17" x14ac:dyDescent="0.3"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</row>
    <row r="178" spans="2:17" x14ac:dyDescent="0.3"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</row>
    <row r="179" spans="2:17" x14ac:dyDescent="0.3"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</row>
    <row r="180" spans="2:17" x14ac:dyDescent="0.3"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</row>
    <row r="181" spans="2:17" x14ac:dyDescent="0.3"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</row>
    <row r="182" spans="2:17" x14ac:dyDescent="0.3"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</row>
    <row r="183" spans="2:17" x14ac:dyDescent="0.3"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</row>
    <row r="184" spans="2:17" x14ac:dyDescent="0.3"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</row>
    <row r="185" spans="2:17" x14ac:dyDescent="0.3"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</row>
    <row r="186" spans="2:17" x14ac:dyDescent="0.3"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</row>
    <row r="187" spans="2:17" x14ac:dyDescent="0.3"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</row>
    <row r="188" spans="2:17" x14ac:dyDescent="0.3"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</row>
    <row r="189" spans="2:17" x14ac:dyDescent="0.3"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</row>
    <row r="190" spans="2:17" x14ac:dyDescent="0.3"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</row>
    <row r="191" spans="2:17" x14ac:dyDescent="0.3"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</row>
    <row r="192" spans="2:17" x14ac:dyDescent="0.3"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</row>
    <row r="193" spans="2:17" x14ac:dyDescent="0.3"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</row>
    <row r="194" spans="2:17" x14ac:dyDescent="0.3"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</row>
    <row r="195" spans="2:17" x14ac:dyDescent="0.3"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</row>
    <row r="196" spans="2:17" x14ac:dyDescent="0.3"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</row>
    <row r="197" spans="2:17" x14ac:dyDescent="0.3"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</row>
    <row r="198" spans="2:17" x14ac:dyDescent="0.3"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</row>
    <row r="199" spans="2:17" x14ac:dyDescent="0.3"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</row>
    <row r="200" spans="2:17" x14ac:dyDescent="0.3"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</row>
    <row r="201" spans="2:17" x14ac:dyDescent="0.3"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</row>
    <row r="202" spans="2:17" x14ac:dyDescent="0.3"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</row>
    <row r="203" spans="2:17" x14ac:dyDescent="0.3"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</row>
    <row r="204" spans="2:17" x14ac:dyDescent="0.3"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</row>
    <row r="205" spans="2:17" x14ac:dyDescent="0.3"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</row>
    <row r="206" spans="2:17" x14ac:dyDescent="0.3"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</row>
    <row r="207" spans="2:17" x14ac:dyDescent="0.3"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</row>
    <row r="208" spans="2:17" x14ac:dyDescent="0.3"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</row>
    <row r="209" spans="2:17" x14ac:dyDescent="0.3"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</row>
    <row r="210" spans="2:17" x14ac:dyDescent="0.3"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</row>
    <row r="211" spans="2:17" x14ac:dyDescent="0.3"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</row>
    <row r="212" spans="2:17" x14ac:dyDescent="0.3"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</row>
    <row r="213" spans="2:17" x14ac:dyDescent="0.3"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</row>
    <row r="214" spans="2:17" x14ac:dyDescent="0.3"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</row>
    <row r="215" spans="2:17" x14ac:dyDescent="0.3"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</row>
    <row r="216" spans="2:17" x14ac:dyDescent="0.3"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</row>
    <row r="217" spans="2:17" x14ac:dyDescent="0.3"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</row>
    <row r="218" spans="2:17" x14ac:dyDescent="0.3"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</row>
    <row r="219" spans="2:17" x14ac:dyDescent="0.3"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</row>
    <row r="220" spans="2:17" x14ac:dyDescent="0.3"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</row>
    <row r="221" spans="2:17" x14ac:dyDescent="0.3"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</row>
    <row r="222" spans="2:17" x14ac:dyDescent="0.3"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</row>
    <row r="223" spans="2:17" x14ac:dyDescent="0.3"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</row>
    <row r="224" spans="2:17" x14ac:dyDescent="0.3"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</row>
    <row r="225" spans="2:17" x14ac:dyDescent="0.3"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</row>
    <row r="226" spans="2:17" x14ac:dyDescent="0.3"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</row>
    <row r="227" spans="2:17" x14ac:dyDescent="0.3"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</row>
    <row r="228" spans="2:17" x14ac:dyDescent="0.3"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</row>
    <row r="229" spans="2:17" x14ac:dyDescent="0.3"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</row>
    <row r="230" spans="2:17" x14ac:dyDescent="0.3"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</row>
    <row r="231" spans="2:17" x14ac:dyDescent="0.3"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</row>
    <row r="232" spans="2:17" x14ac:dyDescent="0.3"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</row>
    <row r="233" spans="2:17" x14ac:dyDescent="0.3"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</row>
    <row r="234" spans="2:17" x14ac:dyDescent="0.3"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</row>
    <row r="235" spans="2:17" x14ac:dyDescent="0.3"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</row>
    <row r="236" spans="2:17" x14ac:dyDescent="0.3"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</row>
    <row r="237" spans="2:17" x14ac:dyDescent="0.3"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</row>
    <row r="238" spans="2:17" x14ac:dyDescent="0.3"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</row>
    <row r="239" spans="2:17" x14ac:dyDescent="0.3"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</row>
    <row r="240" spans="2:17" x14ac:dyDescent="0.3"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</row>
    <row r="241" spans="2:17" x14ac:dyDescent="0.3"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</row>
    <row r="242" spans="2:17" x14ac:dyDescent="0.3"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</row>
    <row r="243" spans="2:17" x14ac:dyDescent="0.3"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</row>
    <row r="244" spans="2:17" x14ac:dyDescent="0.3"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</row>
    <row r="245" spans="2:17" x14ac:dyDescent="0.3"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</row>
    <row r="246" spans="2:17" x14ac:dyDescent="0.3">
      <c r="B246" s="143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</row>
    <row r="247" spans="2:17" x14ac:dyDescent="0.3">
      <c r="B247" s="143"/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2"/>
    </sheetView>
  </sheetViews>
  <sheetFormatPr defaultColWidth="9.1796875" defaultRowHeight="13" outlineLevelRow="3" x14ac:dyDescent="0.3"/>
  <cols>
    <col min="1" max="1" width="52" style="160" customWidth="1"/>
    <col min="2" max="7" width="16.26953125" style="141" customWidth="1"/>
    <col min="8" max="16384" width="9.1796875" style="160"/>
  </cols>
  <sheetData>
    <row r="2" spans="1:19" ht="18.5" x14ac:dyDescent="0.45">
      <c r="A2" s="256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258"/>
      <c r="C2" s="258"/>
      <c r="D2" s="258"/>
      <c r="E2" s="258"/>
      <c r="F2" s="258"/>
      <c r="G2" s="258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 x14ac:dyDescent="0.3">
      <c r="A3" s="25"/>
    </row>
    <row r="4" spans="1:19" s="8" customFormat="1" x14ac:dyDescent="0.3">
      <c r="B4" s="250"/>
      <c r="C4" s="250"/>
      <c r="D4" s="250"/>
      <c r="E4" s="250"/>
      <c r="F4" s="250"/>
      <c r="G4" s="8" t="str">
        <f>VALUAH</f>
        <v>млрд. грн</v>
      </c>
    </row>
    <row r="5" spans="1:19" s="107" customFormat="1" x14ac:dyDescent="0.25">
      <c r="A5" s="56"/>
      <c r="B5" s="139">
        <v>43465</v>
      </c>
      <c r="C5" s="139">
        <v>43830</v>
      </c>
      <c r="D5" s="139">
        <v>44196</v>
      </c>
      <c r="E5" s="139">
        <v>44561</v>
      </c>
      <c r="F5" s="139">
        <v>44926</v>
      </c>
      <c r="G5" s="139">
        <v>45077</v>
      </c>
    </row>
    <row r="6" spans="1:19" s="203" customFormat="1" ht="31" x14ac:dyDescent="0.25">
      <c r="A6" s="4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48">
        <f t="shared" ref="B6:G6" si="0">B$7+B$84</f>
        <v>2168.4215676641797</v>
      </c>
      <c r="C6" s="48">
        <f t="shared" si="0"/>
        <v>1998.29589995677</v>
      </c>
      <c r="D6" s="48">
        <f t="shared" si="0"/>
        <v>2551.8817251684204</v>
      </c>
      <c r="E6" s="48">
        <f t="shared" si="0"/>
        <v>2672.0602100677197</v>
      </c>
      <c r="F6" s="48">
        <f t="shared" si="0"/>
        <v>4075.4500576400706</v>
      </c>
      <c r="G6" s="48">
        <f t="shared" si="0"/>
        <v>4593.4711813931399</v>
      </c>
    </row>
    <row r="7" spans="1:19" s="26" customFormat="1" ht="14.5" x14ac:dyDescent="0.25">
      <c r="A7" s="53" t="s">
        <v>65</v>
      </c>
      <c r="B7" s="167">
        <f t="shared" ref="B7:G7" si="1">B$8+B$47</f>
        <v>1860.2910955853999</v>
      </c>
      <c r="C7" s="167">
        <f t="shared" si="1"/>
        <v>1761.36913148087</v>
      </c>
      <c r="D7" s="167">
        <f t="shared" si="1"/>
        <v>2259.2315015926201</v>
      </c>
      <c r="E7" s="167">
        <f t="shared" si="1"/>
        <v>2362.7201507571899</v>
      </c>
      <c r="F7" s="167">
        <f t="shared" si="1"/>
        <v>3715.1336317660907</v>
      </c>
      <c r="G7" s="167">
        <f t="shared" si="1"/>
        <v>4257.0761609778801</v>
      </c>
    </row>
    <row r="8" spans="1:19" s="220" customFormat="1" ht="14.5" outlineLevel="1" x14ac:dyDescent="0.25">
      <c r="A8" s="191" t="s">
        <v>47</v>
      </c>
      <c r="B8" s="44">
        <f t="shared" ref="B8:G8" si="2">B$9+B$45</f>
        <v>761.09019182404984</v>
      </c>
      <c r="C8" s="44">
        <f t="shared" si="2"/>
        <v>829.49510481237996</v>
      </c>
      <c r="D8" s="44">
        <f t="shared" si="2"/>
        <v>1000.7098766559003</v>
      </c>
      <c r="E8" s="44">
        <f t="shared" si="2"/>
        <v>1062.5590347498203</v>
      </c>
      <c r="F8" s="44">
        <f t="shared" si="2"/>
        <v>1389.6902523549404</v>
      </c>
      <c r="G8" s="44">
        <f t="shared" si="2"/>
        <v>1452.7460593247201</v>
      </c>
    </row>
    <row r="9" spans="1:19" s="104" customFormat="1" outlineLevel="2" x14ac:dyDescent="0.25">
      <c r="A9" s="67" t="s">
        <v>196</v>
      </c>
      <c r="B9" s="119">
        <f t="shared" ref="B9:G9" si="3">SUM(B$10:B$44)</f>
        <v>758.84189894138979</v>
      </c>
      <c r="C9" s="119">
        <f t="shared" si="3"/>
        <v>827.37906445219994</v>
      </c>
      <c r="D9" s="119">
        <f t="shared" si="3"/>
        <v>998.72608881820031</v>
      </c>
      <c r="E9" s="119">
        <f t="shared" si="3"/>
        <v>1060.7074994346003</v>
      </c>
      <c r="F9" s="119">
        <f t="shared" si="3"/>
        <v>1387.9709695622005</v>
      </c>
      <c r="G9" s="119">
        <f t="shared" si="3"/>
        <v>1451.0598396626001</v>
      </c>
    </row>
    <row r="10" spans="1:19" s="180" customFormat="1" outlineLevel="3" x14ac:dyDescent="0.25">
      <c r="A10" s="12" t="s">
        <v>49</v>
      </c>
      <c r="B10" s="101">
        <v>11.731711274649999</v>
      </c>
      <c r="C10" s="101">
        <v>0</v>
      </c>
      <c r="D10" s="101">
        <v>0</v>
      </c>
      <c r="E10" s="101">
        <v>0</v>
      </c>
      <c r="F10" s="101">
        <v>0</v>
      </c>
      <c r="G10" s="101">
        <v>0</v>
      </c>
    </row>
    <row r="11" spans="1:19" outlineLevel="3" x14ac:dyDescent="0.3">
      <c r="A11" s="79" t="s">
        <v>142</v>
      </c>
      <c r="B11" s="42">
        <v>62.650438999999999</v>
      </c>
      <c r="C11" s="42">
        <v>72.721914999999996</v>
      </c>
      <c r="D11" s="42">
        <v>71.771915000000007</v>
      </c>
      <c r="E11" s="42">
        <v>81.333449999999999</v>
      </c>
      <c r="F11" s="42">
        <v>81.333449999999999</v>
      </c>
      <c r="G11" s="42">
        <v>81.323449999999994</v>
      </c>
      <c r="H11" s="143"/>
      <c r="I11" s="143"/>
      <c r="J11" s="143"/>
      <c r="K11" s="143"/>
      <c r="L11" s="143"/>
      <c r="M11" s="143"/>
      <c r="N11" s="143"/>
      <c r="O11" s="143"/>
      <c r="P11" s="143"/>
      <c r="Q11" s="143"/>
    </row>
    <row r="12" spans="1:19" outlineLevel="3" x14ac:dyDescent="0.3">
      <c r="A12" s="79" t="s">
        <v>205</v>
      </c>
      <c r="B12" s="42">
        <v>19.033000000000001</v>
      </c>
      <c r="C12" s="42">
        <v>19.033000000000001</v>
      </c>
      <c r="D12" s="42">
        <v>19.033000000000001</v>
      </c>
      <c r="E12" s="42">
        <v>17.533000000000001</v>
      </c>
      <c r="F12" s="42">
        <v>17.533000000000001</v>
      </c>
      <c r="G12" s="42">
        <v>17.533000000000001</v>
      </c>
      <c r="H12" s="143"/>
      <c r="I12" s="143"/>
      <c r="J12" s="143"/>
      <c r="K12" s="143"/>
      <c r="L12" s="143"/>
      <c r="M12" s="143"/>
      <c r="N12" s="143"/>
      <c r="O12" s="143"/>
      <c r="P12" s="143"/>
      <c r="Q12" s="143"/>
    </row>
    <row r="13" spans="1:19" outlineLevel="3" x14ac:dyDescent="0.3">
      <c r="A13" s="79" t="s">
        <v>31</v>
      </c>
      <c r="B13" s="42">
        <v>19.159217458000001</v>
      </c>
      <c r="C13" s="42">
        <v>37.771855741800003</v>
      </c>
      <c r="D13" s="42">
        <v>55.628160976399997</v>
      </c>
      <c r="E13" s="42">
        <v>95.914618630199996</v>
      </c>
      <c r="F13" s="42">
        <v>53.805816397400001</v>
      </c>
      <c r="G13" s="42">
        <v>65.804164349399997</v>
      </c>
      <c r="H13" s="143"/>
      <c r="I13" s="143"/>
      <c r="J13" s="143"/>
      <c r="K13" s="143"/>
      <c r="L13" s="143"/>
      <c r="M13" s="143"/>
      <c r="N13" s="143"/>
      <c r="O13" s="143"/>
      <c r="P13" s="143"/>
      <c r="Q13" s="143"/>
    </row>
    <row r="14" spans="1:19" outlineLevel="3" x14ac:dyDescent="0.3">
      <c r="A14" s="79" t="s">
        <v>34</v>
      </c>
      <c r="B14" s="42">
        <v>36.5</v>
      </c>
      <c r="C14" s="42">
        <v>36.5</v>
      </c>
      <c r="D14" s="42">
        <v>36.5</v>
      </c>
      <c r="E14" s="42">
        <v>36.5</v>
      </c>
      <c r="F14" s="42">
        <v>50</v>
      </c>
      <c r="G14" s="42">
        <v>50</v>
      </c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r="15" spans="1:19" outlineLevel="3" x14ac:dyDescent="0.3">
      <c r="A15" s="79" t="s">
        <v>84</v>
      </c>
      <c r="B15" s="42">
        <v>28.700001</v>
      </c>
      <c r="C15" s="42">
        <v>28.700001</v>
      </c>
      <c r="D15" s="42">
        <v>28.700001</v>
      </c>
      <c r="E15" s="42">
        <v>28.700001</v>
      </c>
      <c r="F15" s="42">
        <v>28.700001</v>
      </c>
      <c r="G15" s="42">
        <v>28.700001</v>
      </c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r="16" spans="1:19" outlineLevel="3" x14ac:dyDescent="0.3">
      <c r="A16" s="79" t="s">
        <v>133</v>
      </c>
      <c r="B16" s="42">
        <v>46.9</v>
      </c>
      <c r="C16" s="42">
        <v>46.9</v>
      </c>
      <c r="D16" s="42">
        <v>46.9</v>
      </c>
      <c r="E16" s="42">
        <v>46.9</v>
      </c>
      <c r="F16" s="42">
        <v>46.9</v>
      </c>
      <c r="G16" s="42">
        <v>46.9</v>
      </c>
      <c r="H16" s="143"/>
      <c r="I16" s="143"/>
      <c r="J16" s="143"/>
      <c r="K16" s="143"/>
      <c r="L16" s="143"/>
      <c r="M16" s="143"/>
      <c r="N16" s="143"/>
      <c r="O16" s="143"/>
      <c r="P16" s="143"/>
      <c r="Q16" s="143"/>
    </row>
    <row r="17" spans="1:17" outlineLevel="3" x14ac:dyDescent="0.3">
      <c r="A17" s="79" t="s">
        <v>197</v>
      </c>
      <c r="B17" s="42">
        <v>93.438657000000006</v>
      </c>
      <c r="C17" s="42">
        <v>93.438657000000006</v>
      </c>
      <c r="D17" s="42">
        <v>100.278657</v>
      </c>
      <c r="E17" s="42">
        <v>117.101957</v>
      </c>
      <c r="F17" s="42">
        <v>237.101957</v>
      </c>
      <c r="G17" s="42">
        <v>237.101957</v>
      </c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7" outlineLevel="3" x14ac:dyDescent="0.3">
      <c r="A18" s="79" t="s">
        <v>27</v>
      </c>
      <c r="B18" s="42">
        <v>12.097744</v>
      </c>
      <c r="C18" s="42">
        <v>12.097744</v>
      </c>
      <c r="D18" s="42">
        <v>12.097744</v>
      </c>
      <c r="E18" s="42">
        <v>12.097744</v>
      </c>
      <c r="F18" s="42">
        <v>12.097744</v>
      </c>
      <c r="G18" s="42">
        <v>12.097744</v>
      </c>
      <c r="H18" s="143"/>
      <c r="I18" s="143"/>
      <c r="J18" s="143"/>
      <c r="K18" s="143"/>
      <c r="L18" s="143"/>
      <c r="M18" s="143"/>
      <c r="N18" s="143"/>
      <c r="O18" s="143"/>
      <c r="P18" s="143"/>
      <c r="Q18" s="143"/>
    </row>
    <row r="19" spans="1:17" outlineLevel="3" x14ac:dyDescent="0.3">
      <c r="A19" s="79" t="s">
        <v>76</v>
      </c>
      <c r="B19" s="42">
        <v>12.097744</v>
      </c>
      <c r="C19" s="42">
        <v>12.097744</v>
      </c>
      <c r="D19" s="42">
        <v>12.097744</v>
      </c>
      <c r="E19" s="42">
        <v>12.097744</v>
      </c>
      <c r="F19" s="42">
        <v>27.097743999999999</v>
      </c>
      <c r="G19" s="42">
        <v>27.097743999999999</v>
      </c>
      <c r="H19" s="143"/>
      <c r="I19" s="143"/>
      <c r="J19" s="143"/>
      <c r="K19" s="143"/>
      <c r="L19" s="143"/>
      <c r="M19" s="143"/>
      <c r="N19" s="143"/>
      <c r="O19" s="143"/>
      <c r="P19" s="143"/>
      <c r="Q19" s="143"/>
    </row>
    <row r="20" spans="1:17" outlineLevel="3" x14ac:dyDescent="0.3">
      <c r="A20" s="79" t="s">
        <v>168</v>
      </c>
      <c r="B20" s="42">
        <v>37.421561873549997</v>
      </c>
      <c r="C20" s="42">
        <v>31.401890643400002</v>
      </c>
      <c r="D20" s="42">
        <v>42.233933071199999</v>
      </c>
      <c r="E20" s="42">
        <v>80.791961688200004</v>
      </c>
      <c r="F20" s="42">
        <v>69.614992801400007</v>
      </c>
      <c r="G20" s="42">
        <v>83.802277715800003</v>
      </c>
      <c r="H20" s="143"/>
      <c r="I20" s="143"/>
      <c r="J20" s="143"/>
      <c r="K20" s="143"/>
      <c r="L20" s="143"/>
      <c r="M20" s="143"/>
      <c r="N20" s="143"/>
      <c r="O20" s="143"/>
      <c r="P20" s="143"/>
      <c r="Q20" s="143"/>
    </row>
    <row r="21" spans="1:17" outlineLevel="3" x14ac:dyDescent="0.3">
      <c r="A21" s="79" t="s">
        <v>126</v>
      </c>
      <c r="B21" s="42">
        <v>12.097744</v>
      </c>
      <c r="C21" s="42">
        <v>12.097744</v>
      </c>
      <c r="D21" s="42">
        <v>12.097744</v>
      </c>
      <c r="E21" s="42">
        <v>12.097744</v>
      </c>
      <c r="F21" s="42">
        <v>12.097744</v>
      </c>
      <c r="G21" s="42">
        <v>12.097744</v>
      </c>
      <c r="H21" s="143"/>
      <c r="I21" s="143"/>
      <c r="J21" s="143"/>
      <c r="K21" s="143"/>
      <c r="L21" s="143"/>
      <c r="M21" s="143"/>
      <c r="N21" s="143"/>
      <c r="O21" s="143"/>
      <c r="P21" s="143"/>
      <c r="Q21" s="143"/>
    </row>
    <row r="22" spans="1:17" outlineLevel="3" x14ac:dyDescent="0.3">
      <c r="A22" s="79" t="s">
        <v>192</v>
      </c>
      <c r="B22" s="42">
        <v>12.097744</v>
      </c>
      <c r="C22" s="42">
        <v>12.097744</v>
      </c>
      <c r="D22" s="42">
        <v>12.097744</v>
      </c>
      <c r="E22" s="42">
        <v>12.097744</v>
      </c>
      <c r="F22" s="42">
        <v>12.097744</v>
      </c>
      <c r="G22" s="42">
        <v>12.097744</v>
      </c>
      <c r="H22" s="143"/>
      <c r="I22" s="143"/>
      <c r="J22" s="143"/>
      <c r="K22" s="143"/>
      <c r="L22" s="143"/>
      <c r="M22" s="143"/>
      <c r="N22" s="143"/>
      <c r="O22" s="143"/>
      <c r="P22" s="143"/>
      <c r="Q22" s="143"/>
    </row>
    <row r="23" spans="1:17" outlineLevel="3" x14ac:dyDescent="0.3">
      <c r="A23" s="79" t="s">
        <v>219</v>
      </c>
      <c r="B23" s="42">
        <v>19.184152653999998</v>
      </c>
      <c r="C23" s="42">
        <v>47.236592873600003</v>
      </c>
      <c r="D23" s="42">
        <v>102.290142528</v>
      </c>
      <c r="E23" s="42">
        <v>61.134827581400003</v>
      </c>
      <c r="F23" s="42">
        <v>60.071426971400001</v>
      </c>
      <c r="G23" s="42">
        <v>135.85220168480001</v>
      </c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1:17" outlineLevel="3" x14ac:dyDescent="0.3">
      <c r="A24" s="79" t="s">
        <v>150</v>
      </c>
      <c r="B24" s="42">
        <v>12.097744</v>
      </c>
      <c r="C24" s="42">
        <v>12.097744</v>
      </c>
      <c r="D24" s="42">
        <v>12.097744</v>
      </c>
      <c r="E24" s="42">
        <v>12.097744</v>
      </c>
      <c r="F24" s="42">
        <v>12.097744</v>
      </c>
      <c r="G24" s="42">
        <v>12.097744</v>
      </c>
      <c r="H24" s="143"/>
      <c r="I24" s="143"/>
      <c r="J24" s="143"/>
      <c r="K24" s="143"/>
      <c r="L24" s="143"/>
      <c r="M24" s="143"/>
      <c r="N24" s="143"/>
      <c r="O24" s="143"/>
      <c r="P24" s="143"/>
      <c r="Q24" s="143"/>
    </row>
    <row r="25" spans="1:17" outlineLevel="3" x14ac:dyDescent="0.3">
      <c r="A25" s="79" t="s">
        <v>210</v>
      </c>
      <c r="B25" s="42">
        <v>12.097744</v>
      </c>
      <c r="C25" s="42">
        <v>12.097744</v>
      </c>
      <c r="D25" s="42">
        <v>12.097744</v>
      </c>
      <c r="E25" s="42">
        <v>12.097744</v>
      </c>
      <c r="F25" s="42">
        <v>12.097744</v>
      </c>
      <c r="G25" s="42">
        <v>12.097744</v>
      </c>
      <c r="H25" s="143"/>
      <c r="I25" s="143"/>
      <c r="J25" s="143"/>
      <c r="K25" s="143"/>
      <c r="L25" s="143"/>
      <c r="M25" s="143"/>
      <c r="N25" s="143"/>
      <c r="O25" s="143"/>
      <c r="P25" s="143"/>
      <c r="Q25" s="143"/>
    </row>
    <row r="26" spans="1:17" outlineLevel="3" x14ac:dyDescent="0.3">
      <c r="A26" s="79" t="s">
        <v>38</v>
      </c>
      <c r="B26" s="42">
        <v>12.097744</v>
      </c>
      <c r="C26" s="42">
        <v>12.097744</v>
      </c>
      <c r="D26" s="42">
        <v>12.097744</v>
      </c>
      <c r="E26" s="42">
        <v>12.097744</v>
      </c>
      <c r="F26" s="42">
        <v>12.097744</v>
      </c>
      <c r="G26" s="42">
        <v>12.097744</v>
      </c>
      <c r="H26" s="143"/>
      <c r="I26" s="143"/>
      <c r="J26" s="143"/>
      <c r="K26" s="143"/>
      <c r="L26" s="143"/>
      <c r="M26" s="143"/>
      <c r="N26" s="143"/>
      <c r="O26" s="143"/>
      <c r="P26" s="143"/>
      <c r="Q26" s="143"/>
    </row>
    <row r="27" spans="1:17" outlineLevel="3" x14ac:dyDescent="0.3">
      <c r="A27" s="79" t="s">
        <v>88</v>
      </c>
      <c r="B27" s="42">
        <v>12.097744</v>
      </c>
      <c r="C27" s="42">
        <v>12.097744</v>
      </c>
      <c r="D27" s="42">
        <v>12.097744</v>
      </c>
      <c r="E27" s="42">
        <v>12.097744</v>
      </c>
      <c r="F27" s="42">
        <v>12.097744</v>
      </c>
      <c r="G27" s="42">
        <v>12.097744</v>
      </c>
      <c r="H27" s="143"/>
      <c r="I27" s="143"/>
      <c r="J27" s="143"/>
      <c r="K27" s="143"/>
      <c r="L27" s="143"/>
      <c r="M27" s="143"/>
      <c r="N27" s="143"/>
      <c r="O27" s="143"/>
      <c r="P27" s="143"/>
      <c r="Q27" s="143"/>
    </row>
    <row r="28" spans="1:17" outlineLevel="3" x14ac:dyDescent="0.3">
      <c r="A28" s="79" t="s">
        <v>77</v>
      </c>
      <c r="B28" s="42">
        <v>12.097744</v>
      </c>
      <c r="C28" s="42">
        <v>12.097744</v>
      </c>
      <c r="D28" s="42">
        <v>12.097744</v>
      </c>
      <c r="E28" s="42">
        <v>12.097744</v>
      </c>
      <c r="F28" s="42">
        <v>12.097744</v>
      </c>
      <c r="G28" s="42">
        <v>12.097744</v>
      </c>
      <c r="H28" s="143"/>
      <c r="I28" s="143"/>
      <c r="J28" s="143"/>
      <c r="K28" s="143"/>
      <c r="L28" s="143"/>
      <c r="M28" s="143"/>
      <c r="N28" s="143"/>
      <c r="O28" s="143"/>
      <c r="P28" s="143"/>
      <c r="Q28" s="143"/>
    </row>
    <row r="29" spans="1:17" outlineLevel="3" x14ac:dyDescent="0.3">
      <c r="A29" s="79" t="s">
        <v>127</v>
      </c>
      <c r="B29" s="42">
        <v>12.097744</v>
      </c>
      <c r="C29" s="42">
        <v>12.097744</v>
      </c>
      <c r="D29" s="42">
        <v>12.097744</v>
      </c>
      <c r="E29" s="42">
        <v>12.097744</v>
      </c>
      <c r="F29" s="42">
        <v>12.097744</v>
      </c>
      <c r="G29" s="42">
        <v>12.097744</v>
      </c>
      <c r="H29" s="143"/>
      <c r="I29" s="143"/>
      <c r="J29" s="143"/>
      <c r="K29" s="143"/>
      <c r="L29" s="143"/>
      <c r="M29" s="143"/>
      <c r="N29" s="143"/>
      <c r="O29" s="143"/>
      <c r="P29" s="143"/>
      <c r="Q29" s="143"/>
    </row>
    <row r="30" spans="1:17" outlineLevel="3" x14ac:dyDescent="0.3">
      <c r="A30" s="79" t="s">
        <v>193</v>
      </c>
      <c r="B30" s="42">
        <v>12.097744</v>
      </c>
      <c r="C30" s="42">
        <v>12.097744</v>
      </c>
      <c r="D30" s="42">
        <v>12.097744</v>
      </c>
      <c r="E30" s="42">
        <v>12.097744</v>
      </c>
      <c r="F30" s="42">
        <v>12.097744</v>
      </c>
      <c r="G30" s="42">
        <v>12.097744</v>
      </c>
      <c r="H30" s="143"/>
      <c r="I30" s="143"/>
      <c r="J30" s="143"/>
      <c r="K30" s="143"/>
      <c r="L30" s="143"/>
      <c r="M30" s="143"/>
      <c r="N30" s="143"/>
      <c r="O30" s="143"/>
      <c r="P30" s="143"/>
      <c r="Q30" s="143"/>
    </row>
    <row r="31" spans="1:17" outlineLevel="3" x14ac:dyDescent="0.3">
      <c r="A31" s="79" t="s">
        <v>20</v>
      </c>
      <c r="B31" s="42">
        <v>12.097744</v>
      </c>
      <c r="C31" s="42">
        <v>12.097744</v>
      </c>
      <c r="D31" s="42">
        <v>12.097744</v>
      </c>
      <c r="E31" s="42">
        <v>12.097744</v>
      </c>
      <c r="F31" s="42">
        <v>12.097744</v>
      </c>
      <c r="G31" s="42">
        <v>12.097744</v>
      </c>
      <c r="H31" s="143"/>
      <c r="I31" s="143"/>
      <c r="J31" s="143"/>
      <c r="K31" s="143"/>
      <c r="L31" s="143"/>
      <c r="M31" s="143"/>
      <c r="N31" s="143"/>
      <c r="O31" s="143"/>
      <c r="P31" s="143"/>
      <c r="Q31" s="143"/>
    </row>
    <row r="32" spans="1:17" outlineLevel="3" x14ac:dyDescent="0.3">
      <c r="A32" s="79" t="s">
        <v>72</v>
      </c>
      <c r="B32" s="42">
        <v>12.097744</v>
      </c>
      <c r="C32" s="42">
        <v>12.097744</v>
      </c>
      <c r="D32" s="42">
        <v>12.097744</v>
      </c>
      <c r="E32" s="42">
        <v>12.097744</v>
      </c>
      <c r="F32" s="42">
        <v>12.097744</v>
      </c>
      <c r="G32" s="42">
        <v>12.097744</v>
      </c>
      <c r="H32" s="143"/>
      <c r="I32" s="143"/>
      <c r="J32" s="143"/>
      <c r="K32" s="143"/>
      <c r="L32" s="143"/>
      <c r="M32" s="143"/>
      <c r="N32" s="143"/>
      <c r="O32" s="143"/>
      <c r="P32" s="143"/>
      <c r="Q32" s="143"/>
    </row>
    <row r="33" spans="1:17" outlineLevel="3" x14ac:dyDescent="0.3">
      <c r="A33" s="79" t="s">
        <v>122</v>
      </c>
      <c r="B33" s="42">
        <v>12.097744</v>
      </c>
      <c r="C33" s="42">
        <v>12.097744</v>
      </c>
      <c r="D33" s="42">
        <v>12.097744</v>
      </c>
      <c r="E33" s="42">
        <v>12.097744</v>
      </c>
      <c r="F33" s="42">
        <v>12.097744</v>
      </c>
      <c r="G33" s="42">
        <v>12.097744</v>
      </c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  <row r="34" spans="1:17" outlineLevel="3" x14ac:dyDescent="0.3">
      <c r="A34" s="79" t="s">
        <v>56</v>
      </c>
      <c r="B34" s="42">
        <v>6.6407129999999999</v>
      </c>
      <c r="C34" s="42">
        <v>0</v>
      </c>
      <c r="D34" s="42">
        <v>33.438972800999998</v>
      </c>
      <c r="E34" s="42">
        <v>1.1224285348</v>
      </c>
      <c r="F34" s="42">
        <v>0</v>
      </c>
      <c r="G34" s="42">
        <v>0</v>
      </c>
      <c r="H34" s="143"/>
      <c r="I34" s="143"/>
      <c r="J34" s="143"/>
      <c r="K34" s="143"/>
      <c r="L34" s="143"/>
      <c r="M34" s="143"/>
      <c r="N34" s="143"/>
      <c r="O34" s="143"/>
      <c r="P34" s="143"/>
      <c r="Q34" s="143"/>
    </row>
    <row r="35" spans="1:17" outlineLevel="3" x14ac:dyDescent="0.3">
      <c r="A35" s="79" t="s">
        <v>44</v>
      </c>
      <c r="B35" s="42">
        <v>62.88869382435</v>
      </c>
      <c r="C35" s="42">
        <v>79.853823193400004</v>
      </c>
      <c r="D35" s="42">
        <v>61.000111877599998</v>
      </c>
      <c r="E35" s="42">
        <v>91.468603000000002</v>
      </c>
      <c r="F35" s="42">
        <v>41.488599000000001</v>
      </c>
      <c r="G35" s="42">
        <v>45.312063999999999</v>
      </c>
      <c r="H35" s="143"/>
      <c r="I35" s="143"/>
      <c r="J35" s="143"/>
      <c r="K35" s="143"/>
      <c r="L35" s="143"/>
      <c r="M35" s="143"/>
      <c r="N35" s="143"/>
      <c r="O35" s="143"/>
      <c r="P35" s="143"/>
      <c r="Q35" s="143"/>
    </row>
    <row r="36" spans="1:17" outlineLevel="3" x14ac:dyDescent="0.3">
      <c r="A36" s="79" t="s">
        <v>89</v>
      </c>
      <c r="B36" s="42">
        <v>12.097751000000001</v>
      </c>
      <c r="C36" s="42">
        <v>12.097751000000001</v>
      </c>
      <c r="D36" s="42">
        <v>12.097751000000001</v>
      </c>
      <c r="E36" s="42">
        <v>12.097751000000001</v>
      </c>
      <c r="F36" s="42">
        <v>262.09775100000002</v>
      </c>
      <c r="G36" s="42">
        <v>262.09775100000002</v>
      </c>
      <c r="H36" s="143"/>
      <c r="I36" s="143"/>
      <c r="J36" s="143"/>
      <c r="K36" s="143"/>
      <c r="L36" s="143"/>
      <c r="M36" s="143"/>
      <c r="N36" s="143"/>
      <c r="O36" s="143"/>
      <c r="P36" s="143"/>
      <c r="Q36" s="143"/>
    </row>
    <row r="37" spans="1:17" outlineLevel="3" x14ac:dyDescent="0.3">
      <c r="A37" s="79" t="s">
        <v>93</v>
      </c>
      <c r="B37" s="42">
        <v>0.03</v>
      </c>
      <c r="C37" s="42">
        <v>7.03</v>
      </c>
      <c r="D37" s="42">
        <v>18.918331999999999</v>
      </c>
      <c r="E37" s="42">
        <v>42.151356999999997</v>
      </c>
      <c r="F37" s="42">
        <v>49.921956999999999</v>
      </c>
      <c r="G37" s="42">
        <v>37.788384000000001</v>
      </c>
      <c r="H37" s="143"/>
      <c r="I37" s="143"/>
      <c r="J37" s="143"/>
      <c r="K37" s="143"/>
      <c r="L37" s="143"/>
      <c r="M37" s="143"/>
      <c r="N37" s="143"/>
      <c r="O37" s="143"/>
      <c r="P37" s="143"/>
      <c r="Q37" s="143"/>
    </row>
    <row r="38" spans="1:17" outlineLevel="3" x14ac:dyDescent="0.3">
      <c r="A38" s="79" t="s">
        <v>154</v>
      </c>
      <c r="B38" s="42">
        <v>39.370320200000002</v>
      </c>
      <c r="C38" s="42">
        <v>46.557594000000002</v>
      </c>
      <c r="D38" s="42">
        <v>57.979410999999999</v>
      </c>
      <c r="E38" s="42">
        <v>51.468836000000003</v>
      </c>
      <c r="F38" s="42">
        <v>67.473926000000006</v>
      </c>
      <c r="G38" s="42">
        <v>46.069235999999997</v>
      </c>
      <c r="H38" s="143"/>
      <c r="I38" s="143"/>
      <c r="J38" s="143"/>
      <c r="K38" s="143"/>
      <c r="L38" s="143"/>
      <c r="M38" s="143"/>
      <c r="N38" s="143"/>
      <c r="O38" s="143"/>
      <c r="P38" s="143"/>
      <c r="Q38" s="143"/>
    </row>
    <row r="39" spans="1:17" outlineLevel="3" x14ac:dyDescent="0.3">
      <c r="A39" s="79" t="s">
        <v>158</v>
      </c>
      <c r="B39" s="42">
        <v>8.97352198956</v>
      </c>
      <c r="C39" s="42">
        <v>0</v>
      </c>
      <c r="D39" s="42">
        <v>11.184692</v>
      </c>
      <c r="E39" s="42">
        <v>26.571145999999999</v>
      </c>
      <c r="F39" s="42">
        <v>46.997578392000001</v>
      </c>
      <c r="G39" s="42">
        <v>28.0068884302</v>
      </c>
      <c r="H39" s="143"/>
      <c r="I39" s="143"/>
      <c r="J39" s="143"/>
      <c r="K39" s="143"/>
      <c r="L39" s="143"/>
      <c r="M39" s="143"/>
      <c r="N39" s="143"/>
      <c r="O39" s="143"/>
      <c r="P39" s="143"/>
      <c r="Q39" s="143"/>
    </row>
    <row r="40" spans="1:17" outlineLevel="3" x14ac:dyDescent="0.3">
      <c r="A40" s="79" t="s">
        <v>212</v>
      </c>
      <c r="B40" s="42">
        <v>5.8000999999999996</v>
      </c>
      <c r="C40" s="42">
        <v>39.665255999999999</v>
      </c>
      <c r="D40" s="42">
        <v>46.880406999999998</v>
      </c>
      <c r="E40" s="42">
        <v>41.080407000000001</v>
      </c>
      <c r="F40" s="42">
        <v>41.080407000000001</v>
      </c>
      <c r="G40" s="42">
        <v>41.080407000000001</v>
      </c>
      <c r="H40" s="143"/>
      <c r="I40" s="143"/>
      <c r="J40" s="143"/>
      <c r="K40" s="143"/>
      <c r="L40" s="143"/>
      <c r="M40" s="143"/>
      <c r="N40" s="143"/>
      <c r="O40" s="143"/>
      <c r="P40" s="143"/>
      <c r="Q40" s="143"/>
    </row>
    <row r="41" spans="1:17" outlineLevel="3" x14ac:dyDescent="0.3">
      <c r="A41" s="79" t="s">
        <v>39</v>
      </c>
      <c r="B41" s="42">
        <v>17.873328999999998</v>
      </c>
      <c r="C41" s="42">
        <v>23.602312000000001</v>
      </c>
      <c r="D41" s="42">
        <v>17.245816000000001</v>
      </c>
      <c r="E41" s="42">
        <v>23.968738999999999</v>
      </c>
      <c r="F41" s="42">
        <v>21.481691000000001</v>
      </c>
      <c r="G41" s="42">
        <v>21.481691000000001</v>
      </c>
      <c r="H41" s="143"/>
      <c r="I41" s="143"/>
      <c r="J41" s="143"/>
      <c r="K41" s="143"/>
      <c r="L41" s="143"/>
      <c r="M41" s="143"/>
      <c r="N41" s="143"/>
      <c r="O41" s="143"/>
      <c r="P41" s="143"/>
      <c r="Q41" s="143"/>
    </row>
    <row r="42" spans="1:17" outlineLevel="3" x14ac:dyDescent="0.3">
      <c r="A42" s="79" t="s">
        <v>90</v>
      </c>
      <c r="B42" s="42">
        <v>17.5</v>
      </c>
      <c r="C42" s="42">
        <v>17.5</v>
      </c>
      <c r="D42" s="42">
        <v>17.5</v>
      </c>
      <c r="E42" s="42">
        <v>17.5</v>
      </c>
      <c r="F42" s="42">
        <v>10</v>
      </c>
      <c r="G42" s="42">
        <v>2.5</v>
      </c>
      <c r="H42" s="143"/>
      <c r="I42" s="143"/>
      <c r="J42" s="143"/>
      <c r="K42" s="143"/>
      <c r="L42" s="143"/>
      <c r="M42" s="143"/>
      <c r="N42" s="143"/>
      <c r="O42" s="143"/>
      <c r="P42" s="143"/>
      <c r="Q42" s="143"/>
    </row>
    <row r="43" spans="1:17" outlineLevel="3" x14ac:dyDescent="0.3">
      <c r="A43" s="79" t="s">
        <v>195</v>
      </c>
      <c r="B43" s="42">
        <v>24.18031366728</v>
      </c>
      <c r="C43" s="42">
        <v>0</v>
      </c>
      <c r="D43" s="42">
        <v>31.776369563999999</v>
      </c>
      <c r="E43" s="42">
        <v>0</v>
      </c>
      <c r="F43" s="42">
        <v>0</v>
      </c>
      <c r="G43" s="42">
        <v>19.8379504824</v>
      </c>
      <c r="H43" s="143"/>
      <c r="I43" s="143"/>
      <c r="J43" s="143"/>
      <c r="K43" s="143"/>
      <c r="L43" s="143"/>
      <c r="M43" s="143"/>
      <c r="N43" s="143"/>
      <c r="O43" s="143"/>
      <c r="P43" s="143"/>
      <c r="Q43" s="143"/>
    </row>
    <row r="44" spans="1:17" outlineLevel="3" x14ac:dyDescent="0.3">
      <c r="A44" s="79" t="s">
        <v>143</v>
      </c>
      <c r="B44" s="42">
        <v>19.399999999999999</v>
      </c>
      <c r="C44" s="42">
        <v>18</v>
      </c>
      <c r="D44" s="42">
        <v>18</v>
      </c>
      <c r="E44" s="42">
        <v>18</v>
      </c>
      <c r="F44" s="42">
        <v>18</v>
      </c>
      <c r="G44" s="42">
        <v>15.5</v>
      </c>
      <c r="H44" s="143"/>
      <c r="I44" s="143"/>
      <c r="J44" s="143"/>
      <c r="K44" s="143"/>
      <c r="L44" s="143"/>
      <c r="M44" s="143"/>
      <c r="N44" s="143"/>
      <c r="O44" s="143"/>
      <c r="P44" s="143"/>
      <c r="Q44" s="143"/>
    </row>
    <row r="45" spans="1:17" outlineLevel="2" x14ac:dyDescent="0.3">
      <c r="A45" s="216" t="s">
        <v>114</v>
      </c>
      <c r="B45" s="163">
        <f t="shared" ref="B45:G45" si="4">SUM(B$46:B$46)</f>
        <v>2.2482928826599999</v>
      </c>
      <c r="C45" s="163">
        <f t="shared" si="4"/>
        <v>2.11604036018</v>
      </c>
      <c r="D45" s="163">
        <f t="shared" si="4"/>
        <v>1.9837878377</v>
      </c>
      <c r="E45" s="163">
        <f t="shared" si="4"/>
        <v>1.85153531522</v>
      </c>
      <c r="F45" s="163">
        <f t="shared" si="4"/>
        <v>1.7192827927400001</v>
      </c>
      <c r="G45" s="163">
        <f t="shared" si="4"/>
        <v>1.6862196621200001</v>
      </c>
      <c r="H45" s="143"/>
      <c r="I45" s="143"/>
      <c r="J45" s="143"/>
      <c r="K45" s="143"/>
      <c r="L45" s="143"/>
      <c r="M45" s="143"/>
      <c r="N45" s="143"/>
      <c r="O45" s="143"/>
      <c r="P45" s="143"/>
      <c r="Q45" s="143"/>
    </row>
    <row r="46" spans="1:17" outlineLevel="3" x14ac:dyDescent="0.3">
      <c r="A46" s="79" t="s">
        <v>30</v>
      </c>
      <c r="B46" s="42">
        <v>2.2482928826599999</v>
      </c>
      <c r="C46" s="42">
        <v>2.11604036018</v>
      </c>
      <c r="D46" s="42">
        <v>1.9837878377</v>
      </c>
      <c r="E46" s="42">
        <v>1.85153531522</v>
      </c>
      <c r="F46" s="42">
        <v>1.7192827927400001</v>
      </c>
      <c r="G46" s="42">
        <v>1.6862196621200001</v>
      </c>
      <c r="H46" s="143"/>
      <c r="I46" s="143"/>
      <c r="J46" s="143"/>
      <c r="K46" s="143"/>
      <c r="L46" s="143"/>
      <c r="M46" s="143"/>
      <c r="N46" s="143"/>
      <c r="O46" s="143"/>
      <c r="P46" s="143"/>
      <c r="Q46" s="143"/>
    </row>
    <row r="47" spans="1:17" ht="14.5" outlineLevel="1" x14ac:dyDescent="0.35">
      <c r="A47" s="173" t="s">
        <v>59</v>
      </c>
      <c r="B47" s="45">
        <f t="shared" ref="B47:G47" si="5">B$48+B$56+B$67+B$72+B$82</f>
        <v>1099.2009037613502</v>
      </c>
      <c r="C47" s="45">
        <f t="shared" si="5"/>
        <v>931.87402666849005</v>
      </c>
      <c r="D47" s="45">
        <f t="shared" si="5"/>
        <v>1258.5216249367199</v>
      </c>
      <c r="E47" s="45">
        <f t="shared" si="5"/>
        <v>1300.1611160073699</v>
      </c>
      <c r="F47" s="45">
        <f t="shared" si="5"/>
        <v>2325.4433794111501</v>
      </c>
      <c r="G47" s="45">
        <f t="shared" si="5"/>
        <v>2804.33010165316</v>
      </c>
      <c r="H47" s="143"/>
      <c r="I47" s="143"/>
      <c r="J47" s="143"/>
      <c r="K47" s="143"/>
      <c r="L47" s="143"/>
      <c r="M47" s="143"/>
      <c r="N47" s="143"/>
      <c r="O47" s="143"/>
      <c r="P47" s="143"/>
      <c r="Q47" s="143"/>
    </row>
    <row r="48" spans="1:17" outlineLevel="2" x14ac:dyDescent="0.3">
      <c r="A48" s="216" t="s">
        <v>173</v>
      </c>
      <c r="B48" s="163">
        <f t="shared" ref="B48:G48" si="6">SUM(B$49:B$55)</f>
        <v>370.82150240570002</v>
      </c>
      <c r="C48" s="163">
        <f t="shared" si="6"/>
        <v>292.19705520395001</v>
      </c>
      <c r="D48" s="163">
        <f t="shared" si="6"/>
        <v>443.31220499020998</v>
      </c>
      <c r="E48" s="163">
        <f t="shared" si="6"/>
        <v>463.16791086648999</v>
      </c>
      <c r="F48" s="163">
        <f t="shared" si="6"/>
        <v>1100.2564081594501</v>
      </c>
      <c r="G48" s="163">
        <f t="shared" si="6"/>
        <v>1516.31784307413</v>
      </c>
      <c r="H48" s="143"/>
      <c r="I48" s="143"/>
      <c r="J48" s="143"/>
      <c r="K48" s="143"/>
      <c r="L48" s="143"/>
      <c r="M48" s="143"/>
      <c r="N48" s="143"/>
      <c r="O48" s="143"/>
      <c r="P48" s="143"/>
      <c r="Q48" s="143"/>
    </row>
    <row r="49" spans="1:17" outlineLevel="3" x14ac:dyDescent="0.3">
      <c r="A49" s="79" t="s">
        <v>105</v>
      </c>
      <c r="B49" s="42">
        <v>0</v>
      </c>
      <c r="C49" s="42">
        <v>0</v>
      </c>
      <c r="D49" s="42">
        <v>0</v>
      </c>
      <c r="E49" s="42">
        <v>6.1845200000000003E-2</v>
      </c>
      <c r="F49" s="42">
        <v>7.7901999999999999E-2</v>
      </c>
      <c r="G49" s="42">
        <v>7.8560400000000002E-2</v>
      </c>
      <c r="H49" s="143"/>
      <c r="I49" s="143"/>
      <c r="J49" s="143"/>
      <c r="K49" s="143"/>
      <c r="L49" s="143"/>
      <c r="M49" s="143"/>
      <c r="N49" s="143"/>
      <c r="O49" s="143"/>
      <c r="P49" s="143"/>
      <c r="Q49" s="143"/>
    </row>
    <row r="50" spans="1:17" outlineLevel="3" x14ac:dyDescent="0.3">
      <c r="A50" s="79" t="s">
        <v>50</v>
      </c>
      <c r="B50" s="42">
        <v>15.99855313998</v>
      </c>
      <c r="C50" s="42">
        <v>11.9812827548</v>
      </c>
      <c r="D50" s="42">
        <v>13.69347224048</v>
      </c>
      <c r="E50" s="42">
        <v>10.537976948860001</v>
      </c>
      <c r="F50" s="42">
        <v>9.4549938057599991</v>
      </c>
      <c r="G50" s="42">
        <v>8.1996308156400008</v>
      </c>
      <c r="H50" s="143"/>
      <c r="I50" s="143"/>
      <c r="J50" s="143"/>
      <c r="K50" s="143"/>
      <c r="L50" s="143"/>
      <c r="M50" s="143"/>
      <c r="N50" s="143"/>
      <c r="O50" s="143"/>
      <c r="P50" s="143"/>
      <c r="Q50" s="143"/>
    </row>
    <row r="51" spans="1:17" outlineLevel="3" x14ac:dyDescent="0.3">
      <c r="A51" s="79" t="s">
        <v>94</v>
      </c>
      <c r="B51" s="42">
        <v>18.849402313100001</v>
      </c>
      <c r="C51" s="42">
        <v>18.590715185450001</v>
      </c>
      <c r="D51" s="42">
        <v>26.985065628059999</v>
      </c>
      <c r="E51" s="42">
        <v>27.704960040149999</v>
      </c>
      <c r="F51" s="42">
        <v>98.126692472870005</v>
      </c>
      <c r="G51" s="42">
        <v>97.909030891689994</v>
      </c>
      <c r="H51" s="143"/>
      <c r="I51" s="143"/>
      <c r="J51" s="143"/>
      <c r="K51" s="143"/>
      <c r="L51" s="143"/>
      <c r="M51" s="143"/>
      <c r="N51" s="143"/>
      <c r="O51" s="143"/>
      <c r="P51" s="143"/>
      <c r="Q51" s="143"/>
    </row>
    <row r="52" spans="1:17" outlineLevel="3" x14ac:dyDescent="0.3">
      <c r="A52" s="79" t="s">
        <v>165</v>
      </c>
      <c r="B52" s="42">
        <v>104.97379678</v>
      </c>
      <c r="C52" s="42">
        <v>87.456819999999993</v>
      </c>
      <c r="D52" s="42">
        <v>132.357876</v>
      </c>
      <c r="E52" s="42">
        <v>136.36866599999999</v>
      </c>
      <c r="F52" s="42">
        <v>452.22111000000001</v>
      </c>
      <c r="G52" s="42">
        <v>750.64462200000003</v>
      </c>
      <c r="H52" s="143"/>
      <c r="I52" s="143"/>
      <c r="J52" s="143"/>
      <c r="K52" s="143"/>
      <c r="L52" s="143"/>
      <c r="M52" s="143"/>
      <c r="N52" s="143"/>
      <c r="O52" s="143"/>
      <c r="P52" s="143"/>
      <c r="Q52" s="143"/>
    </row>
    <row r="53" spans="1:17" outlineLevel="3" x14ac:dyDescent="0.3">
      <c r="A53" s="79" t="s">
        <v>131</v>
      </c>
      <c r="B53" s="42">
        <v>135.05662434153999</v>
      </c>
      <c r="C53" s="42">
        <v>116.13319515038</v>
      </c>
      <c r="D53" s="42">
        <v>149.66078664104</v>
      </c>
      <c r="E53" s="42">
        <v>167.90406736776001</v>
      </c>
      <c r="F53" s="42">
        <v>303.46587855233997</v>
      </c>
      <c r="G53" s="42">
        <v>333.21472296254001</v>
      </c>
      <c r="H53" s="143"/>
      <c r="I53" s="143"/>
      <c r="J53" s="143"/>
      <c r="K53" s="143"/>
      <c r="L53" s="143"/>
      <c r="M53" s="143"/>
      <c r="N53" s="143"/>
      <c r="O53" s="143"/>
      <c r="P53" s="143"/>
      <c r="Q53" s="143"/>
    </row>
    <row r="54" spans="1:17" outlineLevel="3" x14ac:dyDescent="0.3">
      <c r="A54" s="79" t="s">
        <v>146</v>
      </c>
      <c r="B54" s="42">
        <v>95.545237728559997</v>
      </c>
      <c r="C54" s="42">
        <v>57.493439262499997</v>
      </c>
      <c r="D54" s="42">
        <v>119.56959310429001</v>
      </c>
      <c r="E54" s="42">
        <v>119.00280760606</v>
      </c>
      <c r="F54" s="42">
        <v>234.07269763165999</v>
      </c>
      <c r="G54" s="42">
        <v>323.39327698544002</v>
      </c>
      <c r="H54" s="143"/>
      <c r="I54" s="143"/>
      <c r="J54" s="143"/>
      <c r="K54" s="143"/>
      <c r="L54" s="143"/>
      <c r="M54" s="143"/>
      <c r="N54" s="143"/>
      <c r="O54" s="143"/>
      <c r="P54" s="143"/>
      <c r="Q54" s="143"/>
    </row>
    <row r="55" spans="1:17" outlineLevel="3" x14ac:dyDescent="0.3">
      <c r="A55" s="79" t="s">
        <v>141</v>
      </c>
      <c r="B55" s="42">
        <v>0.39788810252000001</v>
      </c>
      <c r="C55" s="42">
        <v>0.54160285082000004</v>
      </c>
      <c r="D55" s="42">
        <v>1.0454113763399999</v>
      </c>
      <c r="E55" s="42">
        <v>1.5875877036599999</v>
      </c>
      <c r="F55" s="42">
        <v>2.8371336968200001</v>
      </c>
      <c r="G55" s="42">
        <v>2.8779990188200002</v>
      </c>
      <c r="H55" s="143"/>
      <c r="I55" s="143"/>
      <c r="J55" s="143"/>
      <c r="K55" s="143"/>
      <c r="L55" s="143"/>
      <c r="M55" s="143"/>
      <c r="N55" s="143"/>
      <c r="O55" s="143"/>
      <c r="P55" s="143"/>
      <c r="Q55" s="143"/>
    </row>
    <row r="56" spans="1:17" outlineLevel="2" x14ac:dyDescent="0.3">
      <c r="A56" s="216" t="s">
        <v>43</v>
      </c>
      <c r="B56" s="163">
        <f t="shared" ref="B56:G56" si="7">SUM(B$57:B$66)</f>
        <v>47.931220623000002</v>
      </c>
      <c r="C56" s="163">
        <f t="shared" si="7"/>
        <v>38.587261669610001</v>
      </c>
      <c r="D56" s="163">
        <f t="shared" si="7"/>
        <v>43.896592746549999</v>
      </c>
      <c r="E56" s="163">
        <f t="shared" si="7"/>
        <v>40.750160885679996</v>
      </c>
      <c r="F56" s="163">
        <f t="shared" si="7"/>
        <v>182.66076849184003</v>
      </c>
      <c r="G56" s="163">
        <f t="shared" si="7"/>
        <v>246.62423590456001</v>
      </c>
      <c r="H56" s="143"/>
      <c r="I56" s="143"/>
      <c r="J56" s="143"/>
      <c r="K56" s="143"/>
      <c r="L56" s="143"/>
      <c r="M56" s="143"/>
      <c r="N56" s="143"/>
      <c r="O56" s="143"/>
      <c r="P56" s="143"/>
      <c r="Q56" s="143"/>
    </row>
    <row r="57" spans="1:17" outlineLevel="3" x14ac:dyDescent="0.3">
      <c r="A57" s="79" t="s">
        <v>24</v>
      </c>
      <c r="B57" s="42">
        <v>0</v>
      </c>
      <c r="C57" s="42">
        <v>0</v>
      </c>
      <c r="D57" s="42">
        <v>0</v>
      </c>
      <c r="E57" s="42">
        <v>0.55899540264000003</v>
      </c>
      <c r="F57" s="42">
        <v>0.80847284054000002</v>
      </c>
      <c r="G57" s="42">
        <v>0.83541409633999997</v>
      </c>
      <c r="H57" s="143"/>
      <c r="I57" s="143"/>
      <c r="J57" s="143"/>
      <c r="K57" s="143"/>
      <c r="L57" s="143"/>
      <c r="M57" s="143"/>
      <c r="N57" s="143"/>
      <c r="O57" s="143"/>
      <c r="P57" s="143"/>
      <c r="Q57" s="143"/>
    </row>
    <row r="58" spans="1:17" outlineLevel="3" x14ac:dyDescent="0.3">
      <c r="A58" s="79" t="s">
        <v>13</v>
      </c>
      <c r="B58" s="42">
        <v>0</v>
      </c>
      <c r="C58" s="42">
        <v>0</v>
      </c>
      <c r="D58" s="42">
        <v>0</v>
      </c>
      <c r="E58" s="42">
        <v>0</v>
      </c>
      <c r="F58" s="42">
        <v>7.7901999999999996</v>
      </c>
      <c r="G58" s="42">
        <v>7.8560400000000001</v>
      </c>
      <c r="H58" s="143"/>
      <c r="I58" s="143"/>
      <c r="J58" s="143"/>
      <c r="K58" s="143"/>
      <c r="L58" s="143"/>
      <c r="M58" s="143"/>
      <c r="N58" s="143"/>
      <c r="O58" s="143"/>
      <c r="P58" s="143"/>
      <c r="Q58" s="143"/>
    </row>
    <row r="59" spans="1:17" outlineLevel="3" x14ac:dyDescent="0.3">
      <c r="A59" s="79" t="s">
        <v>28</v>
      </c>
      <c r="B59" s="42">
        <v>8.1307875999999997</v>
      </c>
      <c r="C59" s="42">
        <v>3.6202200000000002</v>
      </c>
      <c r="D59" s="42">
        <v>0</v>
      </c>
      <c r="E59" s="42">
        <v>0</v>
      </c>
      <c r="F59" s="42">
        <v>66.835792851359997</v>
      </c>
      <c r="G59" s="42">
        <v>131.48927285136</v>
      </c>
      <c r="H59" s="143"/>
      <c r="I59" s="143"/>
      <c r="J59" s="143"/>
      <c r="K59" s="143"/>
      <c r="L59" s="143"/>
      <c r="M59" s="143"/>
      <c r="N59" s="143"/>
      <c r="O59" s="143"/>
      <c r="P59" s="143"/>
      <c r="Q59" s="143"/>
    </row>
    <row r="60" spans="1:17" outlineLevel="3" x14ac:dyDescent="0.3">
      <c r="A60" s="79" t="s">
        <v>108</v>
      </c>
      <c r="B60" s="42">
        <v>0</v>
      </c>
      <c r="C60" s="42">
        <v>0</v>
      </c>
      <c r="D60" s="42">
        <v>0</v>
      </c>
      <c r="E60" s="42">
        <v>0</v>
      </c>
      <c r="F60" s="42">
        <v>7.7901999999999996</v>
      </c>
      <c r="G60" s="42">
        <v>7.8560400000000001</v>
      </c>
      <c r="H60" s="143"/>
      <c r="I60" s="143"/>
      <c r="J60" s="143"/>
      <c r="K60" s="143"/>
      <c r="L60" s="143"/>
      <c r="M60" s="143"/>
      <c r="N60" s="143"/>
      <c r="O60" s="143"/>
      <c r="P60" s="143"/>
      <c r="Q60" s="143"/>
    </row>
    <row r="61" spans="1:17" outlineLevel="3" x14ac:dyDescent="0.3">
      <c r="A61" s="79" t="s">
        <v>48</v>
      </c>
      <c r="B61" s="42">
        <v>7.1863010601399999</v>
      </c>
      <c r="C61" s="42">
        <v>6.4320433100400001</v>
      </c>
      <c r="D61" s="42">
        <v>8.9906458514699992</v>
      </c>
      <c r="E61" s="42">
        <v>7.8206807494600001</v>
      </c>
      <c r="F61" s="42">
        <v>21.460113920649999</v>
      </c>
      <c r="G61" s="42">
        <v>21.94901404662</v>
      </c>
      <c r="H61" s="143"/>
      <c r="I61" s="143"/>
      <c r="J61" s="143"/>
      <c r="K61" s="143"/>
      <c r="L61" s="143"/>
      <c r="M61" s="143"/>
      <c r="N61" s="143"/>
      <c r="O61" s="143"/>
      <c r="P61" s="143"/>
      <c r="Q61" s="143"/>
    </row>
    <row r="62" spans="1:17" outlineLevel="3" x14ac:dyDescent="0.3">
      <c r="A62" s="79" t="s">
        <v>110</v>
      </c>
      <c r="B62" s="42">
        <v>0</v>
      </c>
      <c r="C62" s="42">
        <v>0.15374539101000001</v>
      </c>
      <c r="D62" s="42">
        <v>0.40721180357999998</v>
      </c>
      <c r="E62" s="42">
        <v>1.1414699260300001</v>
      </c>
      <c r="F62" s="42">
        <v>1.94019993968</v>
      </c>
      <c r="G62" s="42">
        <v>2.1467801193299998</v>
      </c>
      <c r="H62" s="143"/>
      <c r="I62" s="143"/>
      <c r="J62" s="143"/>
      <c r="K62" s="143"/>
      <c r="L62" s="143"/>
      <c r="M62" s="143"/>
      <c r="N62" s="143"/>
      <c r="O62" s="143"/>
      <c r="P62" s="143"/>
      <c r="Q62" s="143"/>
    </row>
    <row r="63" spans="1:17" outlineLevel="3" x14ac:dyDescent="0.3">
      <c r="A63" s="79" t="s">
        <v>119</v>
      </c>
      <c r="B63" s="42">
        <v>16.775096997630001</v>
      </c>
      <c r="C63" s="42">
        <v>14.350423071130001</v>
      </c>
      <c r="D63" s="42">
        <v>17.13033209916</v>
      </c>
      <c r="E63" s="42">
        <v>16.526657320249999</v>
      </c>
      <c r="F63" s="42">
        <v>22.155300602000001</v>
      </c>
      <c r="G63" s="42">
        <v>22.155300602000001</v>
      </c>
      <c r="H63" s="143"/>
      <c r="I63" s="143"/>
      <c r="J63" s="143"/>
      <c r="K63" s="143"/>
      <c r="L63" s="143"/>
      <c r="M63" s="143"/>
      <c r="N63" s="143"/>
      <c r="O63" s="143"/>
      <c r="P63" s="143"/>
      <c r="Q63" s="143"/>
    </row>
    <row r="64" spans="1:17" outlineLevel="3" x14ac:dyDescent="0.3">
      <c r="A64" s="79" t="s">
        <v>136</v>
      </c>
      <c r="B64" s="42">
        <v>0.13144382978999999</v>
      </c>
      <c r="C64" s="42">
        <v>7.8694291629999996E-2</v>
      </c>
      <c r="D64" s="42">
        <v>5.364996859E-2</v>
      </c>
      <c r="E64" s="42">
        <v>1.2890436159999999E-2</v>
      </c>
      <c r="F64" s="42">
        <v>1.7280656490000001E-2</v>
      </c>
      <c r="G64" s="42">
        <v>1.7280656490000001E-2</v>
      </c>
      <c r="H64" s="143"/>
      <c r="I64" s="143"/>
      <c r="J64" s="143"/>
      <c r="K64" s="143"/>
      <c r="L64" s="143"/>
      <c r="M64" s="143"/>
      <c r="N64" s="143"/>
      <c r="O64" s="143"/>
      <c r="P64" s="143"/>
      <c r="Q64" s="143"/>
    </row>
    <row r="65" spans="1:17" outlineLevel="3" x14ac:dyDescent="0.3">
      <c r="A65" s="79" t="s">
        <v>218</v>
      </c>
      <c r="B65" s="42">
        <v>0</v>
      </c>
      <c r="C65" s="42">
        <v>0.58780514750000001</v>
      </c>
      <c r="D65" s="42">
        <v>0.78617442469999999</v>
      </c>
      <c r="E65" s="42">
        <v>1.08277249519</v>
      </c>
      <c r="F65" s="42">
        <v>17.370752550180001</v>
      </c>
      <c r="G65" s="42">
        <v>17.404387502230001</v>
      </c>
      <c r="H65" s="143"/>
      <c r="I65" s="143"/>
      <c r="J65" s="143"/>
      <c r="K65" s="143"/>
      <c r="L65" s="143"/>
      <c r="M65" s="143"/>
      <c r="N65" s="143"/>
      <c r="O65" s="143"/>
      <c r="P65" s="143"/>
      <c r="Q65" s="143"/>
    </row>
    <row r="66" spans="1:17" outlineLevel="3" x14ac:dyDescent="0.3">
      <c r="A66" s="79" t="s">
        <v>25</v>
      </c>
      <c r="B66" s="42">
        <v>15.70759113544</v>
      </c>
      <c r="C66" s="42">
        <v>13.3643304583</v>
      </c>
      <c r="D66" s="42">
        <v>16.52857859905</v>
      </c>
      <c r="E66" s="42">
        <v>13.60669455595</v>
      </c>
      <c r="F66" s="42">
        <v>36.492455130940002</v>
      </c>
      <c r="G66" s="42">
        <v>34.914706030189997</v>
      </c>
      <c r="H66" s="143"/>
      <c r="I66" s="143"/>
      <c r="J66" s="143"/>
      <c r="K66" s="143"/>
      <c r="L66" s="143"/>
      <c r="M66" s="143"/>
      <c r="N66" s="143"/>
      <c r="O66" s="143"/>
      <c r="P66" s="143"/>
      <c r="Q66" s="143"/>
    </row>
    <row r="67" spans="1:17" outlineLevel="2" x14ac:dyDescent="0.3">
      <c r="A67" s="216" t="s">
        <v>220</v>
      </c>
      <c r="B67" s="163">
        <f t="shared" ref="B67:G67" si="8">SUM(B$68:B$71)</f>
        <v>11.079828836580001</v>
      </c>
      <c r="C67" s="163">
        <f t="shared" si="8"/>
        <v>33.342212997930005</v>
      </c>
      <c r="D67" s="163">
        <f t="shared" si="8"/>
        <v>61.086282690360008</v>
      </c>
      <c r="E67" s="163">
        <f t="shared" si="8"/>
        <v>50.739152857089998</v>
      </c>
      <c r="F67" s="163">
        <f t="shared" si="8"/>
        <v>60.379535033480003</v>
      </c>
      <c r="G67" s="163">
        <f t="shared" si="8"/>
        <v>58.890722686979998</v>
      </c>
      <c r="H67" s="143"/>
      <c r="I67" s="143"/>
      <c r="J67" s="143"/>
      <c r="K67" s="143"/>
      <c r="L67" s="143"/>
      <c r="M67" s="143"/>
      <c r="N67" s="143"/>
      <c r="O67" s="143"/>
      <c r="P67" s="143"/>
      <c r="Q67" s="143"/>
    </row>
    <row r="68" spans="1:17" outlineLevel="3" x14ac:dyDescent="0.3">
      <c r="A68" s="79" t="s">
        <v>61</v>
      </c>
      <c r="B68" s="42">
        <v>0</v>
      </c>
      <c r="C68" s="42">
        <v>6.6055000000000001</v>
      </c>
      <c r="D68" s="42">
        <v>17.369800000000001</v>
      </c>
      <c r="E68" s="42">
        <v>20.099689999999999</v>
      </c>
      <c r="F68" s="42">
        <v>25.318149999999999</v>
      </c>
      <c r="G68" s="42">
        <v>25.532129999999999</v>
      </c>
      <c r="H68" s="143"/>
      <c r="I68" s="143"/>
      <c r="J68" s="143"/>
      <c r="K68" s="143"/>
      <c r="L68" s="143"/>
      <c r="M68" s="143"/>
      <c r="N68" s="143"/>
      <c r="O68" s="143"/>
      <c r="P68" s="143"/>
      <c r="Q68" s="143"/>
    </row>
    <row r="69" spans="1:17" outlineLevel="3" x14ac:dyDescent="0.3">
      <c r="A69" s="79" t="s">
        <v>78</v>
      </c>
      <c r="B69" s="42">
        <v>1.6215184999999999E-3</v>
      </c>
      <c r="C69" s="42">
        <v>1.3509357200000001E-3</v>
      </c>
      <c r="D69" s="42">
        <v>1.77620796E-3</v>
      </c>
      <c r="E69" s="42">
        <v>1.5810478E-3</v>
      </c>
      <c r="F69" s="42">
        <v>1.99153347E-3</v>
      </c>
      <c r="G69" s="42">
        <v>2.0083651999999999E-3</v>
      </c>
      <c r="H69" s="143"/>
      <c r="I69" s="143"/>
      <c r="J69" s="143"/>
      <c r="K69" s="143"/>
      <c r="L69" s="143"/>
      <c r="M69" s="143"/>
      <c r="N69" s="143"/>
      <c r="O69" s="143"/>
      <c r="P69" s="143"/>
      <c r="Q69" s="143"/>
    </row>
    <row r="70" spans="1:17" outlineLevel="3" x14ac:dyDescent="0.3">
      <c r="A70" s="79" t="s">
        <v>172</v>
      </c>
      <c r="B70" s="42">
        <v>0</v>
      </c>
      <c r="C70" s="42">
        <v>4.3171068115700004</v>
      </c>
      <c r="D70" s="42">
        <v>6.5858728443199999</v>
      </c>
      <c r="E70" s="42">
        <v>8.11366189644</v>
      </c>
      <c r="F70" s="42">
        <v>11.098013129230001</v>
      </c>
      <c r="G70" s="42">
        <v>10.37171429238</v>
      </c>
      <c r="H70" s="143"/>
      <c r="I70" s="143"/>
      <c r="J70" s="143"/>
      <c r="K70" s="143"/>
      <c r="L70" s="143"/>
      <c r="M70" s="143"/>
      <c r="N70" s="143"/>
      <c r="O70" s="143"/>
      <c r="P70" s="143"/>
      <c r="Q70" s="143"/>
    </row>
    <row r="71" spans="1:17" outlineLevel="3" x14ac:dyDescent="0.3">
      <c r="A71" s="79" t="s">
        <v>46</v>
      </c>
      <c r="B71" s="42">
        <v>11.07820731808</v>
      </c>
      <c r="C71" s="42">
        <v>22.418255250640001</v>
      </c>
      <c r="D71" s="42">
        <v>37.128833638080003</v>
      </c>
      <c r="E71" s="42">
        <v>22.52421991285</v>
      </c>
      <c r="F71" s="42">
        <v>23.961380370779999</v>
      </c>
      <c r="G71" s="42">
        <v>22.9848700294</v>
      </c>
      <c r="H71" s="143"/>
      <c r="I71" s="143"/>
      <c r="J71" s="143"/>
      <c r="K71" s="143"/>
      <c r="L71" s="143"/>
      <c r="M71" s="143"/>
      <c r="N71" s="143"/>
      <c r="O71" s="143"/>
      <c r="P71" s="143"/>
      <c r="Q71" s="143"/>
    </row>
    <row r="72" spans="1:17" outlineLevel="2" x14ac:dyDescent="0.3">
      <c r="A72" s="216" t="s">
        <v>51</v>
      </c>
      <c r="B72" s="163">
        <f t="shared" ref="B72:G72" si="9">SUM(B$73:B$81)</f>
        <v>622.07978618407003</v>
      </c>
      <c r="C72" s="163">
        <f t="shared" si="9"/>
        <v>527.52570759700006</v>
      </c>
      <c r="D72" s="163">
        <f t="shared" si="9"/>
        <v>660.21868208960007</v>
      </c>
      <c r="E72" s="163">
        <f t="shared" si="9"/>
        <v>625.00446546599994</v>
      </c>
      <c r="F72" s="163">
        <f t="shared" si="9"/>
        <v>828.54262421800001</v>
      </c>
      <c r="G72" s="163">
        <f t="shared" si="9"/>
        <v>829.28332421799996</v>
      </c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1:17" outlineLevel="3" x14ac:dyDescent="0.3">
      <c r="A73" s="79" t="s">
        <v>116</v>
      </c>
      <c r="B73" s="42">
        <v>83.064791999999997</v>
      </c>
      <c r="C73" s="42">
        <v>71.058599999999998</v>
      </c>
      <c r="D73" s="42">
        <v>84.823800000000006</v>
      </c>
      <c r="E73" s="42">
        <v>81.834599999999995</v>
      </c>
      <c r="F73" s="42">
        <v>109.7058</v>
      </c>
      <c r="G73" s="42">
        <v>109.7058</v>
      </c>
      <c r="H73" s="143"/>
      <c r="I73" s="143"/>
      <c r="J73" s="143"/>
      <c r="K73" s="143"/>
      <c r="L73" s="143"/>
      <c r="M73" s="143"/>
      <c r="N73" s="143"/>
      <c r="O73" s="143"/>
      <c r="P73" s="143"/>
      <c r="Q73" s="143"/>
    </row>
    <row r="74" spans="1:17" outlineLevel="3" x14ac:dyDescent="0.3">
      <c r="A74" s="79" t="s">
        <v>164</v>
      </c>
      <c r="B74" s="42">
        <v>27.688264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143"/>
      <c r="I74" s="143"/>
      <c r="J74" s="143"/>
      <c r="K74" s="143"/>
      <c r="L74" s="143"/>
      <c r="M74" s="143"/>
      <c r="N74" s="143"/>
      <c r="O74" s="143"/>
      <c r="P74" s="143"/>
      <c r="Q74" s="143"/>
    </row>
    <row r="75" spans="1:17" outlineLevel="3" x14ac:dyDescent="0.3">
      <c r="A75" s="79" t="s">
        <v>204</v>
      </c>
      <c r="B75" s="42">
        <v>345.19714618406999</v>
      </c>
      <c r="C75" s="42">
        <v>279.63773759700001</v>
      </c>
      <c r="D75" s="42">
        <v>244.17311208960001</v>
      </c>
      <c r="E75" s="42">
        <v>208.99547546599999</v>
      </c>
      <c r="F75" s="42">
        <v>276.48165421800002</v>
      </c>
      <c r="G75" s="42">
        <v>276.48165421800002</v>
      </c>
      <c r="H75" s="143"/>
      <c r="I75" s="143"/>
      <c r="J75" s="143"/>
      <c r="K75" s="143"/>
      <c r="L75" s="143"/>
      <c r="M75" s="143"/>
      <c r="N75" s="143"/>
      <c r="O75" s="143"/>
      <c r="P75" s="143"/>
      <c r="Q75" s="143"/>
    </row>
    <row r="76" spans="1:17" outlineLevel="3" x14ac:dyDescent="0.3">
      <c r="A76" s="79" t="s">
        <v>174</v>
      </c>
      <c r="B76" s="42">
        <v>27.688264</v>
      </c>
      <c r="C76" s="42">
        <v>23.686199999999999</v>
      </c>
      <c r="D76" s="42">
        <v>28.2746</v>
      </c>
      <c r="E76" s="42">
        <v>0</v>
      </c>
      <c r="F76" s="42">
        <v>0</v>
      </c>
      <c r="G76" s="42">
        <v>0</v>
      </c>
      <c r="H76" s="143"/>
      <c r="I76" s="143"/>
      <c r="J76" s="143"/>
      <c r="K76" s="143"/>
      <c r="L76" s="143"/>
      <c r="M76" s="143"/>
      <c r="N76" s="143"/>
      <c r="O76" s="143"/>
      <c r="P76" s="143"/>
      <c r="Q76" s="143"/>
    </row>
    <row r="77" spans="1:17" outlineLevel="3" x14ac:dyDescent="0.3">
      <c r="A77" s="79" t="s">
        <v>222</v>
      </c>
      <c r="B77" s="42">
        <v>83.064791999999997</v>
      </c>
      <c r="C77" s="42">
        <v>71.058599999999998</v>
      </c>
      <c r="D77" s="42">
        <v>84.823800000000006</v>
      </c>
      <c r="E77" s="42">
        <v>81.834599999999995</v>
      </c>
      <c r="F77" s="42">
        <v>109.7058</v>
      </c>
      <c r="G77" s="42">
        <v>109.7058</v>
      </c>
      <c r="H77" s="143"/>
      <c r="I77" s="143"/>
      <c r="J77" s="143"/>
      <c r="K77" s="143"/>
      <c r="L77" s="143"/>
      <c r="M77" s="143"/>
      <c r="N77" s="143"/>
      <c r="O77" s="143"/>
      <c r="P77" s="143"/>
      <c r="Q77" s="143"/>
    </row>
    <row r="78" spans="1:17" outlineLevel="3" x14ac:dyDescent="0.3">
      <c r="A78" s="79" t="s">
        <v>22</v>
      </c>
      <c r="B78" s="42">
        <v>55.376528</v>
      </c>
      <c r="C78" s="42">
        <v>55.662570000000002</v>
      </c>
      <c r="D78" s="42">
        <v>66.445310000000006</v>
      </c>
      <c r="E78" s="42">
        <v>64.103769999999997</v>
      </c>
      <c r="F78" s="42">
        <v>85.936210000000003</v>
      </c>
      <c r="G78" s="42">
        <v>85.936210000000003</v>
      </c>
      <c r="H78" s="143"/>
      <c r="I78" s="143"/>
      <c r="J78" s="143"/>
      <c r="K78" s="143"/>
      <c r="L78" s="143"/>
      <c r="M78" s="143"/>
      <c r="N78" s="143"/>
      <c r="O78" s="143"/>
      <c r="P78" s="143"/>
      <c r="Q78" s="143"/>
    </row>
    <row r="79" spans="1:17" outlineLevel="3" x14ac:dyDescent="0.3">
      <c r="A79" s="79" t="s">
        <v>58</v>
      </c>
      <c r="B79" s="42">
        <v>0</v>
      </c>
      <c r="C79" s="42">
        <v>26.422000000000001</v>
      </c>
      <c r="D79" s="42">
        <v>34.739600000000003</v>
      </c>
      <c r="E79" s="42">
        <v>30.922599999999999</v>
      </c>
      <c r="F79" s="42">
        <v>38.951000000000001</v>
      </c>
      <c r="G79" s="42">
        <v>39.280200000000001</v>
      </c>
      <c r="H79" s="143"/>
      <c r="I79" s="143"/>
      <c r="J79" s="143"/>
      <c r="K79" s="143"/>
      <c r="L79" s="143"/>
      <c r="M79" s="143"/>
      <c r="N79" s="143"/>
      <c r="O79" s="143"/>
      <c r="P79" s="143"/>
      <c r="Q79" s="143"/>
    </row>
    <row r="80" spans="1:17" outlineLevel="3" x14ac:dyDescent="0.3">
      <c r="A80" s="79" t="s">
        <v>184</v>
      </c>
      <c r="B80" s="42">
        <v>0</v>
      </c>
      <c r="C80" s="42">
        <v>0</v>
      </c>
      <c r="D80" s="42">
        <v>116.93846000000001</v>
      </c>
      <c r="E80" s="42">
        <v>109.57657</v>
      </c>
      <c r="F80" s="42">
        <v>143.76711</v>
      </c>
      <c r="G80" s="42">
        <v>144.17860999999999</v>
      </c>
      <c r="H80" s="143"/>
      <c r="I80" s="143"/>
      <c r="J80" s="143"/>
      <c r="K80" s="143"/>
      <c r="L80" s="143"/>
      <c r="M80" s="143"/>
      <c r="N80" s="143"/>
      <c r="O80" s="143"/>
      <c r="P80" s="143"/>
      <c r="Q80" s="143"/>
    </row>
    <row r="81" spans="1:17" outlineLevel="3" x14ac:dyDescent="0.3">
      <c r="A81" s="79" t="s">
        <v>4</v>
      </c>
      <c r="B81" s="42">
        <v>0</v>
      </c>
      <c r="C81" s="42">
        <v>0</v>
      </c>
      <c r="D81" s="42">
        <v>0</v>
      </c>
      <c r="E81" s="42">
        <v>47.736849999999997</v>
      </c>
      <c r="F81" s="42">
        <v>63.995049999999999</v>
      </c>
      <c r="G81" s="42">
        <v>63.995049999999999</v>
      </c>
      <c r="H81" s="143"/>
      <c r="I81" s="143"/>
      <c r="J81" s="143"/>
      <c r="K81" s="143"/>
      <c r="L81" s="143"/>
      <c r="M81" s="143"/>
      <c r="N81" s="143"/>
      <c r="O81" s="143"/>
      <c r="P81" s="143"/>
      <c r="Q81" s="143"/>
    </row>
    <row r="82" spans="1:17" outlineLevel="2" x14ac:dyDescent="0.3">
      <c r="A82" s="216" t="s">
        <v>176</v>
      </c>
      <c r="B82" s="163">
        <f t="shared" ref="B82:G82" si="10">SUM(B$83:B$83)</f>
        <v>47.288565712</v>
      </c>
      <c r="C82" s="163">
        <f t="shared" si="10"/>
        <v>40.221789200000003</v>
      </c>
      <c r="D82" s="163">
        <f t="shared" si="10"/>
        <v>50.007862420000002</v>
      </c>
      <c r="E82" s="163">
        <f t="shared" si="10"/>
        <v>120.49942593211</v>
      </c>
      <c r="F82" s="163">
        <f t="shared" si="10"/>
        <v>153.60404350837999</v>
      </c>
      <c r="G82" s="163">
        <f t="shared" si="10"/>
        <v>153.21397576948999</v>
      </c>
      <c r="H82" s="143"/>
      <c r="I82" s="143"/>
      <c r="J82" s="143"/>
      <c r="K82" s="143"/>
      <c r="L82" s="143"/>
      <c r="M82" s="143"/>
      <c r="N82" s="143"/>
      <c r="O82" s="143"/>
      <c r="P82" s="143"/>
      <c r="Q82" s="143"/>
    </row>
    <row r="83" spans="1:17" outlineLevel="3" x14ac:dyDescent="0.3">
      <c r="A83" s="79" t="s">
        <v>146</v>
      </c>
      <c r="B83" s="42">
        <v>47.288565712</v>
      </c>
      <c r="C83" s="42">
        <v>40.221789200000003</v>
      </c>
      <c r="D83" s="42">
        <v>50.007862420000002</v>
      </c>
      <c r="E83" s="42">
        <v>120.49942593211</v>
      </c>
      <c r="F83" s="42">
        <v>153.60404350837999</v>
      </c>
      <c r="G83" s="42">
        <v>153.21397576948999</v>
      </c>
      <c r="H83" s="143"/>
      <c r="I83" s="143"/>
      <c r="J83" s="143"/>
      <c r="K83" s="143"/>
      <c r="L83" s="143"/>
      <c r="M83" s="143"/>
      <c r="N83" s="143"/>
      <c r="O83" s="143"/>
      <c r="P83" s="143"/>
      <c r="Q83" s="143"/>
    </row>
    <row r="84" spans="1:17" ht="14.5" x14ac:dyDescent="0.35">
      <c r="A84" s="195" t="s">
        <v>14</v>
      </c>
      <c r="B84" s="59">
        <f t="shared" ref="B84:G84" si="11">B$85+B$103</f>
        <v>308.13047207878003</v>
      </c>
      <c r="C84" s="59">
        <f t="shared" si="11"/>
        <v>236.92676847590002</v>
      </c>
      <c r="D84" s="59">
        <f t="shared" si="11"/>
        <v>292.65022357580006</v>
      </c>
      <c r="E84" s="59">
        <f t="shared" si="11"/>
        <v>309.34005931053002</v>
      </c>
      <c r="F84" s="59">
        <f t="shared" si="11"/>
        <v>360.31642587398005</v>
      </c>
      <c r="G84" s="59">
        <f t="shared" si="11"/>
        <v>336.39502041525998</v>
      </c>
      <c r="H84" s="143"/>
      <c r="I84" s="143"/>
      <c r="J84" s="143"/>
      <c r="K84" s="143"/>
      <c r="L84" s="143"/>
      <c r="M84" s="143"/>
      <c r="N84" s="143"/>
      <c r="O84" s="143"/>
      <c r="P84" s="143"/>
      <c r="Q84" s="143"/>
    </row>
    <row r="85" spans="1:17" ht="14.5" outlineLevel="1" x14ac:dyDescent="0.35">
      <c r="A85" s="173" t="s">
        <v>47</v>
      </c>
      <c r="B85" s="45">
        <f t="shared" ref="B85:G85" si="12">B$86+B$93+B$101</f>
        <v>10.320351852600002</v>
      </c>
      <c r="C85" s="45">
        <f t="shared" si="12"/>
        <v>9.3528146002600003</v>
      </c>
      <c r="D85" s="45">
        <f t="shared" si="12"/>
        <v>32.237360679409996</v>
      </c>
      <c r="E85" s="45">
        <f t="shared" si="12"/>
        <v>49.038826501249993</v>
      </c>
      <c r="F85" s="45">
        <f t="shared" si="12"/>
        <v>72.19793130507</v>
      </c>
      <c r="G85" s="45">
        <f t="shared" si="12"/>
        <v>69.647073418869994</v>
      </c>
      <c r="H85" s="143"/>
      <c r="I85" s="143"/>
      <c r="J85" s="143"/>
      <c r="K85" s="143"/>
      <c r="L85" s="143"/>
      <c r="M85" s="143"/>
      <c r="N85" s="143"/>
      <c r="O85" s="143"/>
      <c r="P85" s="143"/>
      <c r="Q85" s="143"/>
    </row>
    <row r="86" spans="1:17" outlineLevel="2" x14ac:dyDescent="0.3">
      <c r="A86" s="216" t="s">
        <v>196</v>
      </c>
      <c r="B86" s="163">
        <f t="shared" ref="B86:G86" si="13">SUM(B$87:B$92)</f>
        <v>6.0000115999999997</v>
      </c>
      <c r="C86" s="163">
        <f t="shared" si="13"/>
        <v>4.1880116000000003</v>
      </c>
      <c r="D86" s="163">
        <f t="shared" si="13"/>
        <v>24.3868166</v>
      </c>
      <c r="E86" s="163">
        <f t="shared" si="13"/>
        <v>16.928416599999998</v>
      </c>
      <c r="F86" s="163">
        <f t="shared" si="13"/>
        <v>11.847416600000001</v>
      </c>
      <c r="G86" s="163">
        <f t="shared" si="13"/>
        <v>11.847416600000001</v>
      </c>
      <c r="H86" s="143"/>
      <c r="I86" s="143"/>
      <c r="J86" s="143"/>
      <c r="K86" s="143"/>
      <c r="L86" s="143"/>
      <c r="M86" s="143"/>
      <c r="N86" s="143"/>
      <c r="O86" s="143"/>
      <c r="P86" s="143"/>
      <c r="Q86" s="143"/>
    </row>
    <row r="87" spans="1:17" outlineLevel="3" x14ac:dyDescent="0.3">
      <c r="A87" s="79" t="s">
        <v>109</v>
      </c>
      <c r="B87" s="42">
        <v>1.1600000000000001E-5</v>
      </c>
      <c r="C87" s="42">
        <v>1.1600000000000001E-5</v>
      </c>
      <c r="D87" s="42">
        <v>1.1600000000000001E-5</v>
      </c>
      <c r="E87" s="42">
        <v>1.1600000000000001E-5</v>
      </c>
      <c r="F87" s="42">
        <v>1.1600000000000001E-5</v>
      </c>
      <c r="G87" s="42">
        <v>1.1600000000000001E-5</v>
      </c>
      <c r="H87" s="143"/>
      <c r="I87" s="143"/>
      <c r="J87" s="143"/>
      <c r="K87" s="143"/>
      <c r="L87" s="143"/>
      <c r="M87" s="143"/>
      <c r="N87" s="143"/>
      <c r="O87" s="143"/>
      <c r="P87" s="143"/>
      <c r="Q87" s="143"/>
    </row>
    <row r="88" spans="1:17" outlineLevel="3" x14ac:dyDescent="0.3">
      <c r="A88" s="79" t="s">
        <v>73</v>
      </c>
      <c r="B88" s="42">
        <v>1</v>
      </c>
      <c r="C88" s="42">
        <v>2.1880000000000002</v>
      </c>
      <c r="D88" s="42">
        <v>3.4750000000000001</v>
      </c>
      <c r="E88" s="42">
        <v>3.4750000000000001</v>
      </c>
      <c r="F88" s="42">
        <v>3.4750000000000001</v>
      </c>
      <c r="G88" s="42">
        <v>3.4750000000000001</v>
      </c>
      <c r="H88" s="143"/>
      <c r="I88" s="143"/>
      <c r="J88" s="143"/>
      <c r="K88" s="143"/>
      <c r="L88" s="143"/>
      <c r="M88" s="143"/>
      <c r="N88" s="143"/>
      <c r="O88" s="143"/>
      <c r="P88" s="143"/>
      <c r="Q88" s="143"/>
    </row>
    <row r="89" spans="1:17" outlineLevel="3" x14ac:dyDescent="0.3">
      <c r="A89" s="79" t="s">
        <v>1</v>
      </c>
      <c r="B89" s="42">
        <v>3</v>
      </c>
      <c r="C89" s="42">
        <v>2</v>
      </c>
      <c r="D89" s="42">
        <v>1.6763999999999999</v>
      </c>
      <c r="E89" s="42">
        <v>0</v>
      </c>
      <c r="F89" s="42">
        <v>0</v>
      </c>
      <c r="G89" s="42">
        <v>0</v>
      </c>
      <c r="H89" s="143"/>
      <c r="I89" s="143"/>
      <c r="J89" s="143"/>
      <c r="K89" s="143"/>
      <c r="L89" s="143"/>
      <c r="M89" s="143"/>
      <c r="N89" s="143"/>
      <c r="O89" s="143"/>
      <c r="P89" s="143"/>
      <c r="Q89" s="143"/>
    </row>
    <row r="90" spans="1:17" outlineLevel="3" x14ac:dyDescent="0.3">
      <c r="A90" s="79" t="s">
        <v>190</v>
      </c>
      <c r="B90" s="42">
        <v>0</v>
      </c>
      <c r="C90" s="42">
        <v>0</v>
      </c>
      <c r="D90" s="42">
        <v>14.363</v>
      </c>
      <c r="E90" s="42">
        <v>8.5809999999999995</v>
      </c>
      <c r="F90" s="42">
        <v>3.5</v>
      </c>
      <c r="G90" s="42">
        <v>3.5</v>
      </c>
      <c r="H90" s="143"/>
      <c r="I90" s="143"/>
      <c r="J90" s="143"/>
      <c r="K90" s="143"/>
      <c r="L90" s="143"/>
      <c r="M90" s="143"/>
      <c r="N90" s="143"/>
      <c r="O90" s="143"/>
      <c r="P90" s="143"/>
      <c r="Q90" s="143"/>
    </row>
    <row r="91" spans="1:17" outlineLevel="3" x14ac:dyDescent="0.3">
      <c r="A91" s="79" t="s">
        <v>102</v>
      </c>
      <c r="B91" s="42">
        <v>0</v>
      </c>
      <c r="C91" s="42">
        <v>0</v>
      </c>
      <c r="D91" s="42">
        <v>2.8724050000000001</v>
      </c>
      <c r="E91" s="42">
        <v>2.8724050000000001</v>
      </c>
      <c r="F91" s="42">
        <v>2.8724050000000001</v>
      </c>
      <c r="G91" s="42">
        <v>2.8724050000000001</v>
      </c>
      <c r="H91" s="143"/>
      <c r="I91" s="143"/>
      <c r="J91" s="143"/>
      <c r="K91" s="143"/>
      <c r="L91" s="143"/>
      <c r="M91" s="143"/>
      <c r="N91" s="143"/>
      <c r="O91" s="143"/>
      <c r="P91" s="143"/>
      <c r="Q91" s="143"/>
    </row>
    <row r="92" spans="1:17" outlineLevel="3" x14ac:dyDescent="0.3">
      <c r="A92" s="79" t="s">
        <v>0</v>
      </c>
      <c r="B92" s="42">
        <v>2</v>
      </c>
      <c r="C92" s="42">
        <v>0</v>
      </c>
      <c r="D92" s="42">
        <v>2</v>
      </c>
      <c r="E92" s="42">
        <v>2</v>
      </c>
      <c r="F92" s="42">
        <v>2</v>
      </c>
      <c r="G92" s="42">
        <v>2</v>
      </c>
      <c r="H92" s="143"/>
      <c r="I92" s="143"/>
      <c r="J92" s="143"/>
      <c r="K92" s="143"/>
      <c r="L92" s="143"/>
      <c r="M92" s="143"/>
      <c r="N92" s="143"/>
      <c r="O92" s="143"/>
      <c r="P92" s="143"/>
      <c r="Q92" s="143"/>
    </row>
    <row r="93" spans="1:17" outlineLevel="2" x14ac:dyDescent="0.3">
      <c r="A93" s="216" t="s">
        <v>114</v>
      </c>
      <c r="B93" s="163">
        <f t="shared" ref="B93:G93" si="14">SUM(B$94:B$100)</f>
        <v>4.3193856026000006</v>
      </c>
      <c r="C93" s="163">
        <f t="shared" si="14"/>
        <v>5.1638483502600003</v>
      </c>
      <c r="D93" s="163">
        <f t="shared" si="14"/>
        <v>7.8495894294099999</v>
      </c>
      <c r="E93" s="163">
        <f t="shared" si="14"/>
        <v>32.109455251249997</v>
      </c>
      <c r="F93" s="163">
        <f t="shared" si="14"/>
        <v>60.34956005507</v>
      </c>
      <c r="G93" s="163">
        <f t="shared" si="14"/>
        <v>57.798702168870001</v>
      </c>
      <c r="H93" s="143"/>
      <c r="I93" s="143"/>
      <c r="J93" s="143"/>
      <c r="K93" s="143"/>
      <c r="L93" s="143"/>
      <c r="M93" s="143"/>
      <c r="N93" s="143"/>
      <c r="O93" s="143"/>
      <c r="P93" s="143"/>
      <c r="Q93" s="143"/>
    </row>
    <row r="94" spans="1:17" outlineLevel="3" x14ac:dyDescent="0.3">
      <c r="A94" s="79" t="s">
        <v>139</v>
      </c>
      <c r="B94" s="42">
        <v>7.410936102E-2</v>
      </c>
      <c r="C94" s="42">
        <v>5.8776299900000002E-2</v>
      </c>
      <c r="D94" s="42">
        <v>1.0434432387999999</v>
      </c>
      <c r="E94" s="42">
        <v>4.3504301776699998</v>
      </c>
      <c r="F94" s="42">
        <v>4.2835835077600004</v>
      </c>
      <c r="G94" s="42">
        <v>3.9768800995000002</v>
      </c>
      <c r="H94" s="143"/>
      <c r="I94" s="143"/>
      <c r="J94" s="143"/>
      <c r="K94" s="143"/>
      <c r="L94" s="143"/>
      <c r="M94" s="143"/>
      <c r="N94" s="143"/>
      <c r="O94" s="143"/>
      <c r="P94" s="143"/>
      <c r="Q94" s="143"/>
    </row>
    <row r="95" spans="1:17" outlineLevel="3" x14ac:dyDescent="0.3">
      <c r="A95" s="79" t="s">
        <v>124</v>
      </c>
      <c r="B95" s="42">
        <v>0</v>
      </c>
      <c r="C95" s="42">
        <v>0</v>
      </c>
      <c r="D95" s="42">
        <v>0</v>
      </c>
      <c r="E95" s="42">
        <v>0.3546166</v>
      </c>
      <c r="F95" s="42">
        <v>0.47539179999999998</v>
      </c>
      <c r="G95" s="42">
        <v>0.47539179999999998</v>
      </c>
      <c r="H95" s="143"/>
      <c r="I95" s="143"/>
      <c r="J95" s="143"/>
      <c r="K95" s="143"/>
      <c r="L95" s="143"/>
      <c r="M95" s="143"/>
      <c r="N95" s="143"/>
      <c r="O95" s="143"/>
      <c r="P95" s="143"/>
      <c r="Q95" s="143"/>
    </row>
    <row r="96" spans="1:17" outlineLevel="3" x14ac:dyDescent="0.3">
      <c r="A96" s="79" t="s">
        <v>198</v>
      </c>
      <c r="B96" s="42">
        <v>0</v>
      </c>
      <c r="C96" s="42">
        <v>0</v>
      </c>
      <c r="D96" s="42">
        <v>0</v>
      </c>
      <c r="E96" s="42">
        <v>0.27278200000000002</v>
      </c>
      <c r="F96" s="42">
        <v>0.36568600000000001</v>
      </c>
      <c r="G96" s="42">
        <v>0.36568600000000001</v>
      </c>
      <c r="H96" s="143"/>
      <c r="I96" s="143"/>
      <c r="J96" s="143"/>
      <c r="K96" s="143"/>
      <c r="L96" s="143"/>
      <c r="M96" s="143"/>
      <c r="N96" s="143"/>
      <c r="O96" s="143"/>
      <c r="P96" s="143"/>
      <c r="Q96" s="143"/>
    </row>
    <row r="97" spans="1:17" outlineLevel="3" x14ac:dyDescent="0.3">
      <c r="A97" s="79" t="s">
        <v>181</v>
      </c>
      <c r="B97" s="42">
        <v>0</v>
      </c>
      <c r="C97" s="42">
        <v>0</v>
      </c>
      <c r="D97" s="42">
        <v>0</v>
      </c>
      <c r="E97" s="42">
        <v>0.38189479999999998</v>
      </c>
      <c r="F97" s="42">
        <v>0.51196039999999998</v>
      </c>
      <c r="G97" s="42">
        <v>0.51196039999999998</v>
      </c>
      <c r="H97" s="143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1:17" outlineLevel="3" x14ac:dyDescent="0.3">
      <c r="A98" s="79" t="s">
        <v>60</v>
      </c>
      <c r="B98" s="42">
        <v>0.96711474375999995</v>
      </c>
      <c r="C98" s="42">
        <v>1.75162567326</v>
      </c>
      <c r="D98" s="42">
        <v>1.9796968365100001</v>
      </c>
      <c r="E98" s="42">
        <v>10.60962944519</v>
      </c>
      <c r="F98" s="42">
        <v>12.3806687687</v>
      </c>
      <c r="G98" s="42">
        <v>12.24290723515</v>
      </c>
      <c r="H98" s="143"/>
      <c r="I98" s="143"/>
      <c r="J98" s="143"/>
      <c r="K98" s="143"/>
      <c r="L98" s="143"/>
      <c r="M98" s="143"/>
      <c r="N98" s="143"/>
      <c r="O98" s="143"/>
      <c r="P98" s="143"/>
      <c r="Q98" s="143"/>
    </row>
    <row r="99" spans="1:17" outlineLevel="3" x14ac:dyDescent="0.3">
      <c r="A99" s="79" t="s">
        <v>178</v>
      </c>
      <c r="B99" s="42">
        <v>3.2781614978200002</v>
      </c>
      <c r="C99" s="42">
        <v>3.3534463771</v>
      </c>
      <c r="D99" s="42">
        <v>4.8264493541000002</v>
      </c>
      <c r="E99" s="42">
        <v>12.514342159670001</v>
      </c>
      <c r="F99" s="42">
        <v>13.93794200916</v>
      </c>
      <c r="G99" s="42">
        <v>13.72901343771</v>
      </c>
      <c r="H99" s="143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1:17" outlineLevel="3" x14ac:dyDescent="0.3">
      <c r="A100" s="79" t="s">
        <v>209</v>
      </c>
      <c r="B100" s="42">
        <v>0</v>
      </c>
      <c r="C100" s="42">
        <v>0</v>
      </c>
      <c r="D100" s="42">
        <v>0</v>
      </c>
      <c r="E100" s="42">
        <v>3.62576006872</v>
      </c>
      <c r="F100" s="42">
        <v>28.394327569449999</v>
      </c>
      <c r="G100" s="42">
        <v>26.496863196509999</v>
      </c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1:17" outlineLevel="2" x14ac:dyDescent="0.3">
      <c r="A101" s="216" t="s">
        <v>137</v>
      </c>
      <c r="B101" s="163">
        <f t="shared" ref="B101:G101" si="15">SUM(B$102:B$102)</f>
        <v>9.5465000000000003E-4</v>
      </c>
      <c r="C101" s="163">
        <f t="shared" si="15"/>
        <v>9.5465000000000003E-4</v>
      </c>
      <c r="D101" s="163">
        <f t="shared" si="15"/>
        <v>9.5465000000000003E-4</v>
      </c>
      <c r="E101" s="163">
        <f t="shared" si="15"/>
        <v>9.5465000000000003E-4</v>
      </c>
      <c r="F101" s="163">
        <f t="shared" si="15"/>
        <v>9.5465000000000003E-4</v>
      </c>
      <c r="G101" s="163">
        <f t="shared" si="15"/>
        <v>9.5465000000000003E-4</v>
      </c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</row>
    <row r="102" spans="1:17" outlineLevel="3" x14ac:dyDescent="0.3">
      <c r="A102" s="79" t="s">
        <v>66</v>
      </c>
      <c r="B102" s="42">
        <v>9.5465000000000003E-4</v>
      </c>
      <c r="C102" s="42">
        <v>9.5465000000000003E-4</v>
      </c>
      <c r="D102" s="42">
        <v>9.5465000000000003E-4</v>
      </c>
      <c r="E102" s="42">
        <v>9.5465000000000003E-4</v>
      </c>
      <c r="F102" s="42">
        <v>9.5465000000000003E-4</v>
      </c>
      <c r="G102" s="42">
        <v>9.5465000000000003E-4</v>
      </c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</row>
    <row r="103" spans="1:17" ht="14.5" outlineLevel="1" x14ac:dyDescent="0.35">
      <c r="A103" s="173" t="s">
        <v>59</v>
      </c>
      <c r="B103" s="45">
        <f t="shared" ref="B103:G103" si="16">B$104+B$111+B$113+B$121+B$124</f>
        <v>297.81012022618</v>
      </c>
      <c r="C103" s="45">
        <f t="shared" si="16"/>
        <v>227.57395387564003</v>
      </c>
      <c r="D103" s="45">
        <f t="shared" si="16"/>
        <v>260.41286289639004</v>
      </c>
      <c r="E103" s="45">
        <f t="shared" si="16"/>
        <v>260.30123280928001</v>
      </c>
      <c r="F103" s="45">
        <f t="shared" si="16"/>
        <v>288.11849456891002</v>
      </c>
      <c r="G103" s="45">
        <f t="shared" si="16"/>
        <v>266.74794699639</v>
      </c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</row>
    <row r="104" spans="1:17" outlineLevel="2" x14ac:dyDescent="0.3">
      <c r="A104" s="216" t="s">
        <v>173</v>
      </c>
      <c r="B104" s="163">
        <f t="shared" ref="B104:G104" si="17">SUM(B$105:B$110)</f>
        <v>236.99304515757001</v>
      </c>
      <c r="C104" s="163">
        <f t="shared" si="17"/>
        <v>190.85308737639002</v>
      </c>
      <c r="D104" s="163">
        <f t="shared" si="17"/>
        <v>221.66375747764999</v>
      </c>
      <c r="E104" s="163">
        <f t="shared" si="17"/>
        <v>186.07907643070001</v>
      </c>
      <c r="F104" s="163">
        <f t="shared" si="17"/>
        <v>191.11922103929001</v>
      </c>
      <c r="G104" s="163">
        <f t="shared" si="17"/>
        <v>169.86654122521</v>
      </c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1:17" outlineLevel="3" x14ac:dyDescent="0.3">
      <c r="A105" s="79" t="s">
        <v>62</v>
      </c>
      <c r="B105" s="42">
        <v>3.1714137999999998</v>
      </c>
      <c r="C105" s="42">
        <v>2.6421999999999999</v>
      </c>
      <c r="D105" s="42">
        <v>6.9479199999999999</v>
      </c>
      <c r="E105" s="42">
        <v>9.2767800000000005</v>
      </c>
      <c r="F105" s="42">
        <v>11.6853</v>
      </c>
      <c r="G105" s="42">
        <v>11.78406</v>
      </c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1:17" outlineLevel="3" x14ac:dyDescent="0.3">
      <c r="A106" s="79" t="s">
        <v>50</v>
      </c>
      <c r="B106" s="42">
        <v>5.7115437652300001</v>
      </c>
      <c r="C106" s="42">
        <v>7.9946693819899997</v>
      </c>
      <c r="D106" s="42">
        <v>10.432493553680001</v>
      </c>
      <c r="E106" s="42">
        <v>9.2797913305699993</v>
      </c>
      <c r="F106" s="42">
        <v>22.055347128849998</v>
      </c>
      <c r="G106" s="42">
        <v>24.197284402720001</v>
      </c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</row>
    <row r="107" spans="1:17" outlineLevel="3" x14ac:dyDescent="0.3">
      <c r="A107" s="79" t="s">
        <v>94</v>
      </c>
      <c r="B107" s="42">
        <v>1.553992762</v>
      </c>
      <c r="C107" s="42">
        <v>1.4470008299999999</v>
      </c>
      <c r="D107" s="42">
        <v>1.9025141940000001</v>
      </c>
      <c r="E107" s="42">
        <v>1.685745539</v>
      </c>
      <c r="F107" s="42">
        <v>4.0027995150000004</v>
      </c>
      <c r="G107" s="42">
        <v>4.0022595780000003</v>
      </c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</row>
    <row r="108" spans="1:17" outlineLevel="3" x14ac:dyDescent="0.3">
      <c r="A108" s="79" t="s">
        <v>131</v>
      </c>
      <c r="B108" s="42">
        <v>12.655384744099999</v>
      </c>
      <c r="C108" s="42">
        <v>10.8254236629</v>
      </c>
      <c r="D108" s="42">
        <v>12.66957612263</v>
      </c>
      <c r="E108" s="42">
        <v>12.77248679523</v>
      </c>
      <c r="F108" s="42">
        <v>17.16922751996</v>
      </c>
      <c r="G108" s="42">
        <v>17.336779281609999</v>
      </c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</row>
    <row r="109" spans="1:17" outlineLevel="3" x14ac:dyDescent="0.3">
      <c r="A109" s="79" t="s">
        <v>146</v>
      </c>
      <c r="B109" s="42">
        <v>213.90071008624</v>
      </c>
      <c r="C109" s="42">
        <v>167.94379350150001</v>
      </c>
      <c r="D109" s="42">
        <v>189.71125360734001</v>
      </c>
      <c r="E109" s="42">
        <v>153.0642727659</v>
      </c>
      <c r="F109" s="42">
        <v>136.20086235975</v>
      </c>
      <c r="G109" s="42">
        <v>112.54047344715001</v>
      </c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</row>
    <row r="110" spans="1:17" outlineLevel="3" x14ac:dyDescent="0.3">
      <c r="A110" s="79" t="s">
        <v>141</v>
      </c>
      <c r="B110" s="42">
        <v>0</v>
      </c>
      <c r="C110" s="42">
        <v>0</v>
      </c>
      <c r="D110" s="42">
        <v>0</v>
      </c>
      <c r="E110" s="42">
        <v>0</v>
      </c>
      <c r="F110" s="42">
        <v>5.6845157299999999E-3</v>
      </c>
      <c r="G110" s="42">
        <v>5.6845157299999999E-3</v>
      </c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</row>
    <row r="111" spans="1:17" outlineLevel="2" x14ac:dyDescent="0.3">
      <c r="A111" s="216" t="s">
        <v>43</v>
      </c>
      <c r="B111" s="163">
        <f t="shared" ref="B111:G111" si="18">SUM(B$112:B$112)</f>
        <v>1.3494962667799999</v>
      </c>
      <c r="C111" s="163">
        <f t="shared" si="18"/>
        <v>0</v>
      </c>
      <c r="D111" s="163">
        <f t="shared" si="18"/>
        <v>0</v>
      </c>
      <c r="E111" s="163">
        <f t="shared" si="18"/>
        <v>0</v>
      </c>
      <c r="F111" s="163">
        <f t="shared" si="18"/>
        <v>0</v>
      </c>
      <c r="G111" s="163">
        <f t="shared" si="18"/>
        <v>0</v>
      </c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</row>
    <row r="112" spans="1:17" outlineLevel="3" x14ac:dyDescent="0.3">
      <c r="A112" s="79" t="s">
        <v>28</v>
      </c>
      <c r="B112" s="42">
        <v>1.3494962667799999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</row>
    <row r="113" spans="1:17" outlineLevel="2" x14ac:dyDescent="0.3">
      <c r="A113" s="216" t="s">
        <v>220</v>
      </c>
      <c r="B113" s="163">
        <f t="shared" ref="B113:G113" si="19">SUM(B$114:B$120)</f>
        <v>56.331306893259999</v>
      </c>
      <c r="C113" s="163">
        <f t="shared" si="19"/>
        <v>34.05327729071</v>
      </c>
      <c r="D113" s="163">
        <f t="shared" si="19"/>
        <v>35.432484333830004</v>
      </c>
      <c r="E113" s="163">
        <f t="shared" si="19"/>
        <v>29.513522327330001</v>
      </c>
      <c r="F113" s="163">
        <f t="shared" si="19"/>
        <v>37.268544666909996</v>
      </c>
      <c r="G113" s="163">
        <f t="shared" si="19"/>
        <v>37.160742254820001</v>
      </c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</row>
    <row r="114" spans="1:17" outlineLevel="3" x14ac:dyDescent="0.3">
      <c r="A114" s="79" t="s">
        <v>152</v>
      </c>
      <c r="B114" s="42">
        <v>2.21274739397</v>
      </c>
      <c r="C114" s="42">
        <v>3.43046205458</v>
      </c>
      <c r="D114" s="42">
        <v>4.9365827108299998</v>
      </c>
      <c r="E114" s="42">
        <v>4.4761919675000001</v>
      </c>
      <c r="F114" s="42">
        <v>6.8946523524199996</v>
      </c>
      <c r="G114" s="42">
        <v>6.9916472548200002</v>
      </c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</row>
    <row r="115" spans="1:17" outlineLevel="3" x14ac:dyDescent="0.3">
      <c r="A115" s="79" t="s">
        <v>213</v>
      </c>
      <c r="B115" s="42">
        <v>12.53187946503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</row>
    <row r="116" spans="1:17" outlineLevel="3" x14ac:dyDescent="0.3">
      <c r="A116" s="79" t="s">
        <v>46</v>
      </c>
      <c r="B116" s="42">
        <v>0.93949721320000001</v>
      </c>
      <c r="C116" s="42">
        <v>0.71897552226000006</v>
      </c>
      <c r="D116" s="42">
        <v>0.80757162299999996</v>
      </c>
      <c r="E116" s="42">
        <v>0.48695035983000001</v>
      </c>
      <c r="F116" s="42">
        <v>0.20479731448999999</v>
      </c>
      <c r="G116" s="42">
        <v>0</v>
      </c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</row>
    <row r="117" spans="1:17" outlineLevel="3" x14ac:dyDescent="0.3">
      <c r="A117" s="79" t="s">
        <v>123</v>
      </c>
      <c r="B117" s="42">
        <v>0.53914034188000004</v>
      </c>
      <c r="C117" s="42">
        <v>0.22458699762000001</v>
      </c>
      <c r="D117" s="42">
        <v>0</v>
      </c>
      <c r="E117" s="42">
        <v>0</v>
      </c>
      <c r="F117" s="42">
        <v>0</v>
      </c>
      <c r="G117" s="42">
        <v>0</v>
      </c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</row>
    <row r="118" spans="1:17" outlineLevel="3" x14ac:dyDescent="0.3">
      <c r="A118" s="79" t="s">
        <v>149</v>
      </c>
      <c r="B118" s="42">
        <v>0.92257295648000004</v>
      </c>
      <c r="C118" s="42">
        <v>0.48319847999999999</v>
      </c>
      <c r="D118" s="42">
        <v>0</v>
      </c>
      <c r="E118" s="42">
        <v>0</v>
      </c>
      <c r="F118" s="42">
        <v>0</v>
      </c>
      <c r="G118" s="42">
        <v>0</v>
      </c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</row>
    <row r="119" spans="1:17" outlineLevel="3" x14ac:dyDescent="0.3">
      <c r="A119" s="79" t="s">
        <v>118</v>
      </c>
      <c r="B119" s="42">
        <v>37.379156399999999</v>
      </c>
      <c r="C119" s="42">
        <v>28.423439999999999</v>
      </c>
      <c r="D119" s="42">
        <v>29.688330000000001</v>
      </c>
      <c r="E119" s="42">
        <v>24.550380000000001</v>
      </c>
      <c r="F119" s="42">
        <v>30.169094999999999</v>
      </c>
      <c r="G119" s="42">
        <v>30.169094999999999</v>
      </c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</row>
    <row r="120" spans="1:17" outlineLevel="3" x14ac:dyDescent="0.3">
      <c r="A120" s="79" t="s">
        <v>103</v>
      </c>
      <c r="B120" s="42">
        <v>1.8063131227</v>
      </c>
      <c r="C120" s="42">
        <v>0.77261423625000003</v>
      </c>
      <c r="D120" s="42">
        <v>0</v>
      </c>
      <c r="E120" s="42">
        <v>0</v>
      </c>
      <c r="F120" s="42">
        <v>0</v>
      </c>
      <c r="G120" s="42">
        <v>0</v>
      </c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</row>
    <row r="121" spans="1:17" outlineLevel="2" x14ac:dyDescent="0.3">
      <c r="A121" s="216" t="s">
        <v>51</v>
      </c>
      <c r="B121" s="163">
        <f t="shared" ref="B121:G121" si="20">SUM(B$122:B$123)</f>
        <v>0</v>
      </c>
      <c r="C121" s="163">
        <f t="shared" si="20"/>
        <v>0</v>
      </c>
      <c r="D121" s="163">
        <f t="shared" si="20"/>
        <v>0</v>
      </c>
      <c r="E121" s="163">
        <f t="shared" si="20"/>
        <v>41.599254999999999</v>
      </c>
      <c r="F121" s="163">
        <f t="shared" si="20"/>
        <v>55.767115000000004</v>
      </c>
      <c r="G121" s="163">
        <f t="shared" si="20"/>
        <v>55.767115000000004</v>
      </c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</row>
    <row r="122" spans="1:17" outlineLevel="3" x14ac:dyDescent="0.3">
      <c r="A122" s="79" t="s">
        <v>99</v>
      </c>
      <c r="B122" s="42">
        <v>0</v>
      </c>
      <c r="C122" s="42">
        <v>0</v>
      </c>
      <c r="D122" s="42">
        <v>0</v>
      </c>
      <c r="E122" s="42">
        <v>19.094740000000002</v>
      </c>
      <c r="F122" s="42">
        <v>25.598020000000002</v>
      </c>
      <c r="G122" s="42">
        <v>25.598020000000002</v>
      </c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</row>
    <row r="123" spans="1:17" outlineLevel="3" x14ac:dyDescent="0.3">
      <c r="A123" s="79" t="s">
        <v>97</v>
      </c>
      <c r="B123" s="42">
        <v>0</v>
      </c>
      <c r="C123" s="42">
        <v>0</v>
      </c>
      <c r="D123" s="42">
        <v>0</v>
      </c>
      <c r="E123" s="42">
        <v>22.504515000000001</v>
      </c>
      <c r="F123" s="42">
        <v>30.169094999999999</v>
      </c>
      <c r="G123" s="42">
        <v>30.169094999999999</v>
      </c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</row>
    <row r="124" spans="1:17" outlineLevel="2" x14ac:dyDescent="0.3">
      <c r="A124" s="216" t="s">
        <v>176</v>
      </c>
      <c r="B124" s="163">
        <f t="shared" ref="B124:G124" si="21">SUM(B$125:B$125)</f>
        <v>3.1362719085699999</v>
      </c>
      <c r="C124" s="163">
        <f t="shared" si="21"/>
        <v>2.6675892085399999</v>
      </c>
      <c r="D124" s="163">
        <f t="shared" si="21"/>
        <v>3.31662108491</v>
      </c>
      <c r="E124" s="163">
        <f t="shared" si="21"/>
        <v>3.1093790512499999</v>
      </c>
      <c r="F124" s="163">
        <f t="shared" si="21"/>
        <v>3.9636138627099999</v>
      </c>
      <c r="G124" s="163">
        <f t="shared" si="21"/>
        <v>3.9535485163600002</v>
      </c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</row>
    <row r="125" spans="1:17" outlineLevel="3" x14ac:dyDescent="0.3">
      <c r="A125" s="79" t="s">
        <v>146</v>
      </c>
      <c r="B125" s="42">
        <v>3.1362719085699999</v>
      </c>
      <c r="C125" s="42">
        <v>2.6675892085399999</v>
      </c>
      <c r="D125" s="42">
        <v>3.31662108491</v>
      </c>
      <c r="E125" s="42">
        <v>3.1093790512499999</v>
      </c>
      <c r="F125" s="42">
        <v>3.9636138627099999</v>
      </c>
      <c r="G125" s="42">
        <v>3.9535485163600002</v>
      </c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</row>
    <row r="126" spans="1:17" x14ac:dyDescent="0.3">
      <c r="B126" s="134"/>
      <c r="C126" s="134"/>
      <c r="D126" s="134"/>
      <c r="E126" s="134"/>
      <c r="F126" s="134"/>
      <c r="G126" s="134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</row>
    <row r="127" spans="1:17" x14ac:dyDescent="0.3">
      <c r="B127" s="134"/>
      <c r="C127" s="134"/>
      <c r="D127" s="134"/>
      <c r="E127" s="134"/>
      <c r="F127" s="134"/>
      <c r="G127" s="134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</row>
    <row r="128" spans="1:17" x14ac:dyDescent="0.3">
      <c r="B128" s="134"/>
      <c r="C128" s="134"/>
      <c r="D128" s="134"/>
      <c r="E128" s="134"/>
      <c r="F128" s="134"/>
      <c r="G128" s="134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</row>
    <row r="129" spans="2:17" x14ac:dyDescent="0.3">
      <c r="B129" s="134"/>
      <c r="C129" s="134"/>
      <c r="D129" s="134"/>
      <c r="E129" s="134"/>
      <c r="F129" s="134"/>
      <c r="G129" s="134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</row>
    <row r="130" spans="2:17" x14ac:dyDescent="0.3">
      <c r="B130" s="134"/>
      <c r="C130" s="134"/>
      <c r="D130" s="134"/>
      <c r="E130" s="134"/>
      <c r="F130" s="134"/>
      <c r="G130" s="134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</row>
    <row r="131" spans="2:17" x14ac:dyDescent="0.3">
      <c r="B131" s="134"/>
      <c r="C131" s="134"/>
      <c r="D131" s="134"/>
      <c r="E131" s="134"/>
      <c r="F131" s="134"/>
      <c r="G131" s="134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</row>
    <row r="132" spans="2:17" x14ac:dyDescent="0.3">
      <c r="B132" s="134"/>
      <c r="C132" s="134"/>
      <c r="D132" s="134"/>
      <c r="E132" s="134"/>
      <c r="F132" s="134"/>
      <c r="G132" s="134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</row>
    <row r="133" spans="2:17" x14ac:dyDescent="0.3">
      <c r="B133" s="134"/>
      <c r="C133" s="134"/>
      <c r="D133" s="134"/>
      <c r="E133" s="134"/>
      <c r="F133" s="134"/>
      <c r="G133" s="134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</row>
    <row r="134" spans="2:17" x14ac:dyDescent="0.3">
      <c r="B134" s="134"/>
      <c r="C134" s="134"/>
      <c r="D134" s="134"/>
      <c r="E134" s="134"/>
      <c r="F134" s="134"/>
      <c r="G134" s="134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</row>
    <row r="135" spans="2:17" x14ac:dyDescent="0.3">
      <c r="B135" s="134"/>
      <c r="C135" s="134"/>
      <c r="D135" s="134"/>
      <c r="E135" s="134"/>
      <c r="F135" s="134"/>
      <c r="G135" s="134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</row>
    <row r="136" spans="2:17" x14ac:dyDescent="0.3">
      <c r="B136" s="134"/>
      <c r="C136" s="134"/>
      <c r="D136" s="134"/>
      <c r="E136" s="134"/>
      <c r="F136" s="134"/>
      <c r="G136" s="134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</row>
    <row r="137" spans="2:17" x14ac:dyDescent="0.3">
      <c r="B137" s="134"/>
      <c r="C137" s="134"/>
      <c r="D137" s="134"/>
      <c r="E137" s="134"/>
      <c r="F137" s="134"/>
      <c r="G137" s="134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</row>
    <row r="138" spans="2:17" x14ac:dyDescent="0.3">
      <c r="B138" s="134"/>
      <c r="C138" s="134"/>
      <c r="D138" s="134"/>
      <c r="E138" s="134"/>
      <c r="F138" s="134"/>
      <c r="G138" s="134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</row>
    <row r="139" spans="2:17" x14ac:dyDescent="0.3">
      <c r="B139" s="134"/>
      <c r="C139" s="134"/>
      <c r="D139" s="134"/>
      <c r="E139" s="134"/>
      <c r="F139" s="134"/>
      <c r="G139" s="134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</row>
    <row r="140" spans="2:17" x14ac:dyDescent="0.3">
      <c r="B140" s="134"/>
      <c r="C140" s="134"/>
      <c r="D140" s="134"/>
      <c r="E140" s="134"/>
      <c r="F140" s="134"/>
      <c r="G140" s="134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</row>
    <row r="141" spans="2:17" x14ac:dyDescent="0.3">
      <c r="B141" s="134"/>
      <c r="C141" s="134"/>
      <c r="D141" s="134"/>
      <c r="E141" s="134"/>
      <c r="F141" s="134"/>
      <c r="G141" s="134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</row>
    <row r="142" spans="2:17" x14ac:dyDescent="0.3">
      <c r="B142" s="134"/>
      <c r="C142" s="134"/>
      <c r="D142" s="134"/>
      <c r="E142" s="134"/>
      <c r="F142" s="134"/>
      <c r="G142" s="134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</row>
    <row r="143" spans="2:17" x14ac:dyDescent="0.3">
      <c r="B143" s="134"/>
      <c r="C143" s="134"/>
      <c r="D143" s="134"/>
      <c r="E143" s="134"/>
      <c r="F143" s="134"/>
      <c r="G143" s="134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</row>
    <row r="144" spans="2:17" x14ac:dyDescent="0.3">
      <c r="B144" s="134"/>
      <c r="C144" s="134"/>
      <c r="D144" s="134"/>
      <c r="E144" s="134"/>
      <c r="F144" s="134"/>
      <c r="G144" s="134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</row>
    <row r="145" spans="2:17" x14ac:dyDescent="0.3">
      <c r="B145" s="134"/>
      <c r="C145" s="134"/>
      <c r="D145" s="134"/>
      <c r="E145" s="134"/>
      <c r="F145" s="134"/>
      <c r="G145" s="134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</row>
    <row r="146" spans="2:17" x14ac:dyDescent="0.3">
      <c r="B146" s="134"/>
      <c r="C146" s="134"/>
      <c r="D146" s="134"/>
      <c r="E146" s="134"/>
      <c r="F146" s="134"/>
      <c r="G146" s="134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</row>
    <row r="147" spans="2:17" x14ac:dyDescent="0.3">
      <c r="B147" s="134"/>
      <c r="C147" s="134"/>
      <c r="D147" s="134"/>
      <c r="E147" s="134"/>
      <c r="F147" s="134"/>
      <c r="G147" s="134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</row>
    <row r="148" spans="2:17" x14ac:dyDescent="0.3">
      <c r="B148" s="134"/>
      <c r="C148" s="134"/>
      <c r="D148" s="134"/>
      <c r="E148" s="134"/>
      <c r="F148" s="134"/>
      <c r="G148" s="134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</row>
    <row r="149" spans="2:17" x14ac:dyDescent="0.3">
      <c r="B149" s="134"/>
      <c r="C149" s="134"/>
      <c r="D149" s="134"/>
      <c r="E149" s="134"/>
      <c r="F149" s="134"/>
      <c r="G149" s="134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</row>
    <row r="150" spans="2:17" x14ac:dyDescent="0.3">
      <c r="B150" s="134"/>
      <c r="C150" s="134"/>
      <c r="D150" s="134"/>
      <c r="E150" s="134"/>
      <c r="F150" s="134"/>
      <c r="G150" s="134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</row>
    <row r="151" spans="2:17" x14ac:dyDescent="0.3">
      <c r="B151" s="134"/>
      <c r="C151" s="134"/>
      <c r="D151" s="134"/>
      <c r="E151" s="134"/>
      <c r="F151" s="134"/>
      <c r="G151" s="134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</row>
    <row r="152" spans="2:17" x14ac:dyDescent="0.3">
      <c r="B152" s="134"/>
      <c r="C152" s="134"/>
      <c r="D152" s="134"/>
      <c r="E152" s="134"/>
      <c r="F152" s="134"/>
      <c r="G152" s="134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</row>
    <row r="153" spans="2:17" x14ac:dyDescent="0.3">
      <c r="B153" s="134"/>
      <c r="C153" s="134"/>
      <c r="D153" s="134"/>
      <c r="E153" s="134"/>
      <c r="F153" s="134"/>
      <c r="G153" s="134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</row>
    <row r="154" spans="2:17" x14ac:dyDescent="0.3">
      <c r="B154" s="134"/>
      <c r="C154" s="134"/>
      <c r="D154" s="134"/>
      <c r="E154" s="134"/>
      <c r="F154" s="134"/>
      <c r="G154" s="134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</row>
    <row r="155" spans="2:17" x14ac:dyDescent="0.3">
      <c r="B155" s="134"/>
      <c r="C155" s="134"/>
      <c r="D155" s="134"/>
      <c r="E155" s="134"/>
      <c r="F155" s="134"/>
      <c r="G155" s="134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</row>
    <row r="156" spans="2:17" x14ac:dyDescent="0.3">
      <c r="B156" s="134"/>
      <c r="C156" s="134"/>
      <c r="D156" s="134"/>
      <c r="E156" s="134"/>
      <c r="F156" s="134"/>
      <c r="G156" s="134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</row>
    <row r="157" spans="2:17" x14ac:dyDescent="0.3">
      <c r="B157" s="134"/>
      <c r="C157" s="134"/>
      <c r="D157" s="134"/>
      <c r="E157" s="134"/>
      <c r="F157" s="134"/>
      <c r="G157" s="134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</row>
    <row r="158" spans="2:17" x14ac:dyDescent="0.3">
      <c r="B158" s="134"/>
      <c r="C158" s="134"/>
      <c r="D158" s="134"/>
      <c r="E158" s="134"/>
      <c r="F158" s="134"/>
      <c r="G158" s="134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</row>
    <row r="159" spans="2:17" x14ac:dyDescent="0.3">
      <c r="B159" s="134"/>
      <c r="C159" s="134"/>
      <c r="D159" s="134"/>
      <c r="E159" s="134"/>
      <c r="F159" s="134"/>
      <c r="G159" s="134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</row>
    <row r="160" spans="2:17" x14ac:dyDescent="0.3">
      <c r="B160" s="134"/>
      <c r="C160" s="134"/>
      <c r="D160" s="134"/>
      <c r="E160" s="134"/>
      <c r="F160" s="134"/>
      <c r="G160" s="134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</row>
    <row r="161" spans="2:17" x14ac:dyDescent="0.3">
      <c r="B161" s="134"/>
      <c r="C161" s="134"/>
      <c r="D161" s="134"/>
      <c r="E161" s="134"/>
      <c r="F161" s="134"/>
      <c r="G161" s="134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</row>
    <row r="162" spans="2:17" x14ac:dyDescent="0.3">
      <c r="B162" s="134"/>
      <c r="C162" s="134"/>
      <c r="D162" s="134"/>
      <c r="E162" s="134"/>
      <c r="F162" s="134"/>
      <c r="G162" s="134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</row>
    <row r="163" spans="2:17" x14ac:dyDescent="0.3">
      <c r="B163" s="134"/>
      <c r="C163" s="134"/>
      <c r="D163" s="134"/>
      <c r="E163" s="134"/>
      <c r="F163" s="134"/>
      <c r="G163" s="134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</row>
    <row r="164" spans="2:17" x14ac:dyDescent="0.3">
      <c r="B164" s="134"/>
      <c r="C164" s="134"/>
      <c r="D164" s="134"/>
      <c r="E164" s="134"/>
      <c r="F164" s="134"/>
      <c r="G164" s="134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</row>
    <row r="165" spans="2:17" x14ac:dyDescent="0.3">
      <c r="B165" s="134"/>
      <c r="C165" s="134"/>
      <c r="D165" s="134"/>
      <c r="E165" s="134"/>
      <c r="F165" s="134"/>
      <c r="G165" s="134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</row>
    <row r="166" spans="2:17" x14ac:dyDescent="0.3">
      <c r="B166" s="134"/>
      <c r="C166" s="134"/>
      <c r="D166" s="134"/>
      <c r="E166" s="134"/>
      <c r="F166" s="134"/>
      <c r="G166" s="134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</row>
    <row r="167" spans="2:17" x14ac:dyDescent="0.3">
      <c r="B167" s="134"/>
      <c r="C167" s="134"/>
      <c r="D167" s="134"/>
      <c r="E167" s="134"/>
      <c r="F167" s="134"/>
      <c r="G167" s="134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</row>
    <row r="168" spans="2:17" x14ac:dyDescent="0.3">
      <c r="B168" s="134"/>
      <c r="C168" s="134"/>
      <c r="D168" s="134"/>
      <c r="E168" s="134"/>
      <c r="F168" s="134"/>
      <c r="G168" s="134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opLeftCell="A4" workbookViewId="0">
      <selection activeCell="A3" sqref="A3"/>
    </sheetView>
  </sheetViews>
  <sheetFormatPr defaultColWidth="9.1796875" defaultRowHeight="13" outlineLevelRow="3" x14ac:dyDescent="0.3"/>
  <cols>
    <col min="1" max="1" width="52" style="160" customWidth="1"/>
    <col min="2" max="7" width="15.1796875" style="141" customWidth="1"/>
    <col min="8" max="16384" width="9.1796875" style="160"/>
  </cols>
  <sheetData>
    <row r="2" spans="1:19" ht="18.5" x14ac:dyDescent="0.45">
      <c r="A2" s="256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258"/>
      <c r="C2" s="258"/>
      <c r="D2" s="258"/>
      <c r="E2" s="258"/>
      <c r="F2" s="258"/>
      <c r="G2" s="258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 x14ac:dyDescent="0.3">
      <c r="A3" s="25"/>
    </row>
    <row r="4" spans="1:19" s="8" customFormat="1" x14ac:dyDescent="0.3">
      <c r="B4" s="250"/>
      <c r="C4" s="250"/>
      <c r="D4" s="250"/>
      <c r="E4" s="250"/>
      <c r="F4" s="250"/>
      <c r="G4" s="8" t="str">
        <f>VALUSD</f>
        <v>млрд. дол. США</v>
      </c>
    </row>
    <row r="5" spans="1:19" s="107" customFormat="1" x14ac:dyDescent="0.25">
      <c r="A5" s="56"/>
      <c r="B5" s="139">
        <v>43465</v>
      </c>
      <c r="C5" s="139">
        <v>43830</v>
      </c>
      <c r="D5" s="139">
        <v>44196</v>
      </c>
      <c r="E5" s="139">
        <v>44561</v>
      </c>
      <c r="F5" s="139">
        <v>44926</v>
      </c>
      <c r="G5" s="139">
        <v>45077</v>
      </c>
    </row>
    <row r="6" spans="1:19" s="203" customFormat="1" ht="31" x14ac:dyDescent="0.25">
      <c r="A6" s="4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48">
        <f t="shared" ref="B6:G6" si="0">B$7+B$84</f>
        <v>78.315547975930002</v>
      </c>
      <c r="C6" s="48">
        <f t="shared" si="0"/>
        <v>84.365406859520021</v>
      </c>
      <c r="D6" s="48">
        <f t="shared" si="0"/>
        <v>90.253504033989998</v>
      </c>
      <c r="E6" s="48">
        <f t="shared" si="0"/>
        <v>97.955884555140017</v>
      </c>
      <c r="F6" s="48">
        <f t="shared" si="0"/>
        <v>111.44670722021999</v>
      </c>
      <c r="G6" s="48">
        <f t="shared" si="0"/>
        <v>125.61244295394997</v>
      </c>
    </row>
    <row r="7" spans="1:19" s="26" customFormat="1" ht="14.5" x14ac:dyDescent="0.25">
      <c r="A7" s="53" t="s">
        <v>65</v>
      </c>
      <c r="B7" s="167">
        <f t="shared" ref="B7:G7" si="1">B$8+B$47</f>
        <v>67.186989245079999</v>
      </c>
      <c r="C7" s="167">
        <f t="shared" si="1"/>
        <v>74.362672420240017</v>
      </c>
      <c r="D7" s="167">
        <f t="shared" si="1"/>
        <v>79.903217077660003</v>
      </c>
      <c r="E7" s="167">
        <f t="shared" si="1"/>
        <v>86.615691312520013</v>
      </c>
      <c r="F7" s="167">
        <f t="shared" si="1"/>
        <v>101.59354286954999</v>
      </c>
      <c r="G7" s="167">
        <f t="shared" si="1"/>
        <v>116.41343012831997</v>
      </c>
    </row>
    <row r="8" spans="1:19" s="220" customFormat="1" ht="14.5" outlineLevel="1" x14ac:dyDescent="0.25">
      <c r="A8" s="191" t="s">
        <v>47</v>
      </c>
      <c r="B8" s="44">
        <f t="shared" ref="B8:G8" si="2">B$9+B$45</f>
        <v>27.487826315950002</v>
      </c>
      <c r="C8" s="44">
        <f t="shared" si="2"/>
        <v>35.020184952060006</v>
      </c>
      <c r="D8" s="44">
        <f t="shared" si="2"/>
        <v>35.392538767910004</v>
      </c>
      <c r="E8" s="44">
        <f t="shared" si="2"/>
        <v>38.952681436220011</v>
      </c>
      <c r="F8" s="44">
        <f t="shared" si="2"/>
        <v>38.00228207715999</v>
      </c>
      <c r="G8" s="44">
        <f t="shared" si="2"/>
        <v>39.726597664039971</v>
      </c>
    </row>
    <row r="9" spans="1:19" s="104" customFormat="1" outlineLevel="2" x14ac:dyDescent="0.25">
      <c r="A9" s="67" t="s">
        <v>196</v>
      </c>
      <c r="B9" s="119">
        <f t="shared" ref="B9:G9" si="3">SUM(B$10:B$44)</f>
        <v>27.406626104820003</v>
      </c>
      <c r="C9" s="119">
        <f t="shared" si="3"/>
        <v>34.930848530000006</v>
      </c>
      <c r="D9" s="119">
        <f t="shared" si="3"/>
        <v>35.322377285950004</v>
      </c>
      <c r="E9" s="119">
        <f t="shared" si="3"/>
        <v>38.884805428450008</v>
      </c>
      <c r="F9" s="119">
        <f t="shared" si="3"/>
        <v>37.955266801959986</v>
      </c>
      <c r="G9" s="119">
        <f t="shared" si="3"/>
        <v>39.680486528749974</v>
      </c>
    </row>
    <row r="10" spans="1:19" s="180" customFormat="1" outlineLevel="3" x14ac:dyDescent="0.25">
      <c r="A10" s="12" t="s">
        <v>49</v>
      </c>
      <c r="B10" s="101">
        <v>0.423707</v>
      </c>
      <c r="C10" s="101">
        <v>0</v>
      </c>
      <c r="D10" s="101">
        <v>0</v>
      </c>
      <c r="E10" s="101">
        <v>0</v>
      </c>
      <c r="F10" s="101">
        <v>0</v>
      </c>
      <c r="G10" s="101">
        <v>0</v>
      </c>
    </row>
    <row r="11" spans="1:19" outlineLevel="3" x14ac:dyDescent="0.3">
      <c r="A11" s="79" t="s">
        <v>142</v>
      </c>
      <c r="B11" s="42">
        <v>2.2627073694200002</v>
      </c>
      <c r="C11" s="42">
        <v>3.0702229567899999</v>
      </c>
      <c r="D11" s="42">
        <v>2.5383883414600001</v>
      </c>
      <c r="E11" s="42">
        <v>2.9816281866000001</v>
      </c>
      <c r="F11" s="42">
        <v>2.22413354628</v>
      </c>
      <c r="G11" s="42">
        <v>2.2238600876299999</v>
      </c>
      <c r="H11" s="143"/>
      <c r="I11" s="143"/>
      <c r="J11" s="143"/>
      <c r="K11" s="143"/>
      <c r="L11" s="143"/>
      <c r="M11" s="143"/>
      <c r="N11" s="143"/>
      <c r="O11" s="143"/>
      <c r="P11" s="143"/>
      <c r="Q11" s="143"/>
    </row>
    <row r="12" spans="1:19" outlineLevel="3" x14ac:dyDescent="0.3">
      <c r="A12" s="79" t="s">
        <v>205</v>
      </c>
      <c r="B12" s="42">
        <v>0.68740315390999995</v>
      </c>
      <c r="C12" s="42">
        <v>0.80354805750000002</v>
      </c>
      <c r="D12" s="42">
        <v>0.67314833805999996</v>
      </c>
      <c r="E12" s="42">
        <v>0.64274768862999998</v>
      </c>
      <c r="F12" s="42">
        <v>0.47945505163000002</v>
      </c>
      <c r="G12" s="42">
        <v>0.47945505163000002</v>
      </c>
      <c r="H12" s="143"/>
      <c r="I12" s="143"/>
      <c r="J12" s="143"/>
      <c r="K12" s="143"/>
      <c r="L12" s="143"/>
      <c r="M12" s="143"/>
      <c r="N12" s="143"/>
      <c r="O12" s="143"/>
      <c r="P12" s="143"/>
      <c r="Q12" s="143"/>
    </row>
    <row r="13" spans="1:19" outlineLevel="3" x14ac:dyDescent="0.3">
      <c r="A13" s="79" t="s">
        <v>31</v>
      </c>
      <c r="B13" s="42">
        <v>0.69196167220000004</v>
      </c>
      <c r="C13" s="42">
        <v>1.59467773396</v>
      </c>
      <c r="D13" s="42">
        <v>1.96742521474</v>
      </c>
      <c r="E13" s="42">
        <v>3.5161637729300002</v>
      </c>
      <c r="F13" s="42">
        <v>1.47136659314</v>
      </c>
      <c r="G13" s="42">
        <v>1.79947179684</v>
      </c>
      <c r="H13" s="143"/>
      <c r="I13" s="143"/>
      <c r="J13" s="143"/>
      <c r="K13" s="143"/>
      <c r="L13" s="143"/>
      <c r="M13" s="143"/>
      <c r="N13" s="143"/>
      <c r="O13" s="143"/>
      <c r="P13" s="143"/>
      <c r="Q13" s="143"/>
    </row>
    <row r="14" spans="1:19" outlineLevel="3" x14ac:dyDescent="0.3">
      <c r="A14" s="79" t="s">
        <v>34</v>
      </c>
      <c r="B14" s="42">
        <v>1.3182480490299999</v>
      </c>
      <c r="C14" s="42">
        <v>1.54098166862</v>
      </c>
      <c r="D14" s="42">
        <v>1.29091127722</v>
      </c>
      <c r="E14" s="42">
        <v>1.3380648283200001</v>
      </c>
      <c r="F14" s="42">
        <v>1.36729325161</v>
      </c>
      <c r="G14" s="42">
        <v>1.36729325161</v>
      </c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r="15" spans="1:19" outlineLevel="3" x14ac:dyDescent="0.3">
      <c r="A15" s="79" t="s">
        <v>84</v>
      </c>
      <c r="B15" s="42">
        <v>1.0365402828900001</v>
      </c>
      <c r="C15" s="42">
        <v>1.2116760391900001</v>
      </c>
      <c r="D15" s="42">
        <v>1.01504534102</v>
      </c>
      <c r="E15" s="42">
        <v>1.05212224414</v>
      </c>
      <c r="F15" s="42">
        <v>0.78482635377999999</v>
      </c>
      <c r="G15" s="42">
        <v>0.78482635377999999</v>
      </c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r="16" spans="1:19" outlineLevel="3" x14ac:dyDescent="0.3">
      <c r="A16" s="79" t="s">
        <v>133</v>
      </c>
      <c r="B16" s="42">
        <v>1.69385845206</v>
      </c>
      <c r="C16" s="42">
        <v>1.98005589748</v>
      </c>
      <c r="D16" s="42">
        <v>1.65873257264</v>
      </c>
      <c r="E16" s="42">
        <v>1.71932165613</v>
      </c>
      <c r="F16" s="42">
        <v>1.28252107002</v>
      </c>
      <c r="G16" s="42">
        <v>1.28252107002</v>
      </c>
      <c r="H16" s="143"/>
      <c r="I16" s="143"/>
      <c r="J16" s="143"/>
      <c r="K16" s="143"/>
      <c r="L16" s="143"/>
      <c r="M16" s="143"/>
      <c r="N16" s="143"/>
      <c r="O16" s="143"/>
      <c r="P16" s="143"/>
      <c r="Q16" s="143"/>
    </row>
    <row r="17" spans="1:17" outlineLevel="3" x14ac:dyDescent="0.3">
      <c r="A17" s="79" t="s">
        <v>197</v>
      </c>
      <c r="B17" s="42">
        <v>3.3746665013200001</v>
      </c>
      <c r="C17" s="42">
        <v>3.9448563720599998</v>
      </c>
      <c r="D17" s="42">
        <v>3.5465986079</v>
      </c>
      <c r="E17" s="42">
        <v>4.2928769860499996</v>
      </c>
      <c r="F17" s="42">
        <v>6.4837581148799996</v>
      </c>
      <c r="G17" s="42">
        <v>6.4837581148799996</v>
      </c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7" outlineLevel="3" x14ac:dyDescent="0.3">
      <c r="A18" s="79" t="s">
        <v>27</v>
      </c>
      <c r="B18" s="42">
        <v>0.43692677880000003</v>
      </c>
      <c r="C18" s="42">
        <v>0.51075073250000003</v>
      </c>
      <c r="D18" s="42">
        <v>0.42786614134000001</v>
      </c>
      <c r="E18" s="42">
        <v>0.44349495202</v>
      </c>
      <c r="F18" s="42">
        <v>0.33082327462</v>
      </c>
      <c r="G18" s="42">
        <v>0.33082327462</v>
      </c>
      <c r="H18" s="143"/>
      <c r="I18" s="143"/>
      <c r="J18" s="143"/>
      <c r="K18" s="143"/>
      <c r="L18" s="143"/>
      <c r="M18" s="143"/>
      <c r="N18" s="143"/>
      <c r="O18" s="143"/>
      <c r="P18" s="143"/>
      <c r="Q18" s="143"/>
    </row>
    <row r="19" spans="1:17" outlineLevel="3" x14ac:dyDescent="0.3">
      <c r="A19" s="79" t="s">
        <v>76</v>
      </c>
      <c r="B19" s="42">
        <v>0.43692677880000003</v>
      </c>
      <c r="C19" s="42">
        <v>0.51075073250000003</v>
      </c>
      <c r="D19" s="42">
        <v>0.42786614134000001</v>
      </c>
      <c r="E19" s="42">
        <v>0.44349495202</v>
      </c>
      <c r="F19" s="42">
        <v>0.74101125010000002</v>
      </c>
      <c r="G19" s="42">
        <v>0.74101125010000002</v>
      </c>
      <c r="H19" s="143"/>
      <c r="I19" s="143"/>
      <c r="J19" s="143"/>
      <c r="K19" s="143"/>
      <c r="L19" s="143"/>
      <c r="M19" s="143"/>
      <c r="N19" s="143"/>
      <c r="O19" s="143"/>
      <c r="P19" s="143"/>
      <c r="Q19" s="143"/>
    </row>
    <row r="20" spans="1:17" outlineLevel="3" x14ac:dyDescent="0.3">
      <c r="A20" s="79" t="s">
        <v>168</v>
      </c>
      <c r="B20" s="42">
        <v>1.3515315323999999</v>
      </c>
      <c r="C20" s="42">
        <v>1.3257462422599999</v>
      </c>
      <c r="D20" s="42">
        <v>1.4937057667</v>
      </c>
      <c r="E20" s="42">
        <v>2.9617775985099999</v>
      </c>
      <c r="F20" s="42">
        <v>1.90368219733</v>
      </c>
      <c r="G20" s="42">
        <v>2.2916457757900002</v>
      </c>
      <c r="H20" s="143"/>
      <c r="I20" s="143"/>
      <c r="J20" s="143"/>
      <c r="K20" s="143"/>
      <c r="L20" s="143"/>
      <c r="M20" s="143"/>
      <c r="N20" s="143"/>
      <c r="O20" s="143"/>
      <c r="P20" s="143"/>
      <c r="Q20" s="143"/>
    </row>
    <row r="21" spans="1:17" outlineLevel="3" x14ac:dyDescent="0.3">
      <c r="A21" s="79" t="s">
        <v>126</v>
      </c>
      <c r="B21" s="42">
        <v>0.43692677880000003</v>
      </c>
      <c r="C21" s="42">
        <v>0.51075073250000003</v>
      </c>
      <c r="D21" s="42">
        <v>0.42786614134000001</v>
      </c>
      <c r="E21" s="42">
        <v>0.44349495202</v>
      </c>
      <c r="F21" s="42">
        <v>0.33082327462</v>
      </c>
      <c r="G21" s="42">
        <v>0.33082327462</v>
      </c>
      <c r="H21" s="143"/>
      <c r="I21" s="143"/>
      <c r="J21" s="143"/>
      <c r="K21" s="143"/>
      <c r="L21" s="143"/>
      <c r="M21" s="143"/>
      <c r="N21" s="143"/>
      <c r="O21" s="143"/>
      <c r="P21" s="143"/>
      <c r="Q21" s="143"/>
    </row>
    <row r="22" spans="1:17" outlineLevel="3" x14ac:dyDescent="0.3">
      <c r="A22" s="79" t="s">
        <v>192</v>
      </c>
      <c r="B22" s="42">
        <v>0.43692677880000003</v>
      </c>
      <c r="C22" s="42">
        <v>0.51075073250000003</v>
      </c>
      <c r="D22" s="42">
        <v>0.42786614134000001</v>
      </c>
      <c r="E22" s="42">
        <v>0.44349495202</v>
      </c>
      <c r="F22" s="42">
        <v>0.33082327462</v>
      </c>
      <c r="G22" s="42">
        <v>0.33082327462</v>
      </c>
      <c r="H22" s="143"/>
      <c r="I22" s="143"/>
      <c r="J22" s="143"/>
      <c r="K22" s="143"/>
      <c r="L22" s="143"/>
      <c r="M22" s="143"/>
      <c r="N22" s="143"/>
      <c r="O22" s="143"/>
      <c r="P22" s="143"/>
      <c r="Q22" s="143"/>
    </row>
    <row r="23" spans="1:17" outlineLevel="3" x14ac:dyDescent="0.3">
      <c r="A23" s="79" t="s">
        <v>219</v>
      </c>
      <c r="B23" s="42">
        <v>0.69286224135999996</v>
      </c>
      <c r="C23" s="42">
        <v>1.9942664029399999</v>
      </c>
      <c r="D23" s="42">
        <v>3.6177396860700002</v>
      </c>
      <c r="E23" s="42">
        <v>2.2411606184299999</v>
      </c>
      <c r="F23" s="42">
        <v>1.6427051342200001</v>
      </c>
      <c r="G23" s="42">
        <v>3.7149959715500001</v>
      </c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1:17" outlineLevel="3" x14ac:dyDescent="0.3">
      <c r="A24" s="79" t="s">
        <v>150</v>
      </c>
      <c r="B24" s="42">
        <v>0.43692677880000003</v>
      </c>
      <c r="C24" s="42">
        <v>0.51075073250000003</v>
      </c>
      <c r="D24" s="42">
        <v>0.42786614134000001</v>
      </c>
      <c r="E24" s="42">
        <v>0.44349495202</v>
      </c>
      <c r="F24" s="42">
        <v>0.33082327462</v>
      </c>
      <c r="G24" s="42">
        <v>0.33082327462</v>
      </c>
      <c r="H24" s="143"/>
      <c r="I24" s="143"/>
      <c r="J24" s="143"/>
      <c r="K24" s="143"/>
      <c r="L24" s="143"/>
      <c r="M24" s="143"/>
      <c r="N24" s="143"/>
      <c r="O24" s="143"/>
      <c r="P24" s="143"/>
      <c r="Q24" s="143"/>
    </row>
    <row r="25" spans="1:17" outlineLevel="3" x14ac:dyDescent="0.3">
      <c r="A25" s="79" t="s">
        <v>210</v>
      </c>
      <c r="B25" s="42">
        <v>0.43692677880000003</v>
      </c>
      <c r="C25" s="42">
        <v>0.51075073250000003</v>
      </c>
      <c r="D25" s="42">
        <v>0.42786614134000001</v>
      </c>
      <c r="E25" s="42">
        <v>0.44349495202</v>
      </c>
      <c r="F25" s="42">
        <v>0.33082327462</v>
      </c>
      <c r="G25" s="42">
        <v>0.33082327462</v>
      </c>
      <c r="H25" s="143"/>
      <c r="I25" s="143"/>
      <c r="J25" s="143"/>
      <c r="K25" s="143"/>
      <c r="L25" s="143"/>
      <c r="M25" s="143"/>
      <c r="N25" s="143"/>
      <c r="O25" s="143"/>
      <c r="P25" s="143"/>
      <c r="Q25" s="143"/>
    </row>
    <row r="26" spans="1:17" outlineLevel="3" x14ac:dyDescent="0.3">
      <c r="A26" s="79" t="s">
        <v>38</v>
      </c>
      <c r="B26" s="42">
        <v>0.43692677880000003</v>
      </c>
      <c r="C26" s="42">
        <v>0.51075073250000003</v>
      </c>
      <c r="D26" s="42">
        <v>0.42786614134000001</v>
      </c>
      <c r="E26" s="42">
        <v>0.44349495202</v>
      </c>
      <c r="F26" s="42">
        <v>0.33082327462</v>
      </c>
      <c r="G26" s="42">
        <v>0.33082327462</v>
      </c>
      <c r="H26" s="143"/>
      <c r="I26" s="143"/>
      <c r="J26" s="143"/>
      <c r="K26" s="143"/>
      <c r="L26" s="143"/>
      <c r="M26" s="143"/>
      <c r="N26" s="143"/>
      <c r="O26" s="143"/>
      <c r="P26" s="143"/>
      <c r="Q26" s="143"/>
    </row>
    <row r="27" spans="1:17" outlineLevel="3" x14ac:dyDescent="0.3">
      <c r="A27" s="79" t="s">
        <v>88</v>
      </c>
      <c r="B27" s="42">
        <v>0.43692677880000003</v>
      </c>
      <c r="C27" s="42">
        <v>0.51075073250000003</v>
      </c>
      <c r="D27" s="42">
        <v>0.42786614134000001</v>
      </c>
      <c r="E27" s="42">
        <v>0.44349495202</v>
      </c>
      <c r="F27" s="42">
        <v>0.33082327462</v>
      </c>
      <c r="G27" s="42">
        <v>0.33082327462</v>
      </c>
      <c r="H27" s="143"/>
      <c r="I27" s="143"/>
      <c r="J27" s="143"/>
      <c r="K27" s="143"/>
      <c r="L27" s="143"/>
      <c r="M27" s="143"/>
      <c r="N27" s="143"/>
      <c r="O27" s="143"/>
      <c r="P27" s="143"/>
      <c r="Q27" s="143"/>
    </row>
    <row r="28" spans="1:17" outlineLevel="3" x14ac:dyDescent="0.3">
      <c r="A28" s="79" t="s">
        <v>77</v>
      </c>
      <c r="B28" s="42">
        <v>0.43692677880000003</v>
      </c>
      <c r="C28" s="42">
        <v>0.51075073250000003</v>
      </c>
      <c r="D28" s="42">
        <v>0.42786614134000001</v>
      </c>
      <c r="E28" s="42">
        <v>0.44349495202</v>
      </c>
      <c r="F28" s="42">
        <v>0.33082327462</v>
      </c>
      <c r="G28" s="42">
        <v>0.33082327462</v>
      </c>
      <c r="H28" s="143"/>
      <c r="I28" s="143"/>
      <c r="J28" s="143"/>
      <c r="K28" s="143"/>
      <c r="L28" s="143"/>
      <c r="M28" s="143"/>
      <c r="N28" s="143"/>
      <c r="O28" s="143"/>
      <c r="P28" s="143"/>
      <c r="Q28" s="143"/>
    </row>
    <row r="29" spans="1:17" outlineLevel="3" x14ac:dyDescent="0.3">
      <c r="A29" s="79" t="s">
        <v>127</v>
      </c>
      <c r="B29" s="42">
        <v>0.43692677880000003</v>
      </c>
      <c r="C29" s="42">
        <v>0.51075073250000003</v>
      </c>
      <c r="D29" s="42">
        <v>0.42786614134000001</v>
      </c>
      <c r="E29" s="42">
        <v>0.44349495202</v>
      </c>
      <c r="F29" s="42">
        <v>0.33082327462</v>
      </c>
      <c r="G29" s="42">
        <v>0.33082327462</v>
      </c>
      <c r="H29" s="143"/>
      <c r="I29" s="143"/>
      <c r="J29" s="143"/>
      <c r="K29" s="143"/>
      <c r="L29" s="143"/>
      <c r="M29" s="143"/>
      <c r="N29" s="143"/>
      <c r="O29" s="143"/>
      <c r="P29" s="143"/>
      <c r="Q29" s="143"/>
    </row>
    <row r="30" spans="1:17" outlineLevel="3" x14ac:dyDescent="0.3">
      <c r="A30" s="79" t="s">
        <v>193</v>
      </c>
      <c r="B30" s="42">
        <v>0.43692677880000003</v>
      </c>
      <c r="C30" s="42">
        <v>0.51075073250000003</v>
      </c>
      <c r="D30" s="42">
        <v>0.42786614134000001</v>
      </c>
      <c r="E30" s="42">
        <v>0.44349495202</v>
      </c>
      <c r="F30" s="42">
        <v>0.33082327462</v>
      </c>
      <c r="G30" s="42">
        <v>0.33082327462</v>
      </c>
      <c r="H30" s="143"/>
      <c r="I30" s="143"/>
      <c r="J30" s="143"/>
      <c r="K30" s="143"/>
      <c r="L30" s="143"/>
      <c r="M30" s="143"/>
      <c r="N30" s="143"/>
      <c r="O30" s="143"/>
      <c r="P30" s="143"/>
      <c r="Q30" s="143"/>
    </row>
    <row r="31" spans="1:17" outlineLevel="3" x14ac:dyDescent="0.3">
      <c r="A31" s="79" t="s">
        <v>20</v>
      </c>
      <c r="B31" s="42">
        <v>0.43692677880000003</v>
      </c>
      <c r="C31" s="42">
        <v>0.51075073250000003</v>
      </c>
      <c r="D31" s="42">
        <v>0.42786614134000001</v>
      </c>
      <c r="E31" s="42">
        <v>0.44349495202</v>
      </c>
      <c r="F31" s="42">
        <v>0.33082327462</v>
      </c>
      <c r="G31" s="42">
        <v>0.33082327462</v>
      </c>
      <c r="H31" s="143"/>
      <c r="I31" s="143"/>
      <c r="J31" s="143"/>
      <c r="K31" s="143"/>
      <c r="L31" s="143"/>
      <c r="M31" s="143"/>
      <c r="N31" s="143"/>
      <c r="O31" s="143"/>
      <c r="P31" s="143"/>
      <c r="Q31" s="143"/>
    </row>
    <row r="32" spans="1:17" outlineLevel="3" x14ac:dyDescent="0.3">
      <c r="A32" s="79" t="s">
        <v>72</v>
      </c>
      <c r="B32" s="42">
        <v>0.43692677880000003</v>
      </c>
      <c r="C32" s="42">
        <v>0.51075073250000003</v>
      </c>
      <c r="D32" s="42">
        <v>0.42786614134000001</v>
      </c>
      <c r="E32" s="42">
        <v>0.44349495202</v>
      </c>
      <c r="F32" s="42">
        <v>0.33082327462</v>
      </c>
      <c r="G32" s="42">
        <v>0.33082327462</v>
      </c>
      <c r="H32" s="143"/>
      <c r="I32" s="143"/>
      <c r="J32" s="143"/>
      <c r="K32" s="143"/>
      <c r="L32" s="143"/>
      <c r="M32" s="143"/>
      <c r="N32" s="143"/>
      <c r="O32" s="143"/>
      <c r="P32" s="143"/>
      <c r="Q32" s="143"/>
    </row>
    <row r="33" spans="1:17" outlineLevel="3" x14ac:dyDescent="0.3">
      <c r="A33" s="79" t="s">
        <v>122</v>
      </c>
      <c r="B33" s="42">
        <v>0.43692677880000003</v>
      </c>
      <c r="C33" s="42">
        <v>0.51075073250000003</v>
      </c>
      <c r="D33" s="42">
        <v>0.42786614134000001</v>
      </c>
      <c r="E33" s="42">
        <v>0.44349495202</v>
      </c>
      <c r="F33" s="42">
        <v>0.33082327462</v>
      </c>
      <c r="G33" s="42">
        <v>0.33082327462</v>
      </c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  <row r="34" spans="1:17" outlineLevel="3" x14ac:dyDescent="0.3">
      <c r="A34" s="79" t="s">
        <v>56</v>
      </c>
      <c r="B34" s="42">
        <v>0.23983854674999999</v>
      </c>
      <c r="C34" s="42">
        <v>0</v>
      </c>
      <c r="D34" s="42">
        <v>1.1826506051800001</v>
      </c>
      <c r="E34" s="42">
        <v>4.1147456020000001E-2</v>
      </c>
      <c r="F34" s="42">
        <v>0</v>
      </c>
      <c r="G34" s="42">
        <v>0</v>
      </c>
      <c r="H34" s="143"/>
      <c r="I34" s="143"/>
      <c r="J34" s="143"/>
      <c r="K34" s="143"/>
      <c r="L34" s="143"/>
      <c r="M34" s="143"/>
      <c r="N34" s="143"/>
      <c r="O34" s="143"/>
      <c r="P34" s="143"/>
      <c r="Q34" s="143"/>
    </row>
    <row r="35" spans="1:17" outlineLevel="3" x14ac:dyDescent="0.3">
      <c r="A35" s="79" t="s">
        <v>44</v>
      </c>
      <c r="B35" s="42">
        <v>2.2713122724199999</v>
      </c>
      <c r="C35" s="42">
        <v>3.3713226771100002</v>
      </c>
      <c r="D35" s="42">
        <v>2.1574173242899999</v>
      </c>
      <c r="E35" s="42">
        <v>3.3531759060400002</v>
      </c>
      <c r="F35" s="42">
        <v>1.1345416286000001</v>
      </c>
      <c r="G35" s="42">
        <v>1.23909758643</v>
      </c>
      <c r="H35" s="143"/>
      <c r="I35" s="143"/>
      <c r="J35" s="143"/>
      <c r="K35" s="143"/>
      <c r="L35" s="143"/>
      <c r="M35" s="143"/>
      <c r="N35" s="143"/>
      <c r="O35" s="143"/>
      <c r="P35" s="143"/>
      <c r="Q35" s="143"/>
    </row>
    <row r="36" spans="1:17" outlineLevel="3" x14ac:dyDescent="0.3">
      <c r="A36" s="79" t="s">
        <v>89</v>
      </c>
      <c r="B36" s="42">
        <v>0.43692703161000002</v>
      </c>
      <c r="C36" s="42">
        <v>0.51075102803000005</v>
      </c>
      <c r="D36" s="42">
        <v>0.42786638891000001</v>
      </c>
      <c r="E36" s="42">
        <v>0.44349520863000003</v>
      </c>
      <c r="F36" s="42">
        <v>7.1672897239999998</v>
      </c>
      <c r="G36" s="42">
        <v>7.1672897239999998</v>
      </c>
      <c r="H36" s="143"/>
      <c r="I36" s="143"/>
      <c r="J36" s="143"/>
      <c r="K36" s="143"/>
      <c r="L36" s="143"/>
      <c r="M36" s="143"/>
      <c r="N36" s="143"/>
      <c r="O36" s="143"/>
      <c r="P36" s="143"/>
      <c r="Q36" s="143"/>
    </row>
    <row r="37" spans="1:17" outlineLevel="3" x14ac:dyDescent="0.3">
      <c r="A37" s="79" t="s">
        <v>93</v>
      </c>
      <c r="B37" s="42">
        <v>1.08349155E-3</v>
      </c>
      <c r="C37" s="42">
        <v>0.29679729124999998</v>
      </c>
      <c r="D37" s="42">
        <v>0.66909282536000003</v>
      </c>
      <c r="E37" s="42">
        <v>1.54523967858</v>
      </c>
      <c r="F37" s="42">
        <v>1.3651590982999999</v>
      </c>
      <c r="G37" s="42">
        <v>1.03335604868</v>
      </c>
      <c r="H37" s="143"/>
      <c r="I37" s="143"/>
      <c r="J37" s="143"/>
      <c r="K37" s="143"/>
      <c r="L37" s="143"/>
      <c r="M37" s="143"/>
      <c r="N37" s="143"/>
      <c r="O37" s="143"/>
      <c r="P37" s="143"/>
      <c r="Q37" s="143"/>
    </row>
    <row r="38" spans="1:17" outlineLevel="3" x14ac:dyDescent="0.3">
      <c r="A38" s="79" t="s">
        <v>154</v>
      </c>
      <c r="B38" s="42">
        <v>1.4219136382299999</v>
      </c>
      <c r="C38" s="42">
        <v>1.9655999696199999</v>
      </c>
      <c r="D38" s="42">
        <v>2.0505828906499999</v>
      </c>
      <c r="E38" s="42">
        <v>1.88681203308</v>
      </c>
      <c r="F38" s="42">
        <v>1.8451328735700001</v>
      </c>
      <c r="G38" s="42">
        <v>1.25980310977</v>
      </c>
      <c r="H38" s="143"/>
      <c r="I38" s="143"/>
      <c r="J38" s="143"/>
      <c r="K38" s="143"/>
      <c r="L38" s="143"/>
      <c r="M38" s="143"/>
      <c r="N38" s="143"/>
      <c r="O38" s="143"/>
      <c r="P38" s="143"/>
      <c r="Q38" s="143"/>
    </row>
    <row r="39" spans="1:17" outlineLevel="3" x14ac:dyDescent="0.3">
      <c r="A39" s="79" t="s">
        <v>158</v>
      </c>
      <c r="B39" s="42">
        <v>0.32409117412999999</v>
      </c>
      <c r="C39" s="42">
        <v>0</v>
      </c>
      <c r="D39" s="42">
        <v>0.39557383659000001</v>
      </c>
      <c r="E39" s="42">
        <v>0.97407988796</v>
      </c>
      <c r="F39" s="42">
        <v>1.28518943552</v>
      </c>
      <c r="G39" s="42">
        <v>0.76587259098000005</v>
      </c>
      <c r="H39" s="143"/>
      <c r="I39" s="143"/>
      <c r="J39" s="143"/>
      <c r="K39" s="143"/>
      <c r="L39" s="143"/>
      <c r="M39" s="143"/>
      <c r="N39" s="143"/>
      <c r="O39" s="143"/>
      <c r="P39" s="143"/>
      <c r="Q39" s="143"/>
    </row>
    <row r="40" spans="1:17" outlineLevel="3" x14ac:dyDescent="0.3">
      <c r="A40" s="79" t="s">
        <v>212</v>
      </c>
      <c r="B40" s="42">
        <v>0.20947864409</v>
      </c>
      <c r="C40" s="42">
        <v>1.6746145857300001</v>
      </c>
      <c r="D40" s="42">
        <v>1.6580396185999999</v>
      </c>
      <c r="E40" s="42">
        <v>1.50597939013</v>
      </c>
      <c r="F40" s="42">
        <v>1.1233792652800001</v>
      </c>
      <c r="G40" s="42">
        <v>1.1233792652800001</v>
      </c>
      <c r="H40" s="143"/>
      <c r="I40" s="143"/>
      <c r="J40" s="143"/>
      <c r="K40" s="143"/>
      <c r="L40" s="143"/>
      <c r="M40" s="143"/>
      <c r="N40" s="143"/>
      <c r="O40" s="143"/>
      <c r="P40" s="143"/>
      <c r="Q40" s="143"/>
    </row>
    <row r="41" spans="1:17" outlineLevel="3" x14ac:dyDescent="0.3">
      <c r="A41" s="79" t="s">
        <v>39</v>
      </c>
      <c r="B41" s="42">
        <v>0.64552002972</v>
      </c>
      <c r="C41" s="42">
        <v>0.99645835970999996</v>
      </c>
      <c r="D41" s="42">
        <v>0.60994022902</v>
      </c>
      <c r="E41" s="42">
        <v>0.87867744205999998</v>
      </c>
      <c r="F41" s="42">
        <v>0.58743542275000005</v>
      </c>
      <c r="G41" s="42">
        <v>0.58743542275000005</v>
      </c>
      <c r="H41" s="143"/>
      <c r="I41" s="143"/>
      <c r="J41" s="143"/>
      <c r="K41" s="143"/>
      <c r="L41" s="143"/>
      <c r="M41" s="143"/>
      <c r="N41" s="143"/>
      <c r="O41" s="143"/>
      <c r="P41" s="143"/>
      <c r="Q41" s="143"/>
    </row>
    <row r="42" spans="1:17" outlineLevel="3" x14ac:dyDescent="0.3">
      <c r="A42" s="79" t="s">
        <v>90</v>
      </c>
      <c r="B42" s="42">
        <v>0.63203673581999997</v>
      </c>
      <c r="C42" s="42">
        <v>0.73882682741000005</v>
      </c>
      <c r="D42" s="42">
        <v>0.61893006440999998</v>
      </c>
      <c r="E42" s="42">
        <v>0.64153793137000004</v>
      </c>
      <c r="F42" s="42">
        <v>0.27345865032</v>
      </c>
      <c r="G42" s="42">
        <v>6.8364662579999999E-2</v>
      </c>
      <c r="H42" s="143"/>
      <c r="I42" s="143"/>
      <c r="J42" s="143"/>
      <c r="K42" s="143"/>
      <c r="L42" s="143"/>
      <c r="M42" s="143"/>
      <c r="N42" s="143"/>
      <c r="O42" s="143"/>
      <c r="P42" s="143"/>
      <c r="Q42" s="143"/>
    </row>
    <row r="43" spans="1:17" outlineLevel="3" x14ac:dyDescent="0.3">
      <c r="A43" s="79" t="s">
        <v>195</v>
      </c>
      <c r="B43" s="42">
        <v>0.87330551556000002</v>
      </c>
      <c r="C43" s="42">
        <v>0</v>
      </c>
      <c r="D43" s="42">
        <v>1.1238485978199999</v>
      </c>
      <c r="E43" s="42">
        <v>0</v>
      </c>
      <c r="F43" s="42">
        <v>0</v>
      </c>
      <c r="G43" s="42">
        <v>0.54248591639999999</v>
      </c>
      <c r="H43" s="143"/>
      <c r="I43" s="143"/>
      <c r="J43" s="143"/>
      <c r="K43" s="143"/>
      <c r="L43" s="143"/>
      <c r="M43" s="143"/>
      <c r="N43" s="143"/>
      <c r="O43" s="143"/>
      <c r="P43" s="143"/>
      <c r="Q43" s="143"/>
    </row>
    <row r="44" spans="1:17" outlineLevel="3" x14ac:dyDescent="0.3">
      <c r="A44" s="79" t="s">
        <v>143</v>
      </c>
      <c r="B44" s="42">
        <v>0.70065786715</v>
      </c>
      <c r="C44" s="42">
        <v>0.75993616533999997</v>
      </c>
      <c r="D44" s="42">
        <v>0.63661378054999995</v>
      </c>
      <c r="E44" s="42">
        <v>0.65986758656</v>
      </c>
      <c r="F44" s="42">
        <v>0.49222557056999999</v>
      </c>
      <c r="G44" s="42">
        <v>0.42386090798999998</v>
      </c>
      <c r="H44" s="143"/>
      <c r="I44" s="143"/>
      <c r="J44" s="143"/>
      <c r="K44" s="143"/>
      <c r="L44" s="143"/>
      <c r="M44" s="143"/>
      <c r="N44" s="143"/>
      <c r="O44" s="143"/>
      <c r="P44" s="143"/>
      <c r="Q44" s="143"/>
    </row>
    <row r="45" spans="1:17" outlineLevel="2" x14ac:dyDescent="0.3">
      <c r="A45" s="216" t="s">
        <v>114</v>
      </c>
      <c r="B45" s="163">
        <f t="shared" ref="B45:G45" si="4">SUM(B$46:B$46)</f>
        <v>8.1200211130000005E-2</v>
      </c>
      <c r="C45" s="163">
        <f t="shared" si="4"/>
        <v>8.9336422060000004E-2</v>
      </c>
      <c r="D45" s="163">
        <f t="shared" si="4"/>
        <v>7.0161481959999994E-2</v>
      </c>
      <c r="E45" s="163">
        <f t="shared" si="4"/>
        <v>6.7876007769999996E-2</v>
      </c>
      <c r="F45" s="163">
        <f t="shared" si="4"/>
        <v>4.7015275199999998E-2</v>
      </c>
      <c r="G45" s="163">
        <f t="shared" si="4"/>
        <v>4.6111135290000001E-2</v>
      </c>
      <c r="H45" s="143"/>
      <c r="I45" s="143"/>
      <c r="J45" s="143"/>
      <c r="K45" s="143"/>
      <c r="L45" s="143"/>
      <c r="M45" s="143"/>
      <c r="N45" s="143"/>
      <c r="O45" s="143"/>
      <c r="P45" s="143"/>
      <c r="Q45" s="143"/>
    </row>
    <row r="46" spans="1:17" outlineLevel="3" x14ac:dyDescent="0.3">
      <c r="A46" s="79" t="s">
        <v>30</v>
      </c>
      <c r="B46" s="42">
        <v>8.1200211130000005E-2</v>
      </c>
      <c r="C46" s="42">
        <v>8.9336422060000004E-2</v>
      </c>
      <c r="D46" s="42">
        <v>7.0161481959999994E-2</v>
      </c>
      <c r="E46" s="42">
        <v>6.7876007769999996E-2</v>
      </c>
      <c r="F46" s="42">
        <v>4.7015275199999998E-2</v>
      </c>
      <c r="G46" s="42">
        <v>4.6111135290000001E-2</v>
      </c>
      <c r="H46" s="143"/>
      <c r="I46" s="143"/>
      <c r="J46" s="143"/>
      <c r="K46" s="143"/>
      <c r="L46" s="143"/>
      <c r="M46" s="143"/>
      <c r="N46" s="143"/>
      <c r="O46" s="143"/>
      <c r="P46" s="143"/>
      <c r="Q46" s="143"/>
    </row>
    <row r="47" spans="1:17" ht="14.5" outlineLevel="1" x14ac:dyDescent="0.35">
      <c r="A47" s="173" t="s">
        <v>59</v>
      </c>
      <c r="B47" s="45">
        <f t="shared" ref="B47:G47" si="5">B$48+B$56+B$67+B$72+B$82</f>
        <v>39.699162929129997</v>
      </c>
      <c r="C47" s="45">
        <f t="shared" si="5"/>
        <v>39.342487468180003</v>
      </c>
      <c r="D47" s="45">
        <f t="shared" si="5"/>
        <v>44.510678309749999</v>
      </c>
      <c r="E47" s="45">
        <f t="shared" si="5"/>
        <v>47.663009876300002</v>
      </c>
      <c r="F47" s="45">
        <f t="shared" si="5"/>
        <v>63.591260792390003</v>
      </c>
      <c r="G47" s="45">
        <f t="shared" si="5"/>
        <v>76.686832464280002</v>
      </c>
      <c r="H47" s="143"/>
      <c r="I47" s="143"/>
      <c r="J47" s="143"/>
      <c r="K47" s="143"/>
      <c r="L47" s="143"/>
      <c r="M47" s="143"/>
      <c r="N47" s="143"/>
      <c r="O47" s="143"/>
      <c r="P47" s="143"/>
      <c r="Q47" s="143"/>
    </row>
    <row r="48" spans="1:17" outlineLevel="2" x14ac:dyDescent="0.3">
      <c r="A48" s="216" t="s">
        <v>173</v>
      </c>
      <c r="B48" s="163">
        <f t="shared" ref="B48:G48" si="6">SUM(B$49:B$55)</f>
        <v>13.392732112249998</v>
      </c>
      <c r="C48" s="163">
        <f t="shared" si="6"/>
        <v>12.336172758990001</v>
      </c>
      <c r="D48" s="163">
        <f t="shared" si="6"/>
        <v>15.678814377210001</v>
      </c>
      <c r="E48" s="163">
        <f t="shared" si="6"/>
        <v>16.97941619561</v>
      </c>
      <c r="F48" s="163">
        <f t="shared" si="6"/>
        <v>30.087463237860003</v>
      </c>
      <c r="G48" s="163">
        <f t="shared" si="6"/>
        <v>41.465023081960005</v>
      </c>
      <c r="H48" s="143"/>
      <c r="I48" s="143"/>
      <c r="J48" s="143"/>
      <c r="K48" s="143"/>
      <c r="L48" s="143"/>
      <c r="M48" s="143"/>
      <c r="N48" s="143"/>
      <c r="O48" s="143"/>
      <c r="P48" s="143"/>
      <c r="Q48" s="143"/>
    </row>
    <row r="49" spans="1:17" outlineLevel="3" x14ac:dyDescent="0.3">
      <c r="A49" s="79" t="s">
        <v>105</v>
      </c>
      <c r="B49" s="42">
        <v>0</v>
      </c>
      <c r="C49" s="42">
        <v>0</v>
      </c>
      <c r="D49" s="42">
        <v>0</v>
      </c>
      <c r="E49" s="42">
        <v>2.2672023800000001E-3</v>
      </c>
      <c r="F49" s="42">
        <v>2.13029758E-3</v>
      </c>
      <c r="G49" s="42">
        <v>2.1483021E-3</v>
      </c>
      <c r="H49" s="143"/>
      <c r="I49" s="143"/>
      <c r="J49" s="143"/>
      <c r="K49" s="143"/>
      <c r="L49" s="143"/>
      <c r="M49" s="143"/>
      <c r="N49" s="143"/>
      <c r="O49" s="143"/>
      <c r="P49" s="143"/>
      <c r="Q49" s="143"/>
    </row>
    <row r="50" spans="1:17" outlineLevel="3" x14ac:dyDescent="0.3">
      <c r="A50" s="79" t="s">
        <v>50</v>
      </c>
      <c r="B50" s="42">
        <v>0.57780990314000003</v>
      </c>
      <c r="C50" s="42">
        <v>0.50583389293000003</v>
      </c>
      <c r="D50" s="42">
        <v>0.48430295177999999</v>
      </c>
      <c r="E50" s="42">
        <v>0.3863149676</v>
      </c>
      <c r="F50" s="42">
        <v>0.25855498448999997</v>
      </c>
      <c r="G50" s="42">
        <v>0.22422599761000001</v>
      </c>
      <c r="H50" s="143"/>
      <c r="I50" s="143"/>
      <c r="J50" s="143"/>
      <c r="K50" s="143"/>
      <c r="L50" s="143"/>
      <c r="M50" s="143"/>
      <c r="N50" s="143"/>
      <c r="O50" s="143"/>
      <c r="P50" s="143"/>
      <c r="Q50" s="143"/>
    </row>
    <row r="51" spans="1:17" outlineLevel="3" x14ac:dyDescent="0.3">
      <c r="A51" s="79" t="s">
        <v>94</v>
      </c>
      <c r="B51" s="42">
        <v>0.68077226917</v>
      </c>
      <c r="C51" s="42">
        <v>0.78487537830999998</v>
      </c>
      <c r="D51" s="42">
        <v>0.95439248045000002</v>
      </c>
      <c r="E51" s="42">
        <v>1.0156447287699999</v>
      </c>
      <c r="F51" s="42">
        <v>2.6833592883700002</v>
      </c>
      <c r="G51" s="42">
        <v>2.67740714415</v>
      </c>
      <c r="H51" s="143"/>
      <c r="I51" s="143"/>
      <c r="J51" s="143"/>
      <c r="K51" s="143"/>
      <c r="L51" s="143"/>
      <c r="M51" s="143"/>
      <c r="N51" s="143"/>
      <c r="O51" s="143"/>
      <c r="P51" s="143"/>
      <c r="Q51" s="143"/>
    </row>
    <row r="52" spans="1:17" outlineLevel="3" x14ac:dyDescent="0.3">
      <c r="A52" s="79" t="s">
        <v>165</v>
      </c>
      <c r="B52" s="42">
        <v>3.7912740495400001</v>
      </c>
      <c r="C52" s="42">
        <v>3.6923111347500002</v>
      </c>
      <c r="D52" s="42">
        <v>4.6811582126699998</v>
      </c>
      <c r="E52" s="42">
        <v>4.9991812509700004</v>
      </c>
      <c r="F52" s="42">
        <v>12.366377438580001</v>
      </c>
      <c r="G52" s="42">
        <v>20.527026520010001</v>
      </c>
      <c r="H52" s="143"/>
      <c r="I52" s="143"/>
      <c r="J52" s="143"/>
      <c r="K52" s="143"/>
      <c r="L52" s="143"/>
      <c r="M52" s="143"/>
      <c r="N52" s="143"/>
      <c r="O52" s="143"/>
      <c r="P52" s="143"/>
      <c r="Q52" s="143"/>
    </row>
    <row r="53" spans="1:17" outlineLevel="3" x14ac:dyDescent="0.3">
      <c r="A53" s="79" t="s">
        <v>131</v>
      </c>
      <c r="B53" s="42">
        <v>4.8777570288099996</v>
      </c>
      <c r="C53" s="42">
        <v>4.90298972188</v>
      </c>
      <c r="D53" s="42">
        <v>5.2931177325599998</v>
      </c>
      <c r="E53" s="42">
        <v>6.1552473171899997</v>
      </c>
      <c r="F53" s="42">
        <v>8.2985369566399996</v>
      </c>
      <c r="G53" s="42">
        <v>9.1120448407300003</v>
      </c>
      <c r="H53" s="143"/>
      <c r="I53" s="143"/>
      <c r="J53" s="143"/>
      <c r="K53" s="143"/>
      <c r="L53" s="143"/>
      <c r="M53" s="143"/>
      <c r="N53" s="143"/>
      <c r="O53" s="143"/>
      <c r="P53" s="143"/>
      <c r="Q53" s="143"/>
    </row>
    <row r="54" spans="1:17" outlineLevel="3" x14ac:dyDescent="0.3">
      <c r="A54" s="79" t="s">
        <v>146</v>
      </c>
      <c r="B54" s="42">
        <v>3.4507485817300001</v>
      </c>
      <c r="C54" s="42">
        <v>2.4272968759200002</v>
      </c>
      <c r="D54" s="42">
        <v>4.2288694837199996</v>
      </c>
      <c r="E54" s="42">
        <v>4.3625608583400002</v>
      </c>
      <c r="F54" s="42">
        <v>6.4009203970500002</v>
      </c>
      <c r="G54" s="42">
        <v>8.8434689046300008</v>
      </c>
      <c r="H54" s="143"/>
      <c r="I54" s="143"/>
      <c r="J54" s="143"/>
      <c r="K54" s="143"/>
      <c r="L54" s="143"/>
      <c r="M54" s="143"/>
      <c r="N54" s="143"/>
      <c r="O54" s="143"/>
      <c r="P54" s="143"/>
      <c r="Q54" s="143"/>
    </row>
    <row r="55" spans="1:17" outlineLevel="3" x14ac:dyDescent="0.3">
      <c r="A55" s="79" t="s">
        <v>141</v>
      </c>
      <c r="B55" s="42">
        <v>1.437027986E-2</v>
      </c>
      <c r="C55" s="42">
        <v>2.2865755200000001E-2</v>
      </c>
      <c r="D55" s="42">
        <v>3.697351603E-2</v>
      </c>
      <c r="E55" s="42">
        <v>5.8199870360000003E-2</v>
      </c>
      <c r="F55" s="42">
        <v>7.7583875149999995E-2</v>
      </c>
      <c r="G55" s="42">
        <v>7.8701372729999997E-2</v>
      </c>
      <c r="H55" s="143"/>
      <c r="I55" s="143"/>
      <c r="J55" s="143"/>
      <c r="K55" s="143"/>
      <c r="L55" s="143"/>
      <c r="M55" s="143"/>
      <c r="N55" s="143"/>
      <c r="O55" s="143"/>
      <c r="P55" s="143"/>
      <c r="Q55" s="143"/>
    </row>
    <row r="56" spans="1:17" outlineLevel="2" x14ac:dyDescent="0.3">
      <c r="A56" s="216" t="s">
        <v>43</v>
      </c>
      <c r="B56" s="163">
        <f t="shared" ref="B56:G56" si="7">SUM(B$57:B$66)</f>
        <v>1.7311024130200001</v>
      </c>
      <c r="C56" s="163">
        <f t="shared" si="7"/>
        <v>1.6291030925099999</v>
      </c>
      <c r="D56" s="163">
        <f t="shared" si="7"/>
        <v>1.5525097701399999</v>
      </c>
      <c r="E56" s="163">
        <f t="shared" si="7"/>
        <v>1.4938727953400002</v>
      </c>
      <c r="F56" s="163">
        <f t="shared" si="7"/>
        <v>4.9950167217899999</v>
      </c>
      <c r="G56" s="163">
        <f t="shared" si="7"/>
        <v>6.7441530686000011</v>
      </c>
      <c r="H56" s="143"/>
      <c r="I56" s="143"/>
      <c r="J56" s="143"/>
      <c r="K56" s="143"/>
      <c r="L56" s="143"/>
      <c r="M56" s="143"/>
      <c r="N56" s="143"/>
      <c r="O56" s="143"/>
      <c r="P56" s="143"/>
      <c r="Q56" s="143"/>
    </row>
    <row r="57" spans="1:17" outlineLevel="3" x14ac:dyDescent="0.3">
      <c r="A57" s="79" t="s">
        <v>24</v>
      </c>
      <c r="B57" s="42">
        <v>0</v>
      </c>
      <c r="C57" s="42">
        <v>0</v>
      </c>
      <c r="D57" s="42">
        <v>0</v>
      </c>
      <c r="E57" s="42">
        <v>2.0492385960000001E-2</v>
      </c>
      <c r="F57" s="42">
        <v>2.210838918E-2</v>
      </c>
      <c r="G57" s="42">
        <v>2.2845121119999999E-2</v>
      </c>
      <c r="H57" s="143"/>
      <c r="I57" s="143"/>
      <c r="J57" s="143"/>
      <c r="K57" s="143"/>
      <c r="L57" s="143"/>
      <c r="M57" s="143"/>
      <c r="N57" s="143"/>
      <c r="O57" s="143"/>
      <c r="P57" s="143"/>
      <c r="Q57" s="143"/>
    </row>
    <row r="58" spans="1:17" outlineLevel="3" x14ac:dyDescent="0.3">
      <c r="A58" s="79" t="s">
        <v>13</v>
      </c>
      <c r="B58" s="42">
        <v>0</v>
      </c>
      <c r="C58" s="42">
        <v>0</v>
      </c>
      <c r="D58" s="42">
        <v>0</v>
      </c>
      <c r="E58" s="42">
        <v>0</v>
      </c>
      <c r="F58" s="42">
        <v>0.21302975776999999</v>
      </c>
      <c r="G58" s="42">
        <v>0.21483020952000001</v>
      </c>
      <c r="H58" s="143"/>
      <c r="I58" s="143"/>
      <c r="J58" s="143"/>
      <c r="K58" s="143"/>
      <c r="L58" s="143"/>
      <c r="M58" s="143"/>
      <c r="N58" s="143"/>
      <c r="O58" s="143"/>
      <c r="P58" s="143"/>
      <c r="Q58" s="143"/>
    </row>
    <row r="59" spans="1:17" outlineLevel="3" x14ac:dyDescent="0.3">
      <c r="A59" s="79" t="s">
        <v>28</v>
      </c>
      <c r="B59" s="42">
        <v>0.29365465454</v>
      </c>
      <c r="C59" s="42">
        <v>0.15284089470000001</v>
      </c>
      <c r="D59" s="42">
        <v>0</v>
      </c>
      <c r="E59" s="42">
        <v>0</v>
      </c>
      <c r="F59" s="42">
        <v>1.8276825705999999</v>
      </c>
      <c r="G59" s="42">
        <v>3.59568790852</v>
      </c>
      <c r="H59" s="143"/>
      <c r="I59" s="143"/>
      <c r="J59" s="143"/>
      <c r="K59" s="143"/>
      <c r="L59" s="143"/>
      <c r="M59" s="143"/>
      <c r="N59" s="143"/>
      <c r="O59" s="143"/>
      <c r="P59" s="143"/>
      <c r="Q59" s="143"/>
    </row>
    <row r="60" spans="1:17" outlineLevel="3" x14ac:dyDescent="0.3">
      <c r="A60" s="79" t="s">
        <v>108</v>
      </c>
      <c r="B60" s="42">
        <v>0</v>
      </c>
      <c r="C60" s="42">
        <v>0</v>
      </c>
      <c r="D60" s="42">
        <v>0</v>
      </c>
      <c r="E60" s="42">
        <v>0</v>
      </c>
      <c r="F60" s="42">
        <v>0.21302975776999999</v>
      </c>
      <c r="G60" s="42">
        <v>0.21483020952000001</v>
      </c>
      <c r="H60" s="143"/>
      <c r="I60" s="143"/>
      <c r="J60" s="143"/>
      <c r="K60" s="143"/>
      <c r="L60" s="143"/>
      <c r="M60" s="143"/>
      <c r="N60" s="143"/>
      <c r="O60" s="143"/>
      <c r="P60" s="143"/>
      <c r="Q60" s="143"/>
    </row>
    <row r="61" spans="1:17" outlineLevel="3" x14ac:dyDescent="0.3">
      <c r="A61" s="79" t="s">
        <v>48</v>
      </c>
      <c r="B61" s="42">
        <v>0.25954321514000001</v>
      </c>
      <c r="C61" s="42">
        <v>0.27155235158000002</v>
      </c>
      <c r="D61" s="42">
        <v>0.31797605808000001</v>
      </c>
      <c r="E61" s="42">
        <v>0.28670076286000001</v>
      </c>
      <c r="F61" s="42">
        <v>0.58684537884999999</v>
      </c>
      <c r="G61" s="42">
        <v>0.60021477570000004</v>
      </c>
      <c r="H61" s="143"/>
      <c r="I61" s="143"/>
      <c r="J61" s="143"/>
      <c r="K61" s="143"/>
      <c r="L61" s="143"/>
      <c r="M61" s="143"/>
      <c r="N61" s="143"/>
      <c r="O61" s="143"/>
      <c r="P61" s="143"/>
      <c r="Q61" s="143"/>
    </row>
    <row r="62" spans="1:17" outlineLevel="3" x14ac:dyDescent="0.3">
      <c r="A62" s="79" t="s">
        <v>110</v>
      </c>
      <c r="B62" s="42">
        <v>0</v>
      </c>
      <c r="C62" s="42">
        <v>6.4909268300000003E-3</v>
      </c>
      <c r="D62" s="42">
        <v>1.440203588E-2</v>
      </c>
      <c r="E62" s="42">
        <v>4.1845500289999997E-2</v>
      </c>
      <c r="F62" s="42">
        <v>5.3056445690000002E-2</v>
      </c>
      <c r="G62" s="42">
        <v>5.8705559400000003E-2</v>
      </c>
      <c r="H62" s="143"/>
      <c r="I62" s="143"/>
      <c r="J62" s="143"/>
      <c r="K62" s="143"/>
      <c r="L62" s="143"/>
      <c r="M62" s="143"/>
      <c r="N62" s="143"/>
      <c r="O62" s="143"/>
      <c r="P62" s="143"/>
      <c r="Q62" s="143"/>
    </row>
    <row r="63" spans="1:17" outlineLevel="3" x14ac:dyDescent="0.3">
      <c r="A63" s="79" t="s">
        <v>119</v>
      </c>
      <c r="B63" s="42">
        <v>0.60585586000000002</v>
      </c>
      <c r="C63" s="42">
        <v>0.60585586000000002</v>
      </c>
      <c r="D63" s="42">
        <v>0.60585586000000002</v>
      </c>
      <c r="E63" s="42">
        <v>0.60585586000000002</v>
      </c>
      <c r="F63" s="42">
        <v>0.60585586000000002</v>
      </c>
      <c r="G63" s="42">
        <v>0.60585586000000002</v>
      </c>
      <c r="H63" s="143"/>
      <c r="I63" s="143"/>
      <c r="J63" s="143"/>
      <c r="K63" s="143"/>
      <c r="L63" s="143"/>
      <c r="M63" s="143"/>
      <c r="N63" s="143"/>
      <c r="O63" s="143"/>
      <c r="P63" s="143"/>
      <c r="Q63" s="143"/>
    </row>
    <row r="64" spans="1:17" outlineLevel="3" x14ac:dyDescent="0.3">
      <c r="A64" s="79" t="s">
        <v>136</v>
      </c>
      <c r="B64" s="42">
        <v>4.7472759500000001E-3</v>
      </c>
      <c r="C64" s="42">
        <v>3.3223687899999999E-3</v>
      </c>
      <c r="D64" s="42">
        <v>1.8974616299999999E-3</v>
      </c>
      <c r="E64" s="42">
        <v>4.7255449999999998E-4</v>
      </c>
      <c r="F64" s="42">
        <v>4.7255449999999998E-4</v>
      </c>
      <c r="G64" s="42">
        <v>4.7255449999999998E-4</v>
      </c>
      <c r="H64" s="143"/>
      <c r="I64" s="143"/>
      <c r="J64" s="143"/>
      <c r="K64" s="143"/>
      <c r="L64" s="143"/>
      <c r="M64" s="143"/>
      <c r="N64" s="143"/>
      <c r="O64" s="143"/>
      <c r="P64" s="143"/>
      <c r="Q64" s="143"/>
    </row>
    <row r="65" spans="1:17" outlineLevel="3" x14ac:dyDescent="0.3">
      <c r="A65" s="79" t="s">
        <v>218</v>
      </c>
      <c r="B65" s="42">
        <v>0</v>
      </c>
      <c r="C65" s="42">
        <v>2.4816354990000001E-2</v>
      </c>
      <c r="D65" s="42">
        <v>2.7804970700000001E-2</v>
      </c>
      <c r="E65" s="42">
        <v>3.9693692959999999E-2</v>
      </c>
      <c r="F65" s="42">
        <v>0.47501825474999998</v>
      </c>
      <c r="G65" s="42">
        <v>0.47593803158999998</v>
      </c>
      <c r="H65" s="143"/>
      <c r="I65" s="143"/>
      <c r="J65" s="143"/>
      <c r="K65" s="143"/>
      <c r="L65" s="143"/>
      <c r="M65" s="143"/>
      <c r="N65" s="143"/>
      <c r="O65" s="143"/>
      <c r="P65" s="143"/>
      <c r="Q65" s="143"/>
    </row>
    <row r="66" spans="1:17" outlineLevel="3" x14ac:dyDescent="0.3">
      <c r="A66" s="79" t="s">
        <v>25</v>
      </c>
      <c r="B66" s="42">
        <v>0.56730140739000001</v>
      </c>
      <c r="C66" s="42">
        <v>0.56422433561999996</v>
      </c>
      <c r="D66" s="42">
        <v>0.58457338385000002</v>
      </c>
      <c r="E66" s="42">
        <v>0.49881203877000002</v>
      </c>
      <c r="F66" s="42">
        <v>0.99791775268000005</v>
      </c>
      <c r="G66" s="42">
        <v>0.95477283872999996</v>
      </c>
      <c r="H66" s="143"/>
      <c r="I66" s="143"/>
      <c r="J66" s="143"/>
      <c r="K66" s="143"/>
      <c r="L66" s="143"/>
      <c r="M66" s="143"/>
      <c r="N66" s="143"/>
      <c r="O66" s="143"/>
      <c r="P66" s="143"/>
      <c r="Q66" s="143"/>
    </row>
    <row r="67" spans="1:17" outlineLevel="2" x14ac:dyDescent="0.3">
      <c r="A67" s="216" t="s">
        <v>220</v>
      </c>
      <c r="B67" s="163">
        <f t="shared" ref="B67:G67" si="8">SUM(B$68:B$71)</f>
        <v>0.40016336295999999</v>
      </c>
      <c r="C67" s="163">
        <f t="shared" si="8"/>
        <v>1.4076640828</v>
      </c>
      <c r="D67" s="163">
        <f t="shared" si="8"/>
        <v>2.16046496469</v>
      </c>
      <c r="E67" s="163">
        <f t="shared" si="8"/>
        <v>1.8600623522399999</v>
      </c>
      <c r="F67" s="163">
        <f t="shared" si="8"/>
        <v>1.6511306157100001</v>
      </c>
      <c r="G67" s="163">
        <f t="shared" si="8"/>
        <v>1.6104177541999998</v>
      </c>
      <c r="H67" s="143"/>
      <c r="I67" s="143"/>
      <c r="J67" s="143"/>
      <c r="K67" s="143"/>
      <c r="L67" s="143"/>
      <c r="M67" s="143"/>
      <c r="N67" s="143"/>
      <c r="O67" s="143"/>
      <c r="P67" s="143"/>
      <c r="Q67" s="143"/>
    </row>
    <row r="68" spans="1:17" outlineLevel="3" x14ac:dyDescent="0.3">
      <c r="A68" s="79" t="s">
        <v>61</v>
      </c>
      <c r="B68" s="42">
        <v>0</v>
      </c>
      <c r="C68" s="42">
        <v>0.27887546335000002</v>
      </c>
      <c r="D68" s="42">
        <v>0.61432522476999996</v>
      </c>
      <c r="E68" s="42">
        <v>0.73684077395000003</v>
      </c>
      <c r="F68" s="42">
        <v>0.69234671275000004</v>
      </c>
      <c r="G68" s="42">
        <v>0.69819818094999997</v>
      </c>
      <c r="H68" s="143"/>
      <c r="I68" s="143"/>
      <c r="J68" s="143"/>
      <c r="K68" s="143"/>
      <c r="L68" s="143"/>
      <c r="M68" s="143"/>
      <c r="N68" s="143"/>
      <c r="O68" s="143"/>
      <c r="P68" s="143"/>
      <c r="Q68" s="143"/>
    </row>
    <row r="69" spans="1:17" outlineLevel="3" x14ac:dyDescent="0.3">
      <c r="A69" s="79" t="s">
        <v>78</v>
      </c>
      <c r="B69" s="42">
        <v>5.8563390000000002E-5</v>
      </c>
      <c r="C69" s="42">
        <v>5.7034719999999999E-5</v>
      </c>
      <c r="D69" s="42">
        <v>6.2819910000000005E-5</v>
      </c>
      <c r="E69" s="42">
        <v>5.7960120000000002E-5</v>
      </c>
      <c r="F69" s="42">
        <v>5.4460209999999998E-5</v>
      </c>
      <c r="G69" s="42">
        <v>5.4920480000000002E-5</v>
      </c>
      <c r="H69" s="143"/>
      <c r="I69" s="143"/>
      <c r="J69" s="143"/>
      <c r="K69" s="143"/>
      <c r="L69" s="143"/>
      <c r="M69" s="143"/>
      <c r="N69" s="143"/>
      <c r="O69" s="143"/>
      <c r="P69" s="143"/>
      <c r="Q69" s="143"/>
    </row>
    <row r="70" spans="1:17" outlineLevel="3" x14ac:dyDescent="0.3">
      <c r="A70" s="79" t="s">
        <v>172</v>
      </c>
      <c r="B70" s="42">
        <v>0</v>
      </c>
      <c r="C70" s="42">
        <v>0.18226253311000001</v>
      </c>
      <c r="D70" s="42">
        <v>0.23292541166</v>
      </c>
      <c r="E70" s="42">
        <v>0.29744124965000002</v>
      </c>
      <c r="F70" s="42">
        <v>0.30348476916</v>
      </c>
      <c r="G70" s="42">
        <v>0.28362349918000002</v>
      </c>
      <c r="H70" s="143"/>
      <c r="I70" s="143"/>
      <c r="J70" s="143"/>
      <c r="K70" s="143"/>
      <c r="L70" s="143"/>
      <c r="M70" s="143"/>
      <c r="N70" s="143"/>
      <c r="O70" s="143"/>
      <c r="P70" s="143"/>
      <c r="Q70" s="143"/>
    </row>
    <row r="71" spans="1:17" outlineLevel="3" x14ac:dyDescent="0.3">
      <c r="A71" s="79" t="s">
        <v>46</v>
      </c>
      <c r="B71" s="42">
        <v>0.40010479957</v>
      </c>
      <c r="C71" s="42">
        <v>0.94646905161999995</v>
      </c>
      <c r="D71" s="42">
        <v>1.3131515083500001</v>
      </c>
      <c r="E71" s="42">
        <v>0.82572236852000003</v>
      </c>
      <c r="F71" s="42">
        <v>0.65524467359000005</v>
      </c>
      <c r="G71" s="42">
        <v>0.62854115358999996</v>
      </c>
      <c r="H71" s="143"/>
      <c r="I71" s="143"/>
      <c r="J71" s="143"/>
      <c r="K71" s="143"/>
      <c r="L71" s="143"/>
      <c r="M71" s="143"/>
      <c r="N71" s="143"/>
      <c r="O71" s="143"/>
      <c r="P71" s="143"/>
      <c r="Q71" s="143"/>
    </row>
    <row r="72" spans="1:17" outlineLevel="2" x14ac:dyDescent="0.3">
      <c r="A72" s="216" t="s">
        <v>51</v>
      </c>
      <c r="B72" s="163">
        <f t="shared" ref="B72:G72" si="9">SUM(B$73:B$81)</f>
        <v>22.467272999999999</v>
      </c>
      <c r="C72" s="163">
        <f t="shared" si="9"/>
        <v>22.271436853400001</v>
      </c>
      <c r="D72" s="163">
        <f t="shared" si="9"/>
        <v>23.35023951142</v>
      </c>
      <c r="E72" s="163">
        <f t="shared" si="9"/>
        <v>22.912232679060001</v>
      </c>
      <c r="F72" s="163">
        <f t="shared" si="9"/>
        <v>22.657214774909999</v>
      </c>
      <c r="G72" s="163">
        <f t="shared" si="9"/>
        <v>22.677469857150001</v>
      </c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1:17" outlineLevel="3" x14ac:dyDescent="0.3">
      <c r="A73" s="79" t="s">
        <v>116</v>
      </c>
      <c r="B73" s="42">
        <v>3</v>
      </c>
      <c r="C73" s="42">
        <v>3</v>
      </c>
      <c r="D73" s="42">
        <v>3</v>
      </c>
      <c r="E73" s="42">
        <v>3</v>
      </c>
      <c r="F73" s="42">
        <v>3</v>
      </c>
      <c r="G73" s="42">
        <v>3</v>
      </c>
      <c r="H73" s="143"/>
      <c r="I73" s="143"/>
      <c r="J73" s="143"/>
      <c r="K73" s="143"/>
      <c r="L73" s="143"/>
      <c r="M73" s="143"/>
      <c r="N73" s="143"/>
      <c r="O73" s="143"/>
      <c r="P73" s="143"/>
      <c r="Q73" s="143"/>
    </row>
    <row r="74" spans="1:17" outlineLevel="3" x14ac:dyDescent="0.3">
      <c r="A74" s="79" t="s">
        <v>164</v>
      </c>
      <c r="B74" s="42">
        <v>1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143"/>
      <c r="I74" s="143"/>
      <c r="J74" s="143"/>
      <c r="K74" s="143"/>
      <c r="L74" s="143"/>
      <c r="M74" s="143"/>
      <c r="N74" s="143"/>
      <c r="O74" s="143"/>
      <c r="P74" s="143"/>
      <c r="Q74" s="143"/>
    </row>
    <row r="75" spans="1:17" outlineLevel="3" x14ac:dyDescent="0.3">
      <c r="A75" s="79" t="s">
        <v>204</v>
      </c>
      <c r="B75" s="42">
        <v>12.467273</v>
      </c>
      <c r="C75" s="42">
        <v>11.805935</v>
      </c>
      <c r="D75" s="42">
        <v>8.6357759999999999</v>
      </c>
      <c r="E75" s="42">
        <v>7.6616299999999997</v>
      </c>
      <c r="F75" s="42">
        <v>7.5606299999999997</v>
      </c>
      <c r="G75" s="42">
        <v>7.5606299999999997</v>
      </c>
      <c r="H75" s="143"/>
      <c r="I75" s="143"/>
      <c r="J75" s="143"/>
      <c r="K75" s="143"/>
      <c r="L75" s="143"/>
      <c r="M75" s="143"/>
      <c r="N75" s="143"/>
      <c r="O75" s="143"/>
      <c r="P75" s="143"/>
      <c r="Q75" s="143"/>
    </row>
    <row r="76" spans="1:17" outlineLevel="3" x14ac:dyDescent="0.3">
      <c r="A76" s="79" t="s">
        <v>174</v>
      </c>
      <c r="B76" s="42">
        <v>1</v>
      </c>
      <c r="C76" s="42">
        <v>1</v>
      </c>
      <c r="D76" s="42">
        <v>1</v>
      </c>
      <c r="E76" s="42">
        <v>0</v>
      </c>
      <c r="F76" s="42">
        <v>0</v>
      </c>
      <c r="G76" s="42">
        <v>0</v>
      </c>
      <c r="H76" s="143"/>
      <c r="I76" s="143"/>
      <c r="J76" s="143"/>
      <c r="K76" s="143"/>
      <c r="L76" s="143"/>
      <c r="M76" s="143"/>
      <c r="N76" s="143"/>
      <c r="O76" s="143"/>
      <c r="P76" s="143"/>
      <c r="Q76" s="143"/>
    </row>
    <row r="77" spans="1:17" outlineLevel="3" x14ac:dyDescent="0.3">
      <c r="A77" s="79" t="s">
        <v>222</v>
      </c>
      <c r="B77" s="42">
        <v>3</v>
      </c>
      <c r="C77" s="42">
        <v>3</v>
      </c>
      <c r="D77" s="42">
        <v>3</v>
      </c>
      <c r="E77" s="42">
        <v>3</v>
      </c>
      <c r="F77" s="42">
        <v>3</v>
      </c>
      <c r="G77" s="42">
        <v>3</v>
      </c>
      <c r="H77" s="143"/>
      <c r="I77" s="143"/>
      <c r="J77" s="143"/>
      <c r="K77" s="143"/>
      <c r="L77" s="143"/>
      <c r="M77" s="143"/>
      <c r="N77" s="143"/>
      <c r="O77" s="143"/>
      <c r="P77" s="143"/>
      <c r="Q77" s="143"/>
    </row>
    <row r="78" spans="1:17" outlineLevel="3" x14ac:dyDescent="0.3">
      <c r="A78" s="79" t="s">
        <v>22</v>
      </c>
      <c r="B78" s="42">
        <v>2</v>
      </c>
      <c r="C78" s="42">
        <v>2.35</v>
      </c>
      <c r="D78" s="42">
        <v>2.35</v>
      </c>
      <c r="E78" s="42">
        <v>2.35</v>
      </c>
      <c r="F78" s="42">
        <v>2.35</v>
      </c>
      <c r="G78" s="42">
        <v>2.35</v>
      </c>
      <c r="H78" s="143"/>
      <c r="I78" s="143"/>
      <c r="J78" s="143"/>
      <c r="K78" s="143"/>
      <c r="L78" s="143"/>
      <c r="M78" s="143"/>
      <c r="N78" s="143"/>
      <c r="O78" s="143"/>
      <c r="P78" s="143"/>
      <c r="Q78" s="143"/>
    </row>
    <row r="79" spans="1:17" outlineLevel="3" x14ac:dyDescent="0.3">
      <c r="A79" s="79" t="s">
        <v>58</v>
      </c>
      <c r="B79" s="42">
        <v>0</v>
      </c>
      <c r="C79" s="42">
        <v>1.1155018534000001</v>
      </c>
      <c r="D79" s="42">
        <v>1.2286504495199999</v>
      </c>
      <c r="E79" s="42">
        <v>1.1336011906900001</v>
      </c>
      <c r="F79" s="42">
        <v>1.06514878885</v>
      </c>
      <c r="G79" s="42">
        <v>1.07415104762</v>
      </c>
      <c r="H79" s="143"/>
      <c r="I79" s="143"/>
      <c r="J79" s="143"/>
      <c r="K79" s="143"/>
      <c r="L79" s="143"/>
      <c r="M79" s="143"/>
      <c r="N79" s="143"/>
      <c r="O79" s="143"/>
      <c r="P79" s="143"/>
      <c r="Q79" s="143"/>
    </row>
    <row r="80" spans="1:17" outlineLevel="3" x14ac:dyDescent="0.3">
      <c r="A80" s="79" t="s">
        <v>184</v>
      </c>
      <c r="B80" s="42">
        <v>0</v>
      </c>
      <c r="C80" s="42">
        <v>0</v>
      </c>
      <c r="D80" s="42">
        <v>4.1358130619000004</v>
      </c>
      <c r="E80" s="42">
        <v>4.01700148837</v>
      </c>
      <c r="F80" s="42">
        <v>3.9314359860599999</v>
      </c>
      <c r="G80" s="42">
        <v>3.9426888095299999</v>
      </c>
      <c r="H80" s="143"/>
      <c r="I80" s="143"/>
      <c r="J80" s="143"/>
      <c r="K80" s="143"/>
      <c r="L80" s="143"/>
      <c r="M80" s="143"/>
      <c r="N80" s="143"/>
      <c r="O80" s="143"/>
      <c r="P80" s="143"/>
      <c r="Q80" s="143"/>
    </row>
    <row r="81" spans="1:17" outlineLevel="3" x14ac:dyDescent="0.3">
      <c r="A81" s="79" t="s">
        <v>4</v>
      </c>
      <c r="B81" s="42">
        <v>0</v>
      </c>
      <c r="C81" s="42">
        <v>0</v>
      </c>
      <c r="D81" s="42">
        <v>0</v>
      </c>
      <c r="E81" s="42">
        <v>1.75</v>
      </c>
      <c r="F81" s="42">
        <v>1.75</v>
      </c>
      <c r="G81" s="42">
        <v>1.75</v>
      </c>
      <c r="H81" s="143"/>
      <c r="I81" s="143"/>
      <c r="J81" s="143"/>
      <c r="K81" s="143"/>
      <c r="L81" s="143"/>
      <c r="M81" s="143"/>
      <c r="N81" s="143"/>
      <c r="O81" s="143"/>
      <c r="P81" s="143"/>
      <c r="Q81" s="143"/>
    </row>
    <row r="82" spans="1:17" outlineLevel="2" x14ac:dyDescent="0.3">
      <c r="A82" s="216" t="s">
        <v>176</v>
      </c>
      <c r="B82" s="163">
        <f t="shared" ref="B82:G82" si="10">SUM(B$83:B$83)</f>
        <v>1.7078920409</v>
      </c>
      <c r="C82" s="163">
        <f t="shared" si="10"/>
        <v>1.6981106804799999</v>
      </c>
      <c r="D82" s="163">
        <f t="shared" si="10"/>
        <v>1.7686496862900001</v>
      </c>
      <c r="E82" s="163">
        <f t="shared" si="10"/>
        <v>4.4174258540500002</v>
      </c>
      <c r="F82" s="163">
        <f t="shared" si="10"/>
        <v>4.2004354421199999</v>
      </c>
      <c r="G82" s="163">
        <f t="shared" si="10"/>
        <v>4.1897687023700003</v>
      </c>
      <c r="H82" s="143"/>
      <c r="I82" s="143"/>
      <c r="J82" s="143"/>
      <c r="K82" s="143"/>
      <c r="L82" s="143"/>
      <c r="M82" s="143"/>
      <c r="N82" s="143"/>
      <c r="O82" s="143"/>
      <c r="P82" s="143"/>
      <c r="Q82" s="143"/>
    </row>
    <row r="83" spans="1:17" outlineLevel="3" x14ac:dyDescent="0.3">
      <c r="A83" s="79" t="s">
        <v>146</v>
      </c>
      <c r="B83" s="42">
        <v>1.7078920409</v>
      </c>
      <c r="C83" s="42">
        <v>1.6981106804799999</v>
      </c>
      <c r="D83" s="42">
        <v>1.7686496862900001</v>
      </c>
      <c r="E83" s="42">
        <v>4.4174258540500002</v>
      </c>
      <c r="F83" s="42">
        <v>4.2004354421199999</v>
      </c>
      <c r="G83" s="42">
        <v>4.1897687023700003</v>
      </c>
      <c r="H83" s="143"/>
      <c r="I83" s="143"/>
      <c r="J83" s="143"/>
      <c r="K83" s="143"/>
      <c r="L83" s="143"/>
      <c r="M83" s="143"/>
      <c r="N83" s="143"/>
      <c r="O83" s="143"/>
      <c r="P83" s="143"/>
      <c r="Q83" s="143"/>
    </row>
    <row r="84" spans="1:17" ht="14.5" x14ac:dyDescent="0.35">
      <c r="A84" s="195" t="s">
        <v>14</v>
      </c>
      <c r="B84" s="59">
        <f t="shared" ref="B84:G84" si="11">B$85+B$103</f>
        <v>11.128558730850001</v>
      </c>
      <c r="C84" s="59">
        <f t="shared" si="11"/>
        <v>10.002734439280003</v>
      </c>
      <c r="D84" s="59">
        <f t="shared" si="11"/>
        <v>10.350286956330001</v>
      </c>
      <c r="E84" s="59">
        <f t="shared" si="11"/>
        <v>11.34019324262</v>
      </c>
      <c r="F84" s="59">
        <f t="shared" si="11"/>
        <v>9.8531643506699993</v>
      </c>
      <c r="G84" s="59">
        <f t="shared" si="11"/>
        <v>9.1990128256299997</v>
      </c>
      <c r="H84" s="143"/>
      <c r="I84" s="143"/>
      <c r="J84" s="143"/>
      <c r="K84" s="143"/>
      <c r="L84" s="143"/>
      <c r="M84" s="143"/>
      <c r="N84" s="143"/>
      <c r="O84" s="143"/>
      <c r="P84" s="143"/>
      <c r="Q84" s="143"/>
    </row>
    <row r="85" spans="1:17" ht="14.5" outlineLevel="1" x14ac:dyDescent="0.35">
      <c r="A85" s="173" t="s">
        <v>47</v>
      </c>
      <c r="B85" s="45">
        <f t="shared" ref="B85:G85" si="12">B$86+B$93+B$101</f>
        <v>0.37273379988999994</v>
      </c>
      <c r="C85" s="45">
        <f t="shared" si="12"/>
        <v>0.39486344792</v>
      </c>
      <c r="D85" s="45">
        <f t="shared" si="12"/>
        <v>1.1401526698600002</v>
      </c>
      <c r="E85" s="45">
        <f t="shared" si="12"/>
        <v>1.7977295606499999</v>
      </c>
      <c r="F85" s="45">
        <f t="shared" si="12"/>
        <v>1.9743148850400001</v>
      </c>
      <c r="G85" s="45">
        <f t="shared" si="12"/>
        <v>1.9045594695700001</v>
      </c>
      <c r="H85" s="143"/>
      <c r="I85" s="143"/>
      <c r="J85" s="143"/>
      <c r="K85" s="143"/>
      <c r="L85" s="143"/>
      <c r="M85" s="143"/>
      <c r="N85" s="143"/>
      <c r="O85" s="143"/>
      <c r="P85" s="143"/>
      <c r="Q85" s="143"/>
    </row>
    <row r="86" spans="1:17" outlineLevel="2" x14ac:dyDescent="0.3">
      <c r="A86" s="216" t="s">
        <v>196</v>
      </c>
      <c r="B86" s="163">
        <f t="shared" ref="B86:G86" si="13">SUM(B$87:B$92)</f>
        <v>0.21669872839999998</v>
      </c>
      <c r="C86" s="163">
        <f t="shared" si="13"/>
        <v>0.17681230419999999</v>
      </c>
      <c r="D86" s="163">
        <f t="shared" si="13"/>
        <v>0.86249908398000008</v>
      </c>
      <c r="E86" s="163">
        <f t="shared" si="13"/>
        <v>0.62058407813000005</v>
      </c>
      <c r="F86" s="163">
        <f t="shared" si="13"/>
        <v>0.32397785532000001</v>
      </c>
      <c r="G86" s="163">
        <f t="shared" si="13"/>
        <v>0.32397785532000001</v>
      </c>
      <c r="H86" s="143"/>
      <c r="I86" s="143"/>
      <c r="J86" s="143"/>
      <c r="K86" s="143"/>
      <c r="L86" s="143"/>
      <c r="M86" s="143"/>
      <c r="N86" s="143"/>
      <c r="O86" s="143"/>
      <c r="P86" s="143"/>
      <c r="Q86" s="143"/>
    </row>
    <row r="87" spans="1:17" outlineLevel="3" x14ac:dyDescent="0.3">
      <c r="A87" s="79" t="s">
        <v>109</v>
      </c>
      <c r="B87" s="42">
        <v>4.1894999999999998E-7</v>
      </c>
      <c r="C87" s="42">
        <v>4.8973999999999999E-7</v>
      </c>
      <c r="D87" s="42">
        <v>4.1026000000000002E-7</v>
      </c>
      <c r="E87" s="42">
        <v>4.2525000000000003E-7</v>
      </c>
      <c r="F87" s="42">
        <v>3.1721000000000002E-7</v>
      </c>
      <c r="G87" s="42">
        <v>3.1721000000000002E-7</v>
      </c>
      <c r="H87" s="143"/>
      <c r="I87" s="143"/>
      <c r="J87" s="143"/>
      <c r="K87" s="143"/>
      <c r="L87" s="143"/>
      <c r="M87" s="143"/>
      <c r="N87" s="143"/>
      <c r="O87" s="143"/>
      <c r="P87" s="143"/>
      <c r="Q87" s="143"/>
    </row>
    <row r="88" spans="1:17" outlineLevel="3" x14ac:dyDescent="0.3">
      <c r="A88" s="79" t="s">
        <v>73</v>
      </c>
      <c r="B88" s="42">
        <v>3.611638491E-2</v>
      </c>
      <c r="C88" s="42">
        <v>9.2374462759999998E-2</v>
      </c>
      <c r="D88" s="42">
        <v>0.12290182708</v>
      </c>
      <c r="E88" s="42">
        <v>0.12739110351999999</v>
      </c>
      <c r="F88" s="42">
        <v>9.5026880990000007E-2</v>
      </c>
      <c r="G88" s="42">
        <v>9.5026880990000007E-2</v>
      </c>
      <c r="H88" s="143"/>
      <c r="I88" s="143"/>
      <c r="J88" s="143"/>
      <c r="K88" s="143"/>
      <c r="L88" s="143"/>
      <c r="M88" s="143"/>
      <c r="N88" s="143"/>
      <c r="O88" s="143"/>
      <c r="P88" s="143"/>
      <c r="Q88" s="143"/>
    </row>
    <row r="89" spans="1:17" outlineLevel="3" x14ac:dyDescent="0.3">
      <c r="A89" s="79" t="s">
        <v>1</v>
      </c>
      <c r="B89" s="42">
        <v>0.10834915472999999</v>
      </c>
      <c r="C89" s="42">
        <v>8.4437351699999996E-2</v>
      </c>
      <c r="D89" s="42">
        <v>5.9289963430000002E-2</v>
      </c>
      <c r="E89" s="42">
        <v>0</v>
      </c>
      <c r="F89" s="42">
        <v>0</v>
      </c>
      <c r="G89" s="42">
        <v>0</v>
      </c>
      <c r="H89" s="143"/>
      <c r="I89" s="143"/>
      <c r="J89" s="143"/>
      <c r="K89" s="143"/>
      <c r="L89" s="143"/>
      <c r="M89" s="143"/>
      <c r="N89" s="143"/>
      <c r="O89" s="143"/>
      <c r="P89" s="143"/>
      <c r="Q89" s="143"/>
    </row>
    <row r="90" spans="1:17" outlineLevel="3" x14ac:dyDescent="0.3">
      <c r="A90" s="79" t="s">
        <v>190</v>
      </c>
      <c r="B90" s="42">
        <v>0</v>
      </c>
      <c r="C90" s="42">
        <v>0</v>
      </c>
      <c r="D90" s="42">
        <v>0.50798242946000005</v>
      </c>
      <c r="E90" s="42">
        <v>0.31457354224</v>
      </c>
      <c r="F90" s="42">
        <v>9.5710527609999999E-2</v>
      </c>
      <c r="G90" s="42">
        <v>9.5710527609999999E-2</v>
      </c>
      <c r="H90" s="143"/>
      <c r="I90" s="143"/>
      <c r="J90" s="143"/>
      <c r="K90" s="143"/>
      <c r="L90" s="143"/>
      <c r="M90" s="143"/>
      <c r="N90" s="143"/>
      <c r="O90" s="143"/>
      <c r="P90" s="143"/>
      <c r="Q90" s="143"/>
    </row>
    <row r="91" spans="1:17" outlineLevel="3" x14ac:dyDescent="0.3">
      <c r="A91" s="79" t="s">
        <v>102</v>
      </c>
      <c r="B91" s="42">
        <v>0</v>
      </c>
      <c r="C91" s="42">
        <v>0</v>
      </c>
      <c r="D91" s="42">
        <v>0.10158958924</v>
      </c>
      <c r="E91" s="42">
        <v>0.10530038639</v>
      </c>
      <c r="F91" s="42">
        <v>7.854839945E-2</v>
      </c>
      <c r="G91" s="42">
        <v>7.854839945E-2</v>
      </c>
      <c r="H91" s="143"/>
      <c r="I91" s="143"/>
      <c r="J91" s="143"/>
      <c r="K91" s="143"/>
      <c r="L91" s="143"/>
      <c r="M91" s="143"/>
      <c r="N91" s="143"/>
      <c r="O91" s="143"/>
      <c r="P91" s="143"/>
      <c r="Q91" s="143"/>
    </row>
    <row r="92" spans="1:17" outlineLevel="3" x14ac:dyDescent="0.3">
      <c r="A92" s="79" t="s">
        <v>0</v>
      </c>
      <c r="B92" s="42">
        <v>7.223276981E-2</v>
      </c>
      <c r="C92" s="42">
        <v>0</v>
      </c>
      <c r="D92" s="42">
        <v>7.0734864509999995E-2</v>
      </c>
      <c r="E92" s="42">
        <v>7.3318620730000006E-2</v>
      </c>
      <c r="F92" s="42">
        <v>5.4691730059999999E-2</v>
      </c>
      <c r="G92" s="42">
        <v>5.4691730059999999E-2</v>
      </c>
      <c r="H92" s="143"/>
      <c r="I92" s="143"/>
      <c r="J92" s="143"/>
      <c r="K92" s="143"/>
      <c r="L92" s="143"/>
      <c r="M92" s="143"/>
      <c r="N92" s="143"/>
      <c r="O92" s="143"/>
      <c r="P92" s="143"/>
      <c r="Q92" s="143"/>
    </row>
    <row r="93" spans="1:17" outlineLevel="2" x14ac:dyDescent="0.3">
      <c r="A93" s="216" t="s">
        <v>114</v>
      </c>
      <c r="B93" s="163">
        <f t="shared" ref="B93:G93" si="14">SUM(B$94:B$100)</f>
        <v>0.15600059297999999</v>
      </c>
      <c r="C93" s="163">
        <f t="shared" si="14"/>
        <v>0.21801083966000001</v>
      </c>
      <c r="D93" s="163">
        <f t="shared" si="14"/>
        <v>0.27761982235999999</v>
      </c>
      <c r="E93" s="163">
        <f t="shared" si="14"/>
        <v>1.1771104857099999</v>
      </c>
      <c r="F93" s="163">
        <f t="shared" si="14"/>
        <v>1.65031092399</v>
      </c>
      <c r="G93" s="163">
        <f t="shared" si="14"/>
        <v>1.5805555085200003</v>
      </c>
      <c r="H93" s="143"/>
      <c r="I93" s="143"/>
      <c r="J93" s="143"/>
      <c r="K93" s="143"/>
      <c r="L93" s="143"/>
      <c r="M93" s="143"/>
      <c r="N93" s="143"/>
      <c r="O93" s="143"/>
      <c r="P93" s="143"/>
      <c r="Q93" s="143"/>
    </row>
    <row r="94" spans="1:17" outlineLevel="3" x14ac:dyDescent="0.3">
      <c r="A94" s="79" t="s">
        <v>139</v>
      </c>
      <c r="B94" s="42">
        <v>2.67656221E-3</v>
      </c>
      <c r="C94" s="42">
        <v>2.4814575499999998E-3</v>
      </c>
      <c r="D94" s="42">
        <v>3.6903908059999997E-2</v>
      </c>
      <c r="E94" s="42">
        <v>0.15948377011000001</v>
      </c>
      <c r="F94" s="42">
        <v>0.11713829645</v>
      </c>
      <c r="G94" s="42">
        <v>0.10875122645</v>
      </c>
      <c r="H94" s="143"/>
      <c r="I94" s="143"/>
      <c r="J94" s="143"/>
      <c r="K94" s="143"/>
      <c r="L94" s="143"/>
      <c r="M94" s="143"/>
      <c r="N94" s="143"/>
      <c r="O94" s="143"/>
      <c r="P94" s="143"/>
      <c r="Q94" s="143"/>
    </row>
    <row r="95" spans="1:17" outlineLevel="3" x14ac:dyDescent="0.3">
      <c r="A95" s="79" t="s">
        <v>124</v>
      </c>
      <c r="B95" s="42">
        <v>0</v>
      </c>
      <c r="C95" s="42">
        <v>0</v>
      </c>
      <c r="D95" s="42">
        <v>0</v>
      </c>
      <c r="E95" s="42">
        <v>1.2999999999999999E-2</v>
      </c>
      <c r="F95" s="42">
        <v>1.2999999999999999E-2</v>
      </c>
      <c r="G95" s="42">
        <v>1.2999999999999999E-2</v>
      </c>
      <c r="H95" s="143"/>
      <c r="I95" s="143"/>
      <c r="J95" s="143"/>
      <c r="K95" s="143"/>
      <c r="L95" s="143"/>
      <c r="M95" s="143"/>
      <c r="N95" s="143"/>
      <c r="O95" s="143"/>
      <c r="P95" s="143"/>
      <c r="Q95" s="143"/>
    </row>
    <row r="96" spans="1:17" outlineLevel="3" x14ac:dyDescent="0.3">
      <c r="A96" s="79" t="s">
        <v>198</v>
      </c>
      <c r="B96" s="42">
        <v>0</v>
      </c>
      <c r="C96" s="42">
        <v>0</v>
      </c>
      <c r="D96" s="42">
        <v>0</v>
      </c>
      <c r="E96" s="42">
        <v>0.01</v>
      </c>
      <c r="F96" s="42">
        <v>0.01</v>
      </c>
      <c r="G96" s="42">
        <v>0.01</v>
      </c>
      <c r="H96" s="143"/>
      <c r="I96" s="143"/>
      <c r="J96" s="143"/>
      <c r="K96" s="143"/>
      <c r="L96" s="143"/>
      <c r="M96" s="143"/>
      <c r="N96" s="143"/>
      <c r="O96" s="143"/>
      <c r="P96" s="143"/>
      <c r="Q96" s="143"/>
    </row>
    <row r="97" spans="1:17" outlineLevel="3" x14ac:dyDescent="0.3">
      <c r="A97" s="79" t="s">
        <v>181</v>
      </c>
      <c r="B97" s="42">
        <v>0</v>
      </c>
      <c r="C97" s="42">
        <v>0</v>
      </c>
      <c r="D97" s="42">
        <v>0</v>
      </c>
      <c r="E97" s="42">
        <v>1.4E-2</v>
      </c>
      <c r="F97" s="42">
        <v>1.4E-2</v>
      </c>
      <c r="G97" s="42">
        <v>1.4E-2</v>
      </c>
      <c r="H97" s="143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1:17" outlineLevel="3" x14ac:dyDescent="0.3">
      <c r="A98" s="79" t="s">
        <v>60</v>
      </c>
      <c r="B98" s="42">
        <v>3.492868834E-2</v>
      </c>
      <c r="C98" s="42">
        <v>7.3951316520000004E-2</v>
      </c>
      <c r="D98" s="42">
        <v>7.001679374E-2</v>
      </c>
      <c r="E98" s="42">
        <v>0.38894169869</v>
      </c>
      <c r="F98" s="42">
        <v>0.33856009715000002</v>
      </c>
      <c r="G98" s="42">
        <v>0.33479288885000003</v>
      </c>
      <c r="H98" s="143"/>
      <c r="I98" s="143"/>
      <c r="J98" s="143"/>
      <c r="K98" s="143"/>
      <c r="L98" s="143"/>
      <c r="M98" s="143"/>
      <c r="N98" s="143"/>
      <c r="O98" s="143"/>
      <c r="P98" s="143"/>
      <c r="Q98" s="143"/>
    </row>
    <row r="99" spans="1:17" outlineLevel="3" x14ac:dyDescent="0.3">
      <c r="A99" s="79" t="s">
        <v>178</v>
      </c>
      <c r="B99" s="42">
        <v>0.11839534242999999</v>
      </c>
      <c r="C99" s="42">
        <v>0.14157806559</v>
      </c>
      <c r="D99" s="42">
        <v>0.17069912056</v>
      </c>
      <c r="E99" s="42">
        <v>0.45876715325</v>
      </c>
      <c r="F99" s="42">
        <v>0.381145081</v>
      </c>
      <c r="G99" s="42">
        <v>0.37543174848999999</v>
      </c>
      <c r="H99" s="143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1:17" outlineLevel="3" x14ac:dyDescent="0.3">
      <c r="A100" s="79" t="s">
        <v>209</v>
      </c>
      <c r="B100" s="42">
        <v>0</v>
      </c>
      <c r="C100" s="42">
        <v>0</v>
      </c>
      <c r="D100" s="42">
        <v>0</v>
      </c>
      <c r="E100" s="42">
        <v>0.13291786366</v>
      </c>
      <c r="F100" s="42">
        <v>0.77646744939000001</v>
      </c>
      <c r="G100" s="42">
        <v>0.72457964473000003</v>
      </c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1:17" outlineLevel="2" x14ac:dyDescent="0.3">
      <c r="A101" s="216" t="s">
        <v>137</v>
      </c>
      <c r="B101" s="163">
        <f t="shared" ref="B101:G101" si="15">SUM(B$102:B$102)</f>
        <v>3.4478509999999999E-5</v>
      </c>
      <c r="C101" s="163">
        <f t="shared" si="15"/>
        <v>4.0304060000000003E-5</v>
      </c>
      <c r="D101" s="163">
        <f t="shared" si="15"/>
        <v>3.3763519999999998E-5</v>
      </c>
      <c r="E101" s="163">
        <f t="shared" si="15"/>
        <v>3.4996809999999997E-5</v>
      </c>
      <c r="F101" s="163">
        <f t="shared" si="15"/>
        <v>2.6105729999999998E-5</v>
      </c>
      <c r="G101" s="163">
        <f t="shared" si="15"/>
        <v>2.6105729999999998E-5</v>
      </c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</row>
    <row r="102" spans="1:17" outlineLevel="3" x14ac:dyDescent="0.3">
      <c r="A102" s="79" t="s">
        <v>66</v>
      </c>
      <c r="B102" s="42">
        <v>3.4478509999999999E-5</v>
      </c>
      <c r="C102" s="42">
        <v>4.0304060000000003E-5</v>
      </c>
      <c r="D102" s="42">
        <v>3.3763519999999998E-5</v>
      </c>
      <c r="E102" s="42">
        <v>3.4996809999999997E-5</v>
      </c>
      <c r="F102" s="42">
        <v>2.6105729999999998E-5</v>
      </c>
      <c r="G102" s="42">
        <v>2.6105729999999998E-5</v>
      </c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</row>
    <row r="103" spans="1:17" ht="14.5" outlineLevel="1" x14ac:dyDescent="0.35">
      <c r="A103" s="173" t="s">
        <v>59</v>
      </c>
      <c r="B103" s="45">
        <f t="shared" ref="B103:G103" si="16">B$104+B$111+B$113+B$121+B$124</f>
        <v>10.755824930960001</v>
      </c>
      <c r="C103" s="45">
        <f t="shared" si="16"/>
        <v>9.6078709913600022</v>
      </c>
      <c r="D103" s="45">
        <f t="shared" si="16"/>
        <v>9.2101342864699998</v>
      </c>
      <c r="E103" s="45">
        <f t="shared" si="16"/>
        <v>9.5424636819700002</v>
      </c>
      <c r="F103" s="45">
        <f t="shared" si="16"/>
        <v>7.8788494656300001</v>
      </c>
      <c r="G103" s="45">
        <f t="shared" si="16"/>
        <v>7.29445335606</v>
      </c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</row>
    <row r="104" spans="1:17" outlineLevel="2" x14ac:dyDescent="0.3">
      <c r="A104" s="216" t="s">
        <v>173</v>
      </c>
      <c r="B104" s="163">
        <f t="shared" ref="B104:G104" si="17">SUM(B$105:B$110)</f>
        <v>8.5593320389300001</v>
      </c>
      <c r="C104" s="163">
        <f t="shared" si="17"/>
        <v>8.0575646315700009</v>
      </c>
      <c r="D104" s="163">
        <f t="shared" si="17"/>
        <v>7.8396779256800002</v>
      </c>
      <c r="E104" s="163">
        <f t="shared" si="17"/>
        <v>6.8215306153300004</v>
      </c>
      <c r="F104" s="163">
        <f t="shared" si="17"/>
        <v>5.2263204235099998</v>
      </c>
      <c r="G104" s="163">
        <f t="shared" si="17"/>
        <v>4.6451475097600001</v>
      </c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1:17" outlineLevel="3" x14ac:dyDescent="0.3">
      <c r="A105" s="79" t="s">
        <v>62</v>
      </c>
      <c r="B105" s="42">
        <v>0.1145400015</v>
      </c>
      <c r="C105" s="42">
        <v>0.11155018534</v>
      </c>
      <c r="D105" s="42">
        <v>0.2457300899</v>
      </c>
      <c r="E105" s="42">
        <v>0.34008035721000002</v>
      </c>
      <c r="F105" s="42">
        <v>0.31954463665999999</v>
      </c>
      <c r="G105" s="42">
        <v>0.32224531428999997</v>
      </c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1:17" outlineLevel="3" x14ac:dyDescent="0.3">
      <c r="A106" s="79" t="s">
        <v>50</v>
      </c>
      <c r="B106" s="42">
        <v>0.20628031303</v>
      </c>
      <c r="C106" s="42">
        <v>0.33752435519000001</v>
      </c>
      <c r="D106" s="42">
        <v>0.36897050899</v>
      </c>
      <c r="E106" s="42">
        <v>0.34019075051999997</v>
      </c>
      <c r="F106" s="42">
        <v>0.60312254582000002</v>
      </c>
      <c r="G106" s="42">
        <v>0.66169567341000002</v>
      </c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</row>
    <row r="107" spans="1:17" outlineLevel="3" x14ac:dyDescent="0.3">
      <c r="A107" s="79" t="s">
        <v>94</v>
      </c>
      <c r="B107" s="42">
        <v>5.6124600730000002E-2</v>
      </c>
      <c r="C107" s="42">
        <v>6.1090459E-2</v>
      </c>
      <c r="D107" s="42">
        <v>6.7287041869999994E-2</v>
      </c>
      <c r="E107" s="42">
        <v>6.1798268910000002E-2</v>
      </c>
      <c r="F107" s="42">
        <v>0.10946001528</v>
      </c>
      <c r="G107" s="42">
        <v>0.10944525024</v>
      </c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</row>
    <row r="108" spans="1:17" outlineLevel="3" x14ac:dyDescent="0.3">
      <c r="A108" s="79" t="s">
        <v>131</v>
      </c>
      <c r="B108" s="42">
        <v>0.45706674655000001</v>
      </c>
      <c r="C108" s="42">
        <v>0.45703505259999999</v>
      </c>
      <c r="D108" s="42">
        <v>0.4480903752</v>
      </c>
      <c r="E108" s="42">
        <v>0.46823055755999998</v>
      </c>
      <c r="F108" s="42">
        <v>0.46950737846000001</v>
      </c>
      <c r="G108" s="42">
        <v>0.47408922632</v>
      </c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</row>
    <row r="109" spans="1:17" outlineLevel="3" x14ac:dyDescent="0.3">
      <c r="A109" s="79" t="s">
        <v>146</v>
      </c>
      <c r="B109" s="42">
        <v>7.7253203771200001</v>
      </c>
      <c r="C109" s="42">
        <v>7.0903645794400001</v>
      </c>
      <c r="D109" s="42">
        <v>6.7095999097199996</v>
      </c>
      <c r="E109" s="42">
        <v>5.6112306811300003</v>
      </c>
      <c r="F109" s="42">
        <v>3.7245303992899998</v>
      </c>
      <c r="G109" s="42">
        <v>3.0775165974999998</v>
      </c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</row>
    <row r="110" spans="1:17" outlineLevel="3" x14ac:dyDescent="0.3">
      <c r="A110" s="79" t="s">
        <v>141</v>
      </c>
      <c r="B110" s="42">
        <v>0</v>
      </c>
      <c r="C110" s="42">
        <v>0</v>
      </c>
      <c r="D110" s="42">
        <v>0</v>
      </c>
      <c r="E110" s="42">
        <v>0</v>
      </c>
      <c r="F110" s="42">
        <v>1.5544800000000001E-4</v>
      </c>
      <c r="G110" s="42">
        <v>1.5544800000000001E-4</v>
      </c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</row>
    <row r="111" spans="1:17" outlineLevel="2" x14ac:dyDescent="0.3">
      <c r="A111" s="216" t="s">
        <v>43</v>
      </c>
      <c r="B111" s="163">
        <f t="shared" ref="B111:G111" si="18">SUM(B$112:B$112)</f>
        <v>4.8738926600000003E-2</v>
      </c>
      <c r="C111" s="163">
        <f t="shared" si="18"/>
        <v>0</v>
      </c>
      <c r="D111" s="163">
        <f t="shared" si="18"/>
        <v>0</v>
      </c>
      <c r="E111" s="163">
        <f t="shared" si="18"/>
        <v>0</v>
      </c>
      <c r="F111" s="163">
        <f t="shared" si="18"/>
        <v>0</v>
      </c>
      <c r="G111" s="163">
        <f t="shared" si="18"/>
        <v>0</v>
      </c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</row>
    <row r="112" spans="1:17" outlineLevel="3" x14ac:dyDescent="0.3">
      <c r="A112" s="79" t="s">
        <v>28</v>
      </c>
      <c r="B112" s="42">
        <v>4.8738926600000003E-2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</row>
    <row r="113" spans="1:17" outlineLevel="2" x14ac:dyDescent="0.3">
      <c r="A113" s="216" t="s">
        <v>220</v>
      </c>
      <c r="B113" s="163">
        <f t="shared" ref="B113:G113" si="19">SUM(B$114:B$120)</f>
        <v>2.0344831620099999</v>
      </c>
      <c r="C113" s="163">
        <f t="shared" si="19"/>
        <v>1.4376842756799999</v>
      </c>
      <c r="D113" s="163">
        <f t="shared" si="19"/>
        <v>1.2531559892600002</v>
      </c>
      <c r="E113" s="163">
        <f t="shared" si="19"/>
        <v>1.0819453749600001</v>
      </c>
      <c r="F113" s="163">
        <f t="shared" si="19"/>
        <v>1.0191405923899999</v>
      </c>
      <c r="G113" s="163">
        <f t="shared" si="19"/>
        <v>1.01619264218</v>
      </c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</row>
    <row r="114" spans="1:17" outlineLevel="3" x14ac:dyDescent="0.3">
      <c r="A114" s="79" t="s">
        <v>152</v>
      </c>
      <c r="B114" s="42">
        <v>7.991643658E-2</v>
      </c>
      <c r="C114" s="42">
        <v>0.14482956551000001</v>
      </c>
      <c r="D114" s="42">
        <v>0.17459425459</v>
      </c>
      <c r="E114" s="42">
        <v>0.16409411059000001</v>
      </c>
      <c r="F114" s="42">
        <v>0.18854023267</v>
      </c>
      <c r="G114" s="42">
        <v>0.19119264218000001</v>
      </c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</row>
    <row r="115" spans="1:17" outlineLevel="3" x14ac:dyDescent="0.3">
      <c r="A115" s="79" t="s">
        <v>213</v>
      </c>
      <c r="B115" s="42">
        <v>0.45260618235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</row>
    <row r="116" spans="1:17" outlineLevel="3" x14ac:dyDescent="0.3">
      <c r="A116" s="79" t="s">
        <v>46</v>
      </c>
      <c r="B116" s="42">
        <v>3.3931242969999997E-2</v>
      </c>
      <c r="C116" s="42">
        <v>3.0354194519999999E-2</v>
      </c>
      <c r="D116" s="42">
        <v>2.8561734669999998E-2</v>
      </c>
      <c r="E116" s="42">
        <v>1.7851264370000001E-2</v>
      </c>
      <c r="F116" s="42">
        <v>5.6003597199999998E-3</v>
      </c>
      <c r="G116" s="42">
        <v>0</v>
      </c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</row>
    <row r="117" spans="1:17" outlineLevel="3" x14ac:dyDescent="0.3">
      <c r="A117" s="79" t="s">
        <v>123</v>
      </c>
      <c r="B117" s="42">
        <v>1.947180011E-2</v>
      </c>
      <c r="C117" s="42">
        <v>9.4817656499999996E-3</v>
      </c>
      <c r="D117" s="42">
        <v>0</v>
      </c>
      <c r="E117" s="42">
        <v>0</v>
      </c>
      <c r="F117" s="42">
        <v>0</v>
      </c>
      <c r="G117" s="42">
        <v>0</v>
      </c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</row>
    <row r="118" spans="1:17" outlineLevel="3" x14ac:dyDescent="0.3">
      <c r="A118" s="79" t="s">
        <v>149</v>
      </c>
      <c r="B118" s="42">
        <v>3.3320000000000002E-2</v>
      </c>
      <c r="C118" s="42">
        <v>2.0400000000000001E-2</v>
      </c>
      <c r="D118" s="42">
        <v>0</v>
      </c>
      <c r="E118" s="42">
        <v>0</v>
      </c>
      <c r="F118" s="42">
        <v>0</v>
      </c>
      <c r="G118" s="42">
        <v>0</v>
      </c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</row>
    <row r="119" spans="1:17" outlineLevel="3" x14ac:dyDescent="0.3">
      <c r="A119" s="79" t="s">
        <v>118</v>
      </c>
      <c r="B119" s="42">
        <v>1.35</v>
      </c>
      <c r="C119" s="42">
        <v>1.2</v>
      </c>
      <c r="D119" s="42">
        <v>1.05</v>
      </c>
      <c r="E119" s="42">
        <v>0.9</v>
      </c>
      <c r="F119" s="42">
        <v>0.82499999999999996</v>
      </c>
      <c r="G119" s="42">
        <v>0.82499999999999996</v>
      </c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</row>
    <row r="120" spans="1:17" outlineLevel="3" x14ac:dyDescent="0.3">
      <c r="A120" s="79" t="s">
        <v>103</v>
      </c>
      <c r="B120" s="42">
        <v>6.5237500000000004E-2</v>
      </c>
      <c r="C120" s="42">
        <v>3.2618750000000002E-2</v>
      </c>
      <c r="D120" s="42">
        <v>0</v>
      </c>
      <c r="E120" s="42">
        <v>0</v>
      </c>
      <c r="F120" s="42">
        <v>0</v>
      </c>
      <c r="G120" s="42">
        <v>0</v>
      </c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</row>
    <row r="121" spans="1:17" outlineLevel="2" x14ac:dyDescent="0.3">
      <c r="A121" s="216" t="s">
        <v>51</v>
      </c>
      <c r="B121" s="163">
        <f t="shared" ref="B121:G121" si="20">SUM(B$122:B$123)</f>
        <v>0</v>
      </c>
      <c r="C121" s="163">
        <f t="shared" si="20"/>
        <v>0</v>
      </c>
      <c r="D121" s="163">
        <f t="shared" si="20"/>
        <v>0</v>
      </c>
      <c r="E121" s="163">
        <f t="shared" si="20"/>
        <v>1.5249999999999999</v>
      </c>
      <c r="F121" s="163">
        <f t="shared" si="20"/>
        <v>1.5249999999999999</v>
      </c>
      <c r="G121" s="163">
        <f t="shared" si="20"/>
        <v>1.5249999999999999</v>
      </c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</row>
    <row r="122" spans="1:17" outlineLevel="3" x14ac:dyDescent="0.3">
      <c r="A122" s="79" t="s">
        <v>99</v>
      </c>
      <c r="B122" s="42">
        <v>0</v>
      </c>
      <c r="C122" s="42">
        <v>0</v>
      </c>
      <c r="D122" s="42">
        <v>0</v>
      </c>
      <c r="E122" s="42">
        <v>0.7</v>
      </c>
      <c r="F122" s="42">
        <v>0.7</v>
      </c>
      <c r="G122" s="42">
        <v>0.7</v>
      </c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</row>
    <row r="123" spans="1:17" outlineLevel="3" x14ac:dyDescent="0.3">
      <c r="A123" s="79" t="s">
        <v>97</v>
      </c>
      <c r="B123" s="42">
        <v>0</v>
      </c>
      <c r="C123" s="42">
        <v>0</v>
      </c>
      <c r="D123" s="42">
        <v>0</v>
      </c>
      <c r="E123" s="42">
        <v>0.82499999999999996</v>
      </c>
      <c r="F123" s="42">
        <v>0.82499999999999996</v>
      </c>
      <c r="G123" s="42">
        <v>0.82499999999999996</v>
      </c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</row>
    <row r="124" spans="1:17" outlineLevel="2" x14ac:dyDescent="0.3">
      <c r="A124" s="216" t="s">
        <v>176</v>
      </c>
      <c r="B124" s="163">
        <f t="shared" ref="B124:G124" si="21">SUM(B$125:B$125)</f>
        <v>0.11327080342</v>
      </c>
      <c r="C124" s="163">
        <f t="shared" si="21"/>
        <v>0.11262208411000001</v>
      </c>
      <c r="D124" s="163">
        <f t="shared" si="21"/>
        <v>0.11730037153</v>
      </c>
      <c r="E124" s="163">
        <f t="shared" si="21"/>
        <v>0.11398769168</v>
      </c>
      <c r="F124" s="163">
        <f t="shared" si="21"/>
        <v>0.10838844973</v>
      </c>
      <c r="G124" s="163">
        <f t="shared" si="21"/>
        <v>0.10811320412</v>
      </c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</row>
    <row r="125" spans="1:17" outlineLevel="3" x14ac:dyDescent="0.3">
      <c r="A125" s="79" t="s">
        <v>146</v>
      </c>
      <c r="B125" s="42">
        <v>0.11327080342</v>
      </c>
      <c r="C125" s="42">
        <v>0.11262208411000001</v>
      </c>
      <c r="D125" s="42">
        <v>0.11730037153</v>
      </c>
      <c r="E125" s="42">
        <v>0.11398769168</v>
      </c>
      <c r="F125" s="42">
        <v>0.10838844973</v>
      </c>
      <c r="G125" s="42">
        <v>0.10811320412</v>
      </c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</row>
    <row r="126" spans="1:17" x14ac:dyDescent="0.3">
      <c r="B126" s="134"/>
      <c r="C126" s="134"/>
      <c r="D126" s="134"/>
      <c r="E126" s="134"/>
      <c r="F126" s="134"/>
      <c r="G126" s="134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</row>
    <row r="127" spans="1:17" x14ac:dyDescent="0.3">
      <c r="B127" s="134"/>
      <c r="C127" s="134"/>
      <c r="D127" s="134"/>
      <c r="E127" s="134"/>
      <c r="F127" s="134"/>
      <c r="G127" s="134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</row>
    <row r="128" spans="1:17" x14ac:dyDescent="0.3">
      <c r="B128" s="134"/>
      <c r="C128" s="134"/>
      <c r="D128" s="134"/>
      <c r="E128" s="134"/>
      <c r="F128" s="134"/>
      <c r="G128" s="134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</row>
    <row r="129" spans="2:17" x14ac:dyDescent="0.3">
      <c r="B129" s="134"/>
      <c r="C129" s="134"/>
      <c r="D129" s="134"/>
      <c r="E129" s="134"/>
      <c r="F129" s="134"/>
      <c r="G129" s="134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</row>
    <row r="130" spans="2:17" x14ac:dyDescent="0.3">
      <c r="B130" s="134"/>
      <c r="C130" s="134"/>
      <c r="D130" s="134"/>
      <c r="E130" s="134"/>
      <c r="F130" s="134"/>
      <c r="G130" s="134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</row>
    <row r="131" spans="2:17" x14ac:dyDescent="0.3">
      <c r="B131" s="134"/>
      <c r="C131" s="134"/>
      <c r="D131" s="134"/>
      <c r="E131" s="134"/>
      <c r="F131" s="134"/>
      <c r="G131" s="134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</row>
    <row r="132" spans="2:17" x14ac:dyDescent="0.3">
      <c r="B132" s="134"/>
      <c r="C132" s="134"/>
      <c r="D132" s="134"/>
      <c r="E132" s="134"/>
      <c r="F132" s="134"/>
      <c r="G132" s="134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</row>
    <row r="133" spans="2:17" x14ac:dyDescent="0.3">
      <c r="B133" s="134"/>
      <c r="C133" s="134"/>
      <c r="D133" s="134"/>
      <c r="E133" s="134"/>
      <c r="F133" s="134"/>
      <c r="G133" s="134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</row>
    <row r="134" spans="2:17" x14ac:dyDescent="0.3">
      <c r="B134" s="134"/>
      <c r="C134" s="134"/>
      <c r="D134" s="134"/>
      <c r="E134" s="134"/>
      <c r="F134" s="134"/>
      <c r="G134" s="134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</row>
    <row r="135" spans="2:17" x14ac:dyDescent="0.3">
      <c r="B135" s="134"/>
      <c r="C135" s="134"/>
      <c r="D135" s="134"/>
      <c r="E135" s="134"/>
      <c r="F135" s="134"/>
      <c r="G135" s="134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</row>
    <row r="136" spans="2:17" x14ac:dyDescent="0.3">
      <c r="B136" s="134"/>
      <c r="C136" s="134"/>
      <c r="D136" s="134"/>
      <c r="E136" s="134"/>
      <c r="F136" s="134"/>
      <c r="G136" s="134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</row>
    <row r="137" spans="2:17" x14ac:dyDescent="0.3">
      <c r="B137" s="134"/>
      <c r="C137" s="134"/>
      <c r="D137" s="134"/>
      <c r="E137" s="134"/>
      <c r="F137" s="134"/>
      <c r="G137" s="134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</row>
    <row r="138" spans="2:17" x14ac:dyDescent="0.3">
      <c r="B138" s="134"/>
      <c r="C138" s="134"/>
      <c r="D138" s="134"/>
      <c r="E138" s="134"/>
      <c r="F138" s="134"/>
      <c r="G138" s="134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</row>
    <row r="139" spans="2:17" x14ac:dyDescent="0.3">
      <c r="B139" s="134"/>
      <c r="C139" s="134"/>
      <c r="D139" s="134"/>
      <c r="E139" s="134"/>
      <c r="F139" s="134"/>
      <c r="G139" s="134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</row>
    <row r="140" spans="2:17" x14ac:dyDescent="0.3">
      <c r="B140" s="134"/>
      <c r="C140" s="134"/>
      <c r="D140" s="134"/>
      <c r="E140" s="134"/>
      <c r="F140" s="134"/>
      <c r="G140" s="134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</row>
    <row r="141" spans="2:17" x14ac:dyDescent="0.3">
      <c r="B141" s="134"/>
      <c r="C141" s="134"/>
      <c r="D141" s="134"/>
      <c r="E141" s="134"/>
      <c r="F141" s="134"/>
      <c r="G141" s="134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</row>
    <row r="142" spans="2:17" x14ac:dyDescent="0.3">
      <c r="B142" s="134"/>
      <c r="C142" s="134"/>
      <c r="D142" s="134"/>
      <c r="E142" s="134"/>
      <c r="F142" s="134"/>
      <c r="G142" s="134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</row>
    <row r="143" spans="2:17" x14ac:dyDescent="0.3">
      <c r="B143" s="134"/>
      <c r="C143" s="134"/>
      <c r="D143" s="134"/>
      <c r="E143" s="134"/>
      <c r="F143" s="134"/>
      <c r="G143" s="134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</row>
    <row r="144" spans="2:17" x14ac:dyDescent="0.3">
      <c r="B144" s="134"/>
      <c r="C144" s="134"/>
      <c r="D144" s="134"/>
      <c r="E144" s="134"/>
      <c r="F144" s="134"/>
      <c r="G144" s="134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</row>
    <row r="145" spans="2:17" x14ac:dyDescent="0.3">
      <c r="B145" s="134"/>
      <c r="C145" s="134"/>
      <c r="D145" s="134"/>
      <c r="E145" s="134"/>
      <c r="F145" s="134"/>
      <c r="G145" s="134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</row>
    <row r="146" spans="2:17" x14ac:dyDescent="0.3">
      <c r="B146" s="134"/>
      <c r="C146" s="134"/>
      <c r="D146" s="134"/>
      <c r="E146" s="134"/>
      <c r="F146" s="134"/>
      <c r="G146" s="134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</row>
    <row r="147" spans="2:17" x14ac:dyDescent="0.3">
      <c r="B147" s="134"/>
      <c r="C147" s="134"/>
      <c r="D147" s="134"/>
      <c r="E147" s="134"/>
      <c r="F147" s="134"/>
      <c r="G147" s="134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</row>
    <row r="148" spans="2:17" x14ac:dyDescent="0.3">
      <c r="B148" s="134"/>
      <c r="C148" s="134"/>
      <c r="D148" s="134"/>
      <c r="E148" s="134"/>
      <c r="F148" s="134"/>
      <c r="G148" s="134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</row>
    <row r="149" spans="2:17" x14ac:dyDescent="0.3">
      <c r="B149" s="134"/>
      <c r="C149" s="134"/>
      <c r="D149" s="134"/>
      <c r="E149" s="134"/>
      <c r="F149" s="134"/>
      <c r="G149" s="134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</row>
    <row r="150" spans="2:17" x14ac:dyDescent="0.3">
      <c r="B150" s="134"/>
      <c r="C150" s="134"/>
      <c r="D150" s="134"/>
      <c r="E150" s="134"/>
      <c r="F150" s="134"/>
      <c r="G150" s="134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</row>
    <row r="151" spans="2:17" x14ac:dyDescent="0.3">
      <c r="B151" s="134"/>
      <c r="C151" s="134"/>
      <c r="D151" s="134"/>
      <c r="E151" s="134"/>
      <c r="F151" s="134"/>
      <c r="G151" s="134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</row>
    <row r="152" spans="2:17" x14ac:dyDescent="0.3">
      <c r="B152" s="134"/>
      <c r="C152" s="134"/>
      <c r="D152" s="134"/>
      <c r="E152" s="134"/>
      <c r="F152" s="134"/>
      <c r="G152" s="134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</row>
    <row r="153" spans="2:17" x14ac:dyDescent="0.3">
      <c r="B153" s="134"/>
      <c r="C153" s="134"/>
      <c r="D153" s="134"/>
      <c r="E153" s="134"/>
      <c r="F153" s="134"/>
      <c r="G153" s="134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</row>
    <row r="154" spans="2:17" x14ac:dyDescent="0.3">
      <c r="B154" s="134"/>
      <c r="C154" s="134"/>
      <c r="D154" s="134"/>
      <c r="E154" s="134"/>
      <c r="F154" s="134"/>
      <c r="G154" s="134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</row>
    <row r="155" spans="2:17" x14ac:dyDescent="0.3">
      <c r="B155" s="134"/>
      <c r="C155" s="134"/>
      <c r="D155" s="134"/>
      <c r="E155" s="134"/>
      <c r="F155" s="134"/>
      <c r="G155" s="134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</row>
    <row r="156" spans="2:17" x14ac:dyDescent="0.3">
      <c r="B156" s="134"/>
      <c r="C156" s="134"/>
      <c r="D156" s="134"/>
      <c r="E156" s="134"/>
      <c r="F156" s="134"/>
      <c r="G156" s="134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</row>
    <row r="157" spans="2:17" x14ac:dyDescent="0.3">
      <c r="B157" s="134"/>
      <c r="C157" s="134"/>
      <c r="D157" s="134"/>
      <c r="E157" s="134"/>
      <c r="F157" s="134"/>
      <c r="G157" s="134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</row>
    <row r="158" spans="2:17" x14ac:dyDescent="0.3">
      <c r="B158" s="134"/>
      <c r="C158" s="134"/>
      <c r="D158" s="134"/>
      <c r="E158" s="134"/>
      <c r="F158" s="134"/>
      <c r="G158" s="134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</row>
    <row r="159" spans="2:17" x14ac:dyDescent="0.3">
      <c r="B159" s="134"/>
      <c r="C159" s="134"/>
      <c r="D159" s="134"/>
      <c r="E159" s="134"/>
      <c r="F159" s="134"/>
      <c r="G159" s="134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</row>
    <row r="160" spans="2:17" x14ac:dyDescent="0.3">
      <c r="B160" s="134"/>
      <c r="C160" s="134"/>
      <c r="D160" s="134"/>
      <c r="E160" s="134"/>
      <c r="F160" s="134"/>
      <c r="G160" s="134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</row>
    <row r="161" spans="2:17" x14ac:dyDescent="0.3">
      <c r="B161" s="134"/>
      <c r="C161" s="134"/>
      <c r="D161" s="134"/>
      <c r="E161" s="134"/>
      <c r="F161" s="134"/>
      <c r="G161" s="134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</row>
    <row r="162" spans="2:17" x14ac:dyDescent="0.3">
      <c r="B162" s="134"/>
      <c r="C162" s="134"/>
      <c r="D162" s="134"/>
      <c r="E162" s="134"/>
      <c r="F162" s="134"/>
      <c r="G162" s="134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</row>
    <row r="163" spans="2:17" x14ac:dyDescent="0.3">
      <c r="B163" s="134"/>
      <c r="C163" s="134"/>
      <c r="D163" s="134"/>
      <c r="E163" s="134"/>
      <c r="F163" s="134"/>
      <c r="G163" s="134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</row>
    <row r="164" spans="2:17" x14ac:dyDescent="0.3">
      <c r="B164" s="134"/>
      <c r="C164" s="134"/>
      <c r="D164" s="134"/>
      <c r="E164" s="134"/>
      <c r="F164" s="134"/>
      <c r="G164" s="134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</row>
    <row r="165" spans="2:17" x14ac:dyDescent="0.3">
      <c r="B165" s="134"/>
      <c r="C165" s="134"/>
      <c r="D165" s="134"/>
      <c r="E165" s="134"/>
      <c r="F165" s="134"/>
      <c r="G165" s="134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</row>
    <row r="166" spans="2:17" x14ac:dyDescent="0.3">
      <c r="B166" s="134"/>
      <c r="C166" s="134"/>
      <c r="D166" s="134"/>
      <c r="E166" s="134"/>
      <c r="F166" s="134"/>
      <c r="G166" s="134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</row>
    <row r="167" spans="2:17" x14ac:dyDescent="0.3">
      <c r="B167" s="134"/>
      <c r="C167" s="134"/>
      <c r="D167" s="134"/>
      <c r="E167" s="134"/>
      <c r="F167" s="134"/>
      <c r="G167" s="134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</row>
    <row r="168" spans="2:17" x14ac:dyDescent="0.3">
      <c r="B168" s="134"/>
      <c r="C168" s="134"/>
      <c r="D168" s="134"/>
      <c r="E168" s="134"/>
      <c r="F168" s="134"/>
      <c r="G168" s="134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796875" defaultRowHeight="13" x14ac:dyDescent="0.3"/>
  <cols>
    <col min="1" max="1" width="58.1796875" style="160" bestFit="1" customWidth="1"/>
    <col min="2" max="2" width="12.453125" style="141" bestFit="1" customWidth="1"/>
    <col min="3" max="3" width="13.54296875" style="141" bestFit="1" customWidth="1"/>
    <col min="4" max="4" width="10.26953125" style="209" customWidth="1"/>
    <col min="5" max="6" width="13.54296875" style="141" bestFit="1" customWidth="1"/>
    <col min="7" max="7" width="10.26953125" style="209" customWidth="1"/>
    <col min="8" max="8" width="12.7265625" style="141" hidden="1" customWidth="1"/>
    <col min="9" max="9" width="13.7265625" style="141" bestFit="1" customWidth="1"/>
    <col min="10" max="16384" width="9.1796875" style="160"/>
  </cols>
  <sheetData>
    <row r="1" spans="1:19" x14ac:dyDescent="0.3">
      <c r="A1" s="25"/>
      <c r="B1" s="267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31.05.2023</v>
      </c>
      <c r="C1" s="268"/>
      <c r="D1" s="268"/>
      <c r="E1" s="268"/>
    </row>
    <row r="2" spans="1:19" ht="38.25" customHeight="1" x14ac:dyDescent="0.45">
      <c r="A2" s="269" t="s">
        <v>8</v>
      </c>
      <c r="B2" s="258"/>
      <c r="C2" s="258"/>
      <c r="D2" s="258"/>
      <c r="E2" s="258"/>
      <c r="F2" s="258"/>
      <c r="G2" s="258"/>
      <c r="H2" s="258"/>
      <c r="I2" s="258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 x14ac:dyDescent="0.3">
      <c r="A3" s="25"/>
    </row>
    <row r="4" spans="1:19" s="8" customFormat="1" x14ac:dyDescent="0.3">
      <c r="B4" s="250"/>
      <c r="C4" s="250"/>
      <c r="D4" s="63"/>
      <c r="E4" s="250"/>
      <c r="F4" s="250"/>
      <c r="G4" s="63"/>
      <c r="H4" s="250" t="s">
        <v>138</v>
      </c>
      <c r="I4" s="8" t="str">
        <f>VALVAL</f>
        <v>млрд. одиниць</v>
      </c>
    </row>
    <row r="5" spans="1:19" s="32" customFormat="1" x14ac:dyDescent="0.25">
      <c r="A5" s="208"/>
      <c r="B5" s="261">
        <v>44926</v>
      </c>
      <c r="C5" s="262"/>
      <c r="D5" s="263"/>
      <c r="E5" s="261">
        <v>45077</v>
      </c>
      <c r="F5" s="262"/>
      <c r="G5" s="263"/>
      <c r="H5" s="114"/>
      <c r="I5" s="114"/>
    </row>
    <row r="6" spans="1:19" s="228" customFormat="1" x14ac:dyDescent="0.25">
      <c r="A6" s="56"/>
      <c r="B6" s="120" t="s">
        <v>167</v>
      </c>
      <c r="C6" s="120" t="s">
        <v>170</v>
      </c>
      <c r="D6" s="193" t="s">
        <v>191</v>
      </c>
      <c r="E6" s="120" t="s">
        <v>167</v>
      </c>
      <c r="F6" s="120" t="s">
        <v>170</v>
      </c>
      <c r="G6" s="193" t="s">
        <v>191</v>
      </c>
      <c r="H6" s="120" t="s">
        <v>191</v>
      </c>
      <c r="I6" s="120" t="s">
        <v>63</v>
      </c>
    </row>
    <row r="7" spans="1:19" s="203" customFormat="1" ht="14.5" x14ac:dyDescent="0.25">
      <c r="A7" s="186" t="s">
        <v>151</v>
      </c>
      <c r="B7" s="133">
        <f t="shared" ref="B7:G7" si="0">SUM(B$8+ B$9)</f>
        <v>111.44670722022001</v>
      </c>
      <c r="C7" s="133">
        <f t="shared" si="0"/>
        <v>4075.4500576400696</v>
      </c>
      <c r="D7" s="201">
        <f t="shared" si="0"/>
        <v>1</v>
      </c>
      <c r="E7" s="133">
        <f t="shared" si="0"/>
        <v>125.61244295394999</v>
      </c>
      <c r="F7" s="133">
        <f t="shared" si="0"/>
        <v>4593.4711813931399</v>
      </c>
      <c r="G7" s="201">
        <f t="shared" si="0"/>
        <v>1</v>
      </c>
      <c r="H7" s="133"/>
      <c r="I7" s="133">
        <f>SUM(I$8+ I$9)</f>
        <v>0</v>
      </c>
    </row>
    <row r="8" spans="1:19" s="180" customFormat="1" x14ac:dyDescent="0.25">
      <c r="A8" s="132" t="s">
        <v>65</v>
      </c>
      <c r="B8" s="101">
        <v>101.59354286955001</v>
      </c>
      <c r="C8" s="101">
        <v>3715.1336317660898</v>
      </c>
      <c r="D8" s="170">
        <v>0.91158899999999998</v>
      </c>
      <c r="E8" s="101">
        <v>116.41343012832</v>
      </c>
      <c r="F8" s="101">
        <v>4257.0761609778801</v>
      </c>
      <c r="G8" s="170">
        <v>0.92676700000000001</v>
      </c>
      <c r="H8" s="101">
        <v>1.5178000000000001E-2</v>
      </c>
      <c r="I8" s="101">
        <v>-21.4</v>
      </c>
    </row>
    <row r="9" spans="1:19" s="180" customFormat="1" x14ac:dyDescent="0.25">
      <c r="A9" s="132" t="s">
        <v>14</v>
      </c>
      <c r="B9" s="101">
        <v>9.8531643506699993</v>
      </c>
      <c r="C9" s="101">
        <v>360.31642587397999</v>
      </c>
      <c r="D9" s="170">
        <v>8.8411000000000003E-2</v>
      </c>
      <c r="E9" s="101">
        <v>9.1990128256299997</v>
      </c>
      <c r="F9" s="101">
        <v>336.39502041525998</v>
      </c>
      <c r="G9" s="170">
        <v>7.3233000000000006E-2</v>
      </c>
      <c r="H9" s="101">
        <v>-1.5178000000000001E-2</v>
      </c>
      <c r="I9" s="101">
        <v>21.4</v>
      </c>
    </row>
    <row r="10" spans="1:19" x14ac:dyDescent="0.3">
      <c r="B10" s="134"/>
      <c r="C10" s="134"/>
      <c r="D10" s="202"/>
      <c r="E10" s="134"/>
      <c r="F10" s="134"/>
      <c r="G10" s="202"/>
      <c r="H10" s="134"/>
      <c r="I10" s="134"/>
      <c r="J10" s="143"/>
      <c r="K10" s="143"/>
      <c r="L10" s="143"/>
      <c r="M10" s="143"/>
      <c r="N10" s="143"/>
      <c r="O10" s="143"/>
      <c r="P10" s="143"/>
      <c r="Q10" s="143"/>
    </row>
    <row r="11" spans="1:19" x14ac:dyDescent="0.3">
      <c r="B11" s="134"/>
      <c r="C11" s="134"/>
      <c r="D11" s="202"/>
      <c r="E11" s="134"/>
      <c r="F11" s="134"/>
      <c r="G11" s="202"/>
      <c r="H11" s="134"/>
      <c r="I11" s="134"/>
      <c r="J11" s="143"/>
      <c r="K11" s="143"/>
      <c r="L11" s="143"/>
      <c r="M11" s="143"/>
      <c r="N11" s="143"/>
      <c r="O11" s="143"/>
      <c r="P11" s="143"/>
      <c r="Q11" s="143"/>
    </row>
    <row r="12" spans="1:19" x14ac:dyDescent="0.3">
      <c r="B12" s="134"/>
      <c r="C12" s="134"/>
      <c r="D12" s="202"/>
      <c r="E12" s="134"/>
      <c r="F12" s="134"/>
      <c r="G12" s="202"/>
      <c r="H12" s="134"/>
      <c r="I12" s="134"/>
      <c r="J12" s="143"/>
      <c r="K12" s="143"/>
      <c r="L12" s="143"/>
      <c r="M12" s="143"/>
      <c r="N12" s="143"/>
      <c r="O12" s="143"/>
      <c r="P12" s="143"/>
      <c r="Q12" s="143"/>
    </row>
    <row r="13" spans="1:19" x14ac:dyDescent="0.3">
      <c r="B13" s="134"/>
      <c r="C13" s="134"/>
      <c r="D13" s="202"/>
      <c r="E13" s="134"/>
      <c r="F13" s="134"/>
      <c r="G13" s="202"/>
      <c r="H13" s="134"/>
      <c r="I13" s="134"/>
      <c r="J13" s="143"/>
      <c r="K13" s="143"/>
      <c r="L13" s="143"/>
      <c r="M13" s="143"/>
      <c r="N13" s="143"/>
      <c r="O13" s="143"/>
      <c r="P13" s="143"/>
      <c r="Q13" s="143"/>
    </row>
    <row r="14" spans="1:19" x14ac:dyDescent="0.3">
      <c r="B14" s="134"/>
      <c r="C14" s="134"/>
      <c r="D14" s="202"/>
      <c r="E14" s="134"/>
      <c r="F14" s="134"/>
      <c r="G14" s="202"/>
      <c r="H14" s="134"/>
      <c r="I14" s="134"/>
      <c r="J14" s="143"/>
      <c r="K14" s="143"/>
      <c r="L14" s="143"/>
      <c r="M14" s="143"/>
      <c r="N14" s="143"/>
      <c r="O14" s="143"/>
      <c r="P14" s="143"/>
      <c r="Q14" s="143"/>
    </row>
    <row r="15" spans="1:19" x14ac:dyDescent="0.3">
      <c r="B15" s="134"/>
      <c r="C15" s="134"/>
      <c r="D15" s="202"/>
      <c r="E15" s="134"/>
      <c r="F15" s="134"/>
      <c r="G15" s="202"/>
      <c r="H15" s="134"/>
      <c r="I15" s="134"/>
      <c r="J15" s="143"/>
      <c r="K15" s="143"/>
      <c r="L15" s="143"/>
      <c r="M15" s="143"/>
      <c r="N15" s="143"/>
      <c r="O15" s="143"/>
      <c r="P15" s="143"/>
      <c r="Q15" s="143"/>
    </row>
    <row r="16" spans="1:19" x14ac:dyDescent="0.3">
      <c r="B16" s="134"/>
      <c r="C16" s="134"/>
      <c r="D16" s="202"/>
      <c r="E16" s="134"/>
      <c r="F16" s="134"/>
      <c r="G16" s="202"/>
      <c r="H16" s="134"/>
      <c r="I16" s="134"/>
      <c r="J16" s="143"/>
      <c r="K16" s="143"/>
      <c r="L16" s="143"/>
      <c r="M16" s="143"/>
      <c r="N16" s="143"/>
      <c r="O16" s="143"/>
      <c r="P16" s="143"/>
      <c r="Q16" s="143"/>
    </row>
    <row r="17" spans="2:17" x14ac:dyDescent="0.3">
      <c r="B17" s="134"/>
      <c r="C17" s="134"/>
      <c r="D17" s="202"/>
      <c r="E17" s="134"/>
      <c r="F17" s="134"/>
      <c r="G17" s="202"/>
      <c r="H17" s="134"/>
      <c r="I17" s="134"/>
      <c r="J17" s="143"/>
      <c r="K17" s="143"/>
      <c r="L17" s="143"/>
      <c r="M17" s="143"/>
      <c r="N17" s="143"/>
      <c r="O17" s="143"/>
      <c r="P17" s="143"/>
      <c r="Q17" s="143"/>
    </row>
    <row r="18" spans="2:17" x14ac:dyDescent="0.3">
      <c r="B18" s="134"/>
      <c r="C18" s="134"/>
      <c r="D18" s="202"/>
      <c r="E18" s="134"/>
      <c r="F18" s="134"/>
      <c r="G18" s="202"/>
      <c r="H18" s="134"/>
      <c r="I18" s="134"/>
      <c r="J18" s="143"/>
      <c r="K18" s="143"/>
      <c r="L18" s="143"/>
      <c r="M18" s="143"/>
      <c r="N18" s="143"/>
      <c r="O18" s="143"/>
      <c r="P18" s="143"/>
      <c r="Q18" s="143"/>
    </row>
    <row r="19" spans="2:17" x14ac:dyDescent="0.3">
      <c r="B19" s="134"/>
      <c r="C19" s="134"/>
      <c r="D19" s="202"/>
      <c r="E19" s="134"/>
      <c r="F19" s="134"/>
      <c r="G19" s="202"/>
      <c r="H19" s="134"/>
      <c r="I19" s="134"/>
      <c r="J19" s="143"/>
      <c r="K19" s="143"/>
      <c r="L19" s="143"/>
      <c r="M19" s="143"/>
      <c r="N19" s="143"/>
      <c r="O19" s="143"/>
      <c r="P19" s="143"/>
      <c r="Q19" s="143"/>
    </row>
    <row r="20" spans="2:17" x14ac:dyDescent="0.3">
      <c r="B20" s="134"/>
      <c r="C20" s="134"/>
      <c r="D20" s="202"/>
      <c r="E20" s="134"/>
      <c r="F20" s="134"/>
      <c r="G20" s="202"/>
      <c r="H20" s="134"/>
      <c r="I20" s="134"/>
      <c r="J20" s="143"/>
      <c r="K20" s="143"/>
      <c r="L20" s="143"/>
      <c r="M20" s="143"/>
      <c r="N20" s="143"/>
      <c r="O20" s="143"/>
      <c r="P20" s="143"/>
      <c r="Q20" s="143"/>
    </row>
    <row r="21" spans="2:17" x14ac:dyDescent="0.3">
      <c r="B21" s="134"/>
      <c r="C21" s="134"/>
      <c r="D21" s="202"/>
      <c r="E21" s="134"/>
      <c r="F21" s="134"/>
      <c r="G21" s="202"/>
      <c r="H21" s="134"/>
      <c r="I21" s="134"/>
      <c r="J21" s="143"/>
      <c r="K21" s="143"/>
      <c r="L21" s="143"/>
      <c r="M21" s="143"/>
      <c r="N21" s="143"/>
      <c r="O21" s="143"/>
      <c r="P21" s="143"/>
      <c r="Q21" s="143"/>
    </row>
    <row r="22" spans="2:17" x14ac:dyDescent="0.3">
      <c r="B22" s="134"/>
      <c r="C22" s="134"/>
      <c r="D22" s="202"/>
      <c r="E22" s="134"/>
      <c r="F22" s="134"/>
      <c r="G22" s="202"/>
      <c r="H22" s="134"/>
      <c r="I22" s="134"/>
      <c r="J22" s="143"/>
      <c r="K22" s="143"/>
      <c r="L22" s="143"/>
      <c r="M22" s="143"/>
      <c r="N22" s="143"/>
      <c r="O22" s="143"/>
      <c r="P22" s="143"/>
      <c r="Q22" s="143"/>
    </row>
    <row r="23" spans="2:17" x14ac:dyDescent="0.3">
      <c r="B23" s="134"/>
      <c r="C23" s="134"/>
      <c r="D23" s="202"/>
      <c r="E23" s="134"/>
      <c r="F23" s="134"/>
      <c r="G23" s="202"/>
      <c r="H23" s="134"/>
      <c r="I23" s="134"/>
      <c r="J23" s="143"/>
      <c r="K23" s="143"/>
      <c r="L23" s="143"/>
      <c r="M23" s="143"/>
      <c r="N23" s="143"/>
      <c r="O23" s="143"/>
      <c r="P23" s="143"/>
      <c r="Q23" s="143"/>
    </row>
    <row r="24" spans="2:17" x14ac:dyDescent="0.3">
      <c r="B24" s="134"/>
      <c r="C24" s="134"/>
      <c r="D24" s="202"/>
      <c r="E24" s="134"/>
      <c r="F24" s="134"/>
      <c r="G24" s="202"/>
      <c r="H24" s="134"/>
      <c r="I24" s="134"/>
      <c r="J24" s="143"/>
      <c r="K24" s="143"/>
      <c r="L24" s="143"/>
      <c r="M24" s="143"/>
      <c r="N24" s="143"/>
      <c r="O24" s="143"/>
      <c r="P24" s="143"/>
      <c r="Q24" s="143"/>
    </row>
    <row r="25" spans="2:17" x14ac:dyDescent="0.3">
      <c r="B25" s="134"/>
      <c r="C25" s="134"/>
      <c r="D25" s="202"/>
      <c r="E25" s="134"/>
      <c r="F25" s="134"/>
      <c r="G25" s="202"/>
      <c r="H25" s="134"/>
      <c r="I25" s="134"/>
      <c r="J25" s="143"/>
      <c r="K25" s="143"/>
      <c r="L25" s="143"/>
      <c r="M25" s="143"/>
      <c r="N25" s="143"/>
      <c r="O25" s="143"/>
      <c r="P25" s="143"/>
      <c r="Q25" s="143"/>
    </row>
    <row r="26" spans="2:17" x14ac:dyDescent="0.3">
      <c r="B26" s="134"/>
      <c r="C26" s="134"/>
      <c r="D26" s="202"/>
      <c r="E26" s="134"/>
      <c r="F26" s="134"/>
      <c r="G26" s="202"/>
      <c r="H26" s="134"/>
      <c r="I26" s="134"/>
      <c r="J26" s="143"/>
      <c r="K26" s="143"/>
      <c r="L26" s="143"/>
      <c r="M26" s="143"/>
      <c r="N26" s="143"/>
      <c r="O26" s="143"/>
      <c r="P26" s="143"/>
      <c r="Q26" s="143"/>
    </row>
    <row r="27" spans="2:17" x14ac:dyDescent="0.3">
      <c r="B27" s="134"/>
      <c r="C27" s="134"/>
      <c r="D27" s="202"/>
      <c r="E27" s="134"/>
      <c r="F27" s="134"/>
      <c r="G27" s="202"/>
      <c r="H27" s="134"/>
      <c r="I27" s="134"/>
      <c r="J27" s="143"/>
      <c r="K27" s="143"/>
      <c r="L27" s="143"/>
      <c r="M27" s="143"/>
      <c r="N27" s="143"/>
      <c r="O27" s="143"/>
      <c r="P27" s="143"/>
      <c r="Q27" s="143"/>
    </row>
    <row r="28" spans="2:17" x14ac:dyDescent="0.3">
      <c r="B28" s="134"/>
      <c r="C28" s="134"/>
      <c r="D28" s="202"/>
      <c r="E28" s="134"/>
      <c r="F28" s="134"/>
      <c r="G28" s="202"/>
      <c r="H28" s="134"/>
      <c r="I28" s="134"/>
      <c r="J28" s="143"/>
      <c r="K28" s="143"/>
      <c r="L28" s="143"/>
      <c r="M28" s="143"/>
      <c r="N28" s="143"/>
      <c r="O28" s="143"/>
      <c r="P28" s="143"/>
      <c r="Q28" s="143"/>
    </row>
    <row r="29" spans="2:17" x14ac:dyDescent="0.3">
      <c r="B29" s="134"/>
      <c r="C29" s="134"/>
      <c r="D29" s="202"/>
      <c r="E29" s="134"/>
      <c r="F29" s="134"/>
      <c r="G29" s="202"/>
      <c r="H29" s="134"/>
      <c r="I29" s="134"/>
      <c r="J29" s="143"/>
      <c r="K29" s="143"/>
      <c r="L29" s="143"/>
      <c r="M29" s="143"/>
      <c r="N29" s="143"/>
      <c r="O29" s="143"/>
      <c r="P29" s="143"/>
      <c r="Q29" s="143"/>
    </row>
    <row r="30" spans="2:17" x14ac:dyDescent="0.3">
      <c r="B30" s="134"/>
      <c r="C30" s="134"/>
      <c r="D30" s="202"/>
      <c r="E30" s="134"/>
      <c r="F30" s="134"/>
      <c r="G30" s="202"/>
      <c r="H30" s="134"/>
      <c r="I30" s="134"/>
      <c r="J30" s="143"/>
      <c r="K30" s="143"/>
      <c r="L30" s="143"/>
      <c r="M30" s="143"/>
      <c r="N30" s="143"/>
      <c r="O30" s="143"/>
      <c r="P30" s="143"/>
      <c r="Q30" s="143"/>
    </row>
    <row r="31" spans="2:17" x14ac:dyDescent="0.3">
      <c r="B31" s="134"/>
      <c r="C31" s="134"/>
      <c r="D31" s="202"/>
      <c r="E31" s="134"/>
      <c r="F31" s="134"/>
      <c r="G31" s="202"/>
      <c r="H31" s="134"/>
      <c r="I31" s="134"/>
      <c r="J31" s="143"/>
      <c r="K31" s="143"/>
      <c r="L31" s="143"/>
      <c r="M31" s="143"/>
      <c r="N31" s="143"/>
      <c r="O31" s="143"/>
      <c r="P31" s="143"/>
      <c r="Q31" s="143"/>
    </row>
    <row r="32" spans="2:17" x14ac:dyDescent="0.3">
      <c r="B32" s="134"/>
      <c r="C32" s="134"/>
      <c r="D32" s="202"/>
      <c r="E32" s="134"/>
      <c r="F32" s="134"/>
      <c r="G32" s="202"/>
      <c r="H32" s="134"/>
      <c r="I32" s="134"/>
      <c r="J32" s="143"/>
      <c r="K32" s="143"/>
      <c r="L32" s="143"/>
      <c r="M32" s="143"/>
      <c r="N32" s="143"/>
      <c r="O32" s="143"/>
      <c r="P32" s="143"/>
      <c r="Q32" s="143"/>
    </row>
    <row r="33" spans="2:17" x14ac:dyDescent="0.3">
      <c r="B33" s="134"/>
      <c r="C33" s="134"/>
      <c r="D33" s="202"/>
      <c r="E33" s="134"/>
      <c r="F33" s="134"/>
      <c r="G33" s="202"/>
      <c r="H33" s="134"/>
      <c r="I33" s="134"/>
      <c r="J33" s="143"/>
      <c r="K33" s="143"/>
      <c r="L33" s="143"/>
      <c r="M33" s="143"/>
      <c r="N33" s="143"/>
      <c r="O33" s="143"/>
      <c r="P33" s="143"/>
      <c r="Q33" s="143"/>
    </row>
    <row r="34" spans="2:17" x14ac:dyDescent="0.3">
      <c r="B34" s="134"/>
      <c r="C34" s="134"/>
      <c r="D34" s="202"/>
      <c r="E34" s="134"/>
      <c r="F34" s="134"/>
      <c r="G34" s="202"/>
      <c r="H34" s="134"/>
      <c r="I34" s="134"/>
      <c r="J34" s="143"/>
      <c r="K34" s="143"/>
      <c r="L34" s="143"/>
      <c r="M34" s="143"/>
      <c r="N34" s="143"/>
      <c r="O34" s="143"/>
      <c r="P34" s="143"/>
      <c r="Q34" s="143"/>
    </row>
    <row r="35" spans="2:17" x14ac:dyDescent="0.3">
      <c r="B35" s="134"/>
      <c r="C35" s="134"/>
      <c r="D35" s="202"/>
      <c r="E35" s="134"/>
      <c r="F35" s="134"/>
      <c r="G35" s="202"/>
      <c r="H35" s="134"/>
      <c r="I35" s="134"/>
      <c r="J35" s="143"/>
      <c r="K35" s="143"/>
      <c r="L35" s="143"/>
      <c r="M35" s="143"/>
      <c r="N35" s="143"/>
      <c r="O35" s="143"/>
      <c r="P35" s="143"/>
      <c r="Q35" s="143"/>
    </row>
    <row r="36" spans="2:17" x14ac:dyDescent="0.3">
      <c r="B36" s="134"/>
      <c r="C36" s="134"/>
      <c r="D36" s="202"/>
      <c r="E36" s="134"/>
      <c r="F36" s="134"/>
      <c r="G36" s="202"/>
      <c r="H36" s="134"/>
      <c r="I36" s="134"/>
      <c r="J36" s="143"/>
      <c r="K36" s="143"/>
      <c r="L36" s="143"/>
      <c r="M36" s="143"/>
      <c r="N36" s="143"/>
      <c r="O36" s="143"/>
      <c r="P36" s="143"/>
      <c r="Q36" s="143"/>
    </row>
    <row r="37" spans="2:17" x14ac:dyDescent="0.3">
      <c r="B37" s="134"/>
      <c r="C37" s="134"/>
      <c r="D37" s="202"/>
      <c r="E37" s="134"/>
      <c r="F37" s="134"/>
      <c r="G37" s="202"/>
      <c r="H37" s="134"/>
      <c r="I37" s="134"/>
      <c r="J37" s="143"/>
      <c r="K37" s="143"/>
      <c r="L37" s="143"/>
      <c r="M37" s="143"/>
      <c r="N37" s="143"/>
      <c r="O37" s="143"/>
      <c r="P37" s="143"/>
      <c r="Q37" s="143"/>
    </row>
    <row r="38" spans="2:17" x14ac:dyDescent="0.3">
      <c r="B38" s="134"/>
      <c r="C38" s="134"/>
      <c r="D38" s="202"/>
      <c r="E38" s="134"/>
      <c r="F38" s="134"/>
      <c r="G38" s="202"/>
      <c r="H38" s="134"/>
      <c r="I38" s="134"/>
      <c r="J38" s="143"/>
      <c r="K38" s="143"/>
      <c r="L38" s="143"/>
      <c r="M38" s="143"/>
      <c r="N38" s="143"/>
      <c r="O38" s="143"/>
      <c r="P38" s="143"/>
      <c r="Q38" s="143"/>
    </row>
    <row r="39" spans="2:17" x14ac:dyDescent="0.3">
      <c r="B39" s="134"/>
      <c r="C39" s="134"/>
      <c r="D39" s="202"/>
      <c r="E39" s="134"/>
      <c r="F39" s="134"/>
      <c r="G39" s="202"/>
      <c r="H39" s="134"/>
      <c r="I39" s="134"/>
      <c r="J39" s="143"/>
      <c r="K39" s="143"/>
      <c r="L39" s="143"/>
      <c r="M39" s="143"/>
      <c r="N39" s="143"/>
      <c r="O39" s="143"/>
      <c r="P39" s="143"/>
      <c r="Q39" s="143"/>
    </row>
    <row r="40" spans="2:17" x14ac:dyDescent="0.3">
      <c r="B40" s="134"/>
      <c r="C40" s="134"/>
      <c r="D40" s="202"/>
      <c r="E40" s="134"/>
      <c r="F40" s="134"/>
      <c r="G40" s="202"/>
      <c r="H40" s="134"/>
      <c r="I40" s="134"/>
      <c r="J40" s="143"/>
      <c r="K40" s="143"/>
      <c r="L40" s="143"/>
      <c r="M40" s="143"/>
      <c r="N40" s="143"/>
      <c r="O40" s="143"/>
      <c r="P40" s="143"/>
      <c r="Q40" s="143"/>
    </row>
    <row r="41" spans="2:17" x14ac:dyDescent="0.3">
      <c r="B41" s="134"/>
      <c r="C41" s="134"/>
      <c r="D41" s="202"/>
      <c r="E41" s="134"/>
      <c r="F41" s="134"/>
      <c r="G41" s="202"/>
      <c r="H41" s="134"/>
      <c r="I41" s="134"/>
      <c r="J41" s="143"/>
      <c r="K41" s="143"/>
      <c r="L41" s="143"/>
      <c r="M41" s="143"/>
      <c r="N41" s="143"/>
      <c r="O41" s="143"/>
      <c r="P41" s="143"/>
      <c r="Q41" s="143"/>
    </row>
    <row r="42" spans="2:17" x14ac:dyDescent="0.3">
      <c r="B42" s="134"/>
      <c r="C42" s="134"/>
      <c r="D42" s="202"/>
      <c r="E42" s="134"/>
      <c r="F42" s="134"/>
      <c r="G42" s="202"/>
      <c r="H42" s="134"/>
      <c r="I42" s="134"/>
      <c r="J42" s="143"/>
      <c r="K42" s="143"/>
      <c r="L42" s="143"/>
      <c r="M42" s="143"/>
      <c r="N42" s="143"/>
      <c r="O42" s="143"/>
      <c r="P42" s="143"/>
      <c r="Q42" s="143"/>
    </row>
    <row r="43" spans="2:17" x14ac:dyDescent="0.3">
      <c r="B43" s="134"/>
      <c r="C43" s="134"/>
      <c r="D43" s="202"/>
      <c r="E43" s="134"/>
      <c r="F43" s="134"/>
      <c r="G43" s="202"/>
      <c r="H43" s="134"/>
      <c r="I43" s="134"/>
      <c r="J43" s="143"/>
      <c r="K43" s="143"/>
      <c r="L43" s="143"/>
      <c r="M43" s="143"/>
      <c r="N43" s="143"/>
      <c r="O43" s="143"/>
      <c r="P43" s="143"/>
      <c r="Q43" s="143"/>
    </row>
    <row r="44" spans="2:17" x14ac:dyDescent="0.3">
      <c r="B44" s="134"/>
      <c r="C44" s="134"/>
      <c r="D44" s="202"/>
      <c r="E44" s="134"/>
      <c r="F44" s="134"/>
      <c r="G44" s="202"/>
      <c r="H44" s="134"/>
      <c r="I44" s="134"/>
      <c r="J44" s="143"/>
      <c r="K44" s="143"/>
      <c r="L44" s="143"/>
      <c r="M44" s="143"/>
      <c r="N44" s="143"/>
      <c r="O44" s="143"/>
      <c r="P44" s="143"/>
      <c r="Q44" s="143"/>
    </row>
    <row r="45" spans="2:17" x14ac:dyDescent="0.3">
      <c r="B45" s="134"/>
      <c r="C45" s="134"/>
      <c r="D45" s="202"/>
      <c r="E45" s="134"/>
      <c r="F45" s="134"/>
      <c r="G45" s="202"/>
      <c r="H45" s="134"/>
      <c r="I45" s="134"/>
      <c r="J45" s="143"/>
      <c r="K45" s="143"/>
      <c r="L45" s="143"/>
      <c r="M45" s="143"/>
      <c r="N45" s="143"/>
      <c r="O45" s="143"/>
      <c r="P45" s="143"/>
      <c r="Q45" s="143"/>
    </row>
    <row r="46" spans="2:17" x14ac:dyDescent="0.3">
      <c r="B46" s="134"/>
      <c r="C46" s="134"/>
      <c r="D46" s="202"/>
      <c r="E46" s="134"/>
      <c r="F46" s="134"/>
      <c r="G46" s="202"/>
      <c r="H46" s="134"/>
      <c r="I46" s="134"/>
      <c r="J46" s="143"/>
      <c r="K46" s="143"/>
      <c r="L46" s="143"/>
      <c r="M46" s="143"/>
      <c r="N46" s="143"/>
      <c r="O46" s="143"/>
      <c r="P46" s="143"/>
      <c r="Q46" s="143"/>
    </row>
    <row r="47" spans="2:17" x14ac:dyDescent="0.3">
      <c r="B47" s="134"/>
      <c r="C47" s="134"/>
      <c r="D47" s="202"/>
      <c r="E47" s="134"/>
      <c r="F47" s="134"/>
      <c r="G47" s="202"/>
      <c r="H47" s="134"/>
      <c r="I47" s="134"/>
      <c r="J47" s="143"/>
      <c r="K47" s="143"/>
      <c r="L47" s="143"/>
      <c r="M47" s="143"/>
      <c r="N47" s="143"/>
      <c r="O47" s="143"/>
      <c r="P47" s="143"/>
      <c r="Q47" s="143"/>
    </row>
    <row r="48" spans="2:17" x14ac:dyDescent="0.3">
      <c r="B48" s="134"/>
      <c r="C48" s="134"/>
      <c r="D48" s="202"/>
      <c r="E48" s="134"/>
      <c r="F48" s="134"/>
      <c r="G48" s="202"/>
      <c r="H48" s="134"/>
      <c r="I48" s="134"/>
      <c r="J48" s="143"/>
      <c r="K48" s="143"/>
      <c r="L48" s="143"/>
      <c r="M48" s="143"/>
      <c r="N48" s="143"/>
      <c r="O48" s="143"/>
      <c r="P48" s="143"/>
      <c r="Q48" s="143"/>
    </row>
    <row r="49" spans="2:17" x14ac:dyDescent="0.3">
      <c r="B49" s="134"/>
      <c r="C49" s="134"/>
      <c r="D49" s="202"/>
      <c r="E49" s="134"/>
      <c r="F49" s="134"/>
      <c r="G49" s="202"/>
      <c r="H49" s="134"/>
      <c r="I49" s="134"/>
      <c r="J49" s="143"/>
      <c r="K49" s="143"/>
      <c r="L49" s="143"/>
      <c r="M49" s="143"/>
      <c r="N49" s="143"/>
      <c r="O49" s="143"/>
      <c r="P49" s="143"/>
      <c r="Q49" s="143"/>
    </row>
    <row r="50" spans="2:17" x14ac:dyDescent="0.3">
      <c r="B50" s="134"/>
      <c r="C50" s="134"/>
      <c r="D50" s="202"/>
      <c r="E50" s="134"/>
      <c r="F50" s="134"/>
      <c r="G50" s="202"/>
      <c r="H50" s="134"/>
      <c r="I50" s="134"/>
      <c r="J50" s="143"/>
      <c r="K50" s="143"/>
      <c r="L50" s="143"/>
      <c r="M50" s="143"/>
      <c r="N50" s="143"/>
      <c r="O50" s="143"/>
      <c r="P50" s="143"/>
      <c r="Q50" s="143"/>
    </row>
    <row r="51" spans="2:17" x14ac:dyDescent="0.3">
      <c r="B51" s="134"/>
      <c r="C51" s="134"/>
      <c r="D51" s="202"/>
      <c r="E51" s="134"/>
      <c r="F51" s="134"/>
      <c r="G51" s="202"/>
      <c r="H51" s="134"/>
      <c r="I51" s="134"/>
      <c r="J51" s="143"/>
      <c r="K51" s="143"/>
      <c r="L51" s="143"/>
      <c r="M51" s="143"/>
      <c r="N51" s="143"/>
      <c r="O51" s="143"/>
      <c r="P51" s="143"/>
      <c r="Q51" s="143"/>
    </row>
    <row r="52" spans="2:17" x14ac:dyDescent="0.3">
      <c r="B52" s="134"/>
      <c r="C52" s="134"/>
      <c r="D52" s="202"/>
      <c r="E52" s="134"/>
      <c r="F52" s="134"/>
      <c r="G52" s="202"/>
      <c r="H52" s="134"/>
      <c r="I52" s="134"/>
      <c r="J52" s="143"/>
      <c r="K52" s="143"/>
      <c r="L52" s="143"/>
      <c r="M52" s="143"/>
      <c r="N52" s="143"/>
      <c r="O52" s="143"/>
      <c r="P52" s="143"/>
      <c r="Q52" s="143"/>
    </row>
    <row r="53" spans="2:17" x14ac:dyDescent="0.3">
      <c r="B53" s="134"/>
      <c r="C53" s="134"/>
      <c r="D53" s="202"/>
      <c r="E53" s="134"/>
      <c r="F53" s="134"/>
      <c r="G53" s="202"/>
      <c r="H53" s="134"/>
      <c r="I53" s="134"/>
      <c r="J53" s="143"/>
      <c r="K53" s="143"/>
      <c r="L53" s="143"/>
      <c r="M53" s="143"/>
      <c r="N53" s="143"/>
      <c r="O53" s="143"/>
      <c r="P53" s="143"/>
      <c r="Q53" s="143"/>
    </row>
    <row r="54" spans="2:17" x14ac:dyDescent="0.3">
      <c r="B54" s="134"/>
      <c r="C54" s="134"/>
      <c r="D54" s="202"/>
      <c r="E54" s="134"/>
      <c r="F54" s="134"/>
      <c r="G54" s="202"/>
      <c r="H54" s="134"/>
      <c r="I54" s="134"/>
      <c r="J54" s="143"/>
      <c r="K54" s="143"/>
      <c r="L54" s="143"/>
      <c r="M54" s="143"/>
      <c r="N54" s="143"/>
      <c r="O54" s="143"/>
      <c r="P54" s="143"/>
      <c r="Q54" s="143"/>
    </row>
    <row r="55" spans="2:17" x14ac:dyDescent="0.3">
      <c r="B55" s="134"/>
      <c r="C55" s="134"/>
      <c r="D55" s="202"/>
      <c r="E55" s="134"/>
      <c r="F55" s="134"/>
      <c r="G55" s="202"/>
      <c r="H55" s="134"/>
      <c r="I55" s="134"/>
      <c r="J55" s="143"/>
      <c r="K55" s="143"/>
      <c r="L55" s="143"/>
      <c r="M55" s="143"/>
      <c r="N55" s="143"/>
      <c r="O55" s="143"/>
      <c r="P55" s="143"/>
      <c r="Q55" s="143"/>
    </row>
    <row r="56" spans="2:17" x14ac:dyDescent="0.3">
      <c r="B56" s="134"/>
      <c r="C56" s="134"/>
      <c r="D56" s="202"/>
      <c r="E56" s="134"/>
      <c r="F56" s="134"/>
      <c r="G56" s="202"/>
      <c r="H56" s="134"/>
      <c r="I56" s="134"/>
      <c r="J56" s="143"/>
      <c r="K56" s="143"/>
      <c r="L56" s="143"/>
      <c r="M56" s="143"/>
      <c r="N56" s="143"/>
      <c r="O56" s="143"/>
      <c r="P56" s="143"/>
      <c r="Q56" s="143"/>
    </row>
    <row r="57" spans="2:17" x14ac:dyDescent="0.3">
      <c r="B57" s="134"/>
      <c r="C57" s="134"/>
      <c r="D57" s="202"/>
      <c r="E57" s="134"/>
      <c r="F57" s="134"/>
      <c r="G57" s="202"/>
      <c r="H57" s="134"/>
      <c r="I57" s="134"/>
      <c r="J57" s="143"/>
      <c r="K57" s="143"/>
      <c r="L57" s="143"/>
      <c r="M57" s="143"/>
      <c r="N57" s="143"/>
      <c r="O57" s="143"/>
      <c r="P57" s="143"/>
      <c r="Q57" s="143"/>
    </row>
    <row r="58" spans="2:17" x14ac:dyDescent="0.3">
      <c r="B58" s="134"/>
      <c r="C58" s="134"/>
      <c r="D58" s="202"/>
      <c r="E58" s="134"/>
      <c r="F58" s="134"/>
      <c r="G58" s="202"/>
      <c r="H58" s="134"/>
      <c r="I58" s="134"/>
      <c r="J58" s="143"/>
      <c r="K58" s="143"/>
      <c r="L58" s="143"/>
      <c r="M58" s="143"/>
      <c r="N58" s="143"/>
      <c r="O58" s="143"/>
      <c r="P58" s="143"/>
      <c r="Q58" s="143"/>
    </row>
    <row r="59" spans="2:17" x14ac:dyDescent="0.3">
      <c r="B59" s="134"/>
      <c r="C59" s="134"/>
      <c r="D59" s="202"/>
      <c r="E59" s="134"/>
      <c r="F59" s="134"/>
      <c r="G59" s="202"/>
      <c r="H59" s="134"/>
      <c r="I59" s="134"/>
      <c r="J59" s="143"/>
      <c r="K59" s="143"/>
      <c r="L59" s="143"/>
      <c r="M59" s="143"/>
      <c r="N59" s="143"/>
      <c r="O59" s="143"/>
      <c r="P59" s="143"/>
      <c r="Q59" s="143"/>
    </row>
    <row r="60" spans="2:17" x14ac:dyDescent="0.3">
      <c r="B60" s="134"/>
      <c r="C60" s="134"/>
      <c r="D60" s="202"/>
      <c r="E60" s="134"/>
      <c r="F60" s="134"/>
      <c r="G60" s="202"/>
      <c r="H60" s="134"/>
      <c r="I60" s="134"/>
      <c r="J60" s="143"/>
      <c r="K60" s="143"/>
      <c r="L60" s="143"/>
      <c r="M60" s="143"/>
      <c r="N60" s="143"/>
      <c r="O60" s="143"/>
      <c r="P60" s="143"/>
      <c r="Q60" s="143"/>
    </row>
    <row r="61" spans="2:17" x14ac:dyDescent="0.3">
      <c r="B61" s="134"/>
      <c r="C61" s="134"/>
      <c r="D61" s="202"/>
      <c r="E61" s="134"/>
      <c r="F61" s="134"/>
      <c r="G61" s="202"/>
      <c r="H61" s="134"/>
      <c r="I61" s="134"/>
      <c r="J61" s="143"/>
      <c r="K61" s="143"/>
      <c r="L61" s="143"/>
      <c r="M61" s="143"/>
      <c r="N61" s="143"/>
      <c r="O61" s="143"/>
      <c r="P61" s="143"/>
      <c r="Q61" s="143"/>
    </row>
    <row r="62" spans="2:17" x14ac:dyDescent="0.3">
      <c r="B62" s="134"/>
      <c r="C62" s="134"/>
      <c r="D62" s="202"/>
      <c r="E62" s="134"/>
      <c r="F62" s="134"/>
      <c r="G62" s="202"/>
      <c r="H62" s="134"/>
      <c r="I62" s="134"/>
      <c r="J62" s="143"/>
      <c r="K62" s="143"/>
      <c r="L62" s="143"/>
      <c r="M62" s="143"/>
      <c r="N62" s="143"/>
      <c r="O62" s="143"/>
      <c r="P62" s="143"/>
      <c r="Q62" s="143"/>
    </row>
    <row r="63" spans="2:17" x14ac:dyDescent="0.3">
      <c r="B63" s="134"/>
      <c r="C63" s="134"/>
      <c r="D63" s="202"/>
      <c r="E63" s="134"/>
      <c r="F63" s="134"/>
      <c r="G63" s="202"/>
      <c r="H63" s="134"/>
      <c r="I63" s="134"/>
      <c r="J63" s="143"/>
      <c r="K63" s="143"/>
      <c r="L63" s="143"/>
      <c r="M63" s="143"/>
      <c r="N63" s="143"/>
      <c r="O63" s="143"/>
      <c r="P63" s="143"/>
      <c r="Q63" s="143"/>
    </row>
    <row r="64" spans="2:17" x14ac:dyDescent="0.3">
      <c r="B64" s="134"/>
      <c r="C64" s="134"/>
      <c r="D64" s="202"/>
      <c r="E64" s="134"/>
      <c r="F64" s="134"/>
      <c r="G64" s="202"/>
      <c r="H64" s="134"/>
      <c r="I64" s="134"/>
      <c r="J64" s="143"/>
      <c r="K64" s="143"/>
      <c r="L64" s="143"/>
      <c r="M64" s="143"/>
      <c r="N64" s="143"/>
      <c r="O64" s="143"/>
      <c r="P64" s="143"/>
      <c r="Q64" s="143"/>
    </row>
    <row r="65" spans="2:17" x14ac:dyDescent="0.3">
      <c r="B65" s="134"/>
      <c r="C65" s="134"/>
      <c r="D65" s="202"/>
      <c r="E65" s="134"/>
      <c r="F65" s="134"/>
      <c r="G65" s="202"/>
      <c r="H65" s="134"/>
      <c r="I65" s="134"/>
      <c r="J65" s="143"/>
      <c r="K65" s="143"/>
      <c r="L65" s="143"/>
      <c r="M65" s="143"/>
      <c r="N65" s="143"/>
      <c r="O65" s="143"/>
      <c r="P65" s="143"/>
      <c r="Q65" s="143"/>
    </row>
    <row r="66" spans="2:17" x14ac:dyDescent="0.3">
      <c r="B66" s="134"/>
      <c r="C66" s="134"/>
      <c r="D66" s="202"/>
      <c r="E66" s="134"/>
      <c r="F66" s="134"/>
      <c r="G66" s="202"/>
      <c r="H66" s="134"/>
      <c r="I66" s="134"/>
      <c r="J66" s="143"/>
      <c r="K66" s="143"/>
      <c r="L66" s="143"/>
      <c r="M66" s="143"/>
      <c r="N66" s="143"/>
      <c r="O66" s="143"/>
      <c r="P66" s="143"/>
      <c r="Q66" s="143"/>
    </row>
    <row r="67" spans="2:17" x14ac:dyDescent="0.3">
      <c r="B67" s="134"/>
      <c r="C67" s="134"/>
      <c r="D67" s="202"/>
      <c r="E67" s="134"/>
      <c r="F67" s="134"/>
      <c r="G67" s="202"/>
      <c r="H67" s="134"/>
      <c r="I67" s="134"/>
      <c r="J67" s="143"/>
      <c r="K67" s="143"/>
      <c r="L67" s="143"/>
      <c r="M67" s="143"/>
      <c r="N67" s="143"/>
      <c r="O67" s="143"/>
      <c r="P67" s="143"/>
      <c r="Q67" s="143"/>
    </row>
    <row r="68" spans="2:17" x14ac:dyDescent="0.3">
      <c r="B68" s="134"/>
      <c r="C68" s="134"/>
      <c r="D68" s="202"/>
      <c r="E68" s="134"/>
      <c r="F68" s="134"/>
      <c r="G68" s="202"/>
      <c r="H68" s="134"/>
      <c r="I68" s="134"/>
      <c r="J68" s="143"/>
      <c r="K68" s="143"/>
      <c r="L68" s="143"/>
      <c r="M68" s="143"/>
      <c r="N68" s="143"/>
      <c r="O68" s="143"/>
      <c r="P68" s="143"/>
      <c r="Q68" s="143"/>
    </row>
    <row r="69" spans="2:17" x14ac:dyDescent="0.3">
      <c r="B69" s="134"/>
      <c r="C69" s="134"/>
      <c r="D69" s="202"/>
      <c r="E69" s="134"/>
      <c r="F69" s="134"/>
      <c r="G69" s="202"/>
      <c r="H69" s="134"/>
      <c r="I69" s="134"/>
      <c r="J69" s="143"/>
      <c r="K69" s="143"/>
      <c r="L69" s="143"/>
      <c r="M69" s="143"/>
      <c r="N69" s="143"/>
      <c r="O69" s="143"/>
      <c r="P69" s="143"/>
      <c r="Q69" s="143"/>
    </row>
    <row r="70" spans="2:17" x14ac:dyDescent="0.3">
      <c r="B70" s="134"/>
      <c r="C70" s="134"/>
      <c r="D70" s="202"/>
      <c r="E70" s="134"/>
      <c r="F70" s="134"/>
      <c r="G70" s="202"/>
      <c r="H70" s="134"/>
      <c r="I70" s="134"/>
      <c r="J70" s="143"/>
      <c r="K70" s="143"/>
      <c r="L70" s="143"/>
      <c r="M70" s="143"/>
      <c r="N70" s="143"/>
      <c r="O70" s="143"/>
      <c r="P70" s="143"/>
      <c r="Q70" s="143"/>
    </row>
    <row r="71" spans="2:17" x14ac:dyDescent="0.3">
      <c r="B71" s="134"/>
      <c r="C71" s="134"/>
      <c r="D71" s="202"/>
      <c r="E71" s="134"/>
      <c r="F71" s="134"/>
      <c r="G71" s="202"/>
      <c r="H71" s="134"/>
      <c r="I71" s="134"/>
      <c r="J71" s="143"/>
      <c r="K71" s="143"/>
      <c r="L71" s="143"/>
      <c r="M71" s="143"/>
      <c r="N71" s="143"/>
      <c r="O71" s="143"/>
      <c r="P71" s="143"/>
      <c r="Q71" s="143"/>
    </row>
    <row r="72" spans="2:17" x14ac:dyDescent="0.3">
      <c r="B72" s="134"/>
      <c r="C72" s="134"/>
      <c r="D72" s="202"/>
      <c r="E72" s="134"/>
      <c r="F72" s="134"/>
      <c r="G72" s="202"/>
      <c r="H72" s="134"/>
      <c r="I72" s="134"/>
      <c r="J72" s="143"/>
      <c r="K72" s="143"/>
      <c r="L72" s="143"/>
      <c r="M72" s="143"/>
      <c r="N72" s="143"/>
      <c r="O72" s="143"/>
      <c r="P72" s="143"/>
      <c r="Q72" s="143"/>
    </row>
    <row r="73" spans="2:17" x14ac:dyDescent="0.3">
      <c r="B73" s="134"/>
      <c r="C73" s="134"/>
      <c r="D73" s="202"/>
      <c r="E73" s="134"/>
      <c r="F73" s="134"/>
      <c r="G73" s="202"/>
      <c r="H73" s="134"/>
      <c r="I73" s="134"/>
      <c r="J73" s="143"/>
      <c r="K73" s="143"/>
      <c r="L73" s="143"/>
      <c r="M73" s="143"/>
      <c r="N73" s="143"/>
      <c r="O73" s="143"/>
      <c r="P73" s="143"/>
      <c r="Q73" s="143"/>
    </row>
    <row r="74" spans="2:17" x14ac:dyDescent="0.3">
      <c r="B74" s="134"/>
      <c r="C74" s="134"/>
      <c r="D74" s="202"/>
      <c r="E74" s="134"/>
      <c r="F74" s="134"/>
      <c r="G74" s="202"/>
      <c r="H74" s="134"/>
      <c r="I74" s="134"/>
      <c r="J74" s="143"/>
      <c r="K74" s="143"/>
      <c r="L74" s="143"/>
      <c r="M74" s="143"/>
      <c r="N74" s="143"/>
      <c r="O74" s="143"/>
      <c r="P74" s="143"/>
      <c r="Q74" s="143"/>
    </row>
    <row r="75" spans="2:17" x14ac:dyDescent="0.3">
      <c r="B75" s="134"/>
      <c r="C75" s="134"/>
      <c r="D75" s="202"/>
      <c r="E75" s="134"/>
      <c r="F75" s="134"/>
      <c r="G75" s="202"/>
      <c r="H75" s="134"/>
      <c r="I75" s="134"/>
      <c r="J75" s="143"/>
      <c r="K75" s="143"/>
      <c r="L75" s="143"/>
      <c r="M75" s="143"/>
      <c r="N75" s="143"/>
      <c r="O75" s="143"/>
      <c r="P75" s="143"/>
      <c r="Q75" s="143"/>
    </row>
    <row r="76" spans="2:17" x14ac:dyDescent="0.3">
      <c r="B76" s="134"/>
      <c r="C76" s="134"/>
      <c r="D76" s="202"/>
      <c r="E76" s="134"/>
      <c r="F76" s="134"/>
      <c r="G76" s="202"/>
      <c r="H76" s="134"/>
      <c r="I76" s="134"/>
      <c r="J76" s="143"/>
      <c r="K76" s="143"/>
      <c r="L76" s="143"/>
      <c r="M76" s="143"/>
      <c r="N76" s="143"/>
      <c r="O76" s="143"/>
      <c r="P76" s="143"/>
      <c r="Q76" s="143"/>
    </row>
    <row r="77" spans="2:17" x14ac:dyDescent="0.3">
      <c r="B77" s="134"/>
      <c r="C77" s="134"/>
      <c r="D77" s="202"/>
      <c r="E77" s="134"/>
      <c r="F77" s="134"/>
      <c r="G77" s="202"/>
      <c r="H77" s="134"/>
      <c r="I77" s="134"/>
      <c r="J77" s="143"/>
      <c r="K77" s="143"/>
      <c r="L77" s="143"/>
      <c r="M77" s="143"/>
      <c r="N77" s="143"/>
      <c r="O77" s="143"/>
      <c r="P77" s="143"/>
      <c r="Q77" s="143"/>
    </row>
    <row r="78" spans="2:17" x14ac:dyDescent="0.3">
      <c r="B78" s="134"/>
      <c r="C78" s="134"/>
      <c r="D78" s="202"/>
      <c r="E78" s="134"/>
      <c r="F78" s="134"/>
      <c r="G78" s="202"/>
      <c r="H78" s="134"/>
      <c r="I78" s="134"/>
      <c r="J78" s="143"/>
      <c r="K78" s="143"/>
      <c r="L78" s="143"/>
      <c r="M78" s="143"/>
      <c r="N78" s="143"/>
      <c r="O78" s="143"/>
      <c r="P78" s="143"/>
      <c r="Q78" s="143"/>
    </row>
    <row r="79" spans="2:17" x14ac:dyDescent="0.3">
      <c r="B79" s="134"/>
      <c r="C79" s="134"/>
      <c r="D79" s="202"/>
      <c r="E79" s="134"/>
      <c r="F79" s="134"/>
      <c r="G79" s="202"/>
      <c r="H79" s="134"/>
      <c r="I79" s="134"/>
      <c r="J79" s="143"/>
      <c r="K79" s="143"/>
      <c r="L79" s="143"/>
      <c r="M79" s="143"/>
      <c r="N79" s="143"/>
      <c r="O79" s="143"/>
      <c r="P79" s="143"/>
      <c r="Q79" s="143"/>
    </row>
    <row r="80" spans="2:17" x14ac:dyDescent="0.3">
      <c r="B80" s="134"/>
      <c r="C80" s="134"/>
      <c r="D80" s="202"/>
      <c r="E80" s="134"/>
      <c r="F80" s="134"/>
      <c r="G80" s="202"/>
      <c r="H80" s="134"/>
      <c r="I80" s="134"/>
      <c r="J80" s="143"/>
      <c r="K80" s="143"/>
      <c r="L80" s="143"/>
      <c r="M80" s="143"/>
      <c r="N80" s="143"/>
      <c r="O80" s="143"/>
      <c r="P80" s="143"/>
      <c r="Q80" s="143"/>
    </row>
    <row r="81" spans="2:17" x14ac:dyDescent="0.3">
      <c r="B81" s="134"/>
      <c r="C81" s="134"/>
      <c r="D81" s="202"/>
      <c r="E81" s="134"/>
      <c r="F81" s="134"/>
      <c r="G81" s="202"/>
      <c r="H81" s="134"/>
      <c r="I81" s="134"/>
      <c r="J81" s="143"/>
      <c r="K81" s="143"/>
      <c r="L81" s="143"/>
      <c r="M81" s="143"/>
      <c r="N81" s="143"/>
      <c r="O81" s="143"/>
      <c r="P81" s="143"/>
      <c r="Q81" s="143"/>
    </row>
    <row r="82" spans="2:17" x14ac:dyDescent="0.3">
      <c r="B82" s="134"/>
      <c r="C82" s="134"/>
      <c r="D82" s="202"/>
      <c r="E82" s="134"/>
      <c r="F82" s="134"/>
      <c r="G82" s="202"/>
      <c r="H82" s="134"/>
      <c r="I82" s="134"/>
      <c r="J82" s="143"/>
      <c r="K82" s="143"/>
      <c r="L82" s="143"/>
      <c r="M82" s="143"/>
      <c r="N82" s="143"/>
      <c r="O82" s="143"/>
      <c r="P82" s="143"/>
      <c r="Q82" s="143"/>
    </row>
    <row r="83" spans="2:17" x14ac:dyDescent="0.3">
      <c r="B83" s="134"/>
      <c r="C83" s="134"/>
      <c r="D83" s="202"/>
      <c r="E83" s="134"/>
      <c r="F83" s="134"/>
      <c r="G83" s="202"/>
      <c r="H83" s="134"/>
      <c r="I83" s="134"/>
      <c r="J83" s="143"/>
      <c r="K83" s="143"/>
      <c r="L83" s="143"/>
      <c r="M83" s="143"/>
      <c r="N83" s="143"/>
      <c r="O83" s="143"/>
      <c r="P83" s="143"/>
      <c r="Q83" s="143"/>
    </row>
    <row r="84" spans="2:17" x14ac:dyDescent="0.3">
      <c r="B84" s="134"/>
      <c r="C84" s="134"/>
      <c r="D84" s="202"/>
      <c r="E84" s="134"/>
      <c r="F84" s="134"/>
      <c r="G84" s="202"/>
      <c r="H84" s="134"/>
      <c r="I84" s="134"/>
      <c r="J84" s="143"/>
      <c r="K84" s="143"/>
      <c r="L84" s="143"/>
      <c r="M84" s="143"/>
      <c r="N84" s="143"/>
      <c r="O84" s="143"/>
      <c r="P84" s="143"/>
      <c r="Q84" s="143"/>
    </row>
    <row r="85" spans="2:17" x14ac:dyDescent="0.3">
      <c r="B85" s="134"/>
      <c r="C85" s="134"/>
      <c r="D85" s="202"/>
      <c r="E85" s="134"/>
      <c r="F85" s="134"/>
      <c r="G85" s="202"/>
      <c r="H85" s="134"/>
      <c r="I85" s="134"/>
      <c r="J85" s="143"/>
      <c r="K85" s="143"/>
      <c r="L85" s="143"/>
      <c r="M85" s="143"/>
      <c r="N85" s="143"/>
      <c r="O85" s="143"/>
      <c r="P85" s="143"/>
      <c r="Q85" s="143"/>
    </row>
    <row r="86" spans="2:17" x14ac:dyDescent="0.3">
      <c r="B86" s="134"/>
      <c r="C86" s="134"/>
      <c r="D86" s="202"/>
      <c r="E86" s="134"/>
      <c r="F86" s="134"/>
      <c r="G86" s="202"/>
      <c r="H86" s="134"/>
      <c r="I86" s="134"/>
      <c r="J86" s="143"/>
      <c r="K86" s="143"/>
      <c r="L86" s="143"/>
      <c r="M86" s="143"/>
      <c r="N86" s="143"/>
      <c r="O86" s="143"/>
      <c r="P86" s="143"/>
      <c r="Q86" s="143"/>
    </row>
    <row r="87" spans="2:17" x14ac:dyDescent="0.3">
      <c r="B87" s="134"/>
      <c r="C87" s="134"/>
      <c r="D87" s="202"/>
      <c r="E87" s="134"/>
      <c r="F87" s="134"/>
      <c r="G87" s="202"/>
      <c r="H87" s="134"/>
      <c r="I87" s="134"/>
      <c r="J87" s="143"/>
      <c r="K87" s="143"/>
      <c r="L87" s="143"/>
      <c r="M87" s="143"/>
      <c r="N87" s="143"/>
      <c r="O87" s="143"/>
      <c r="P87" s="143"/>
      <c r="Q87" s="143"/>
    </row>
    <row r="88" spans="2:17" x14ac:dyDescent="0.3">
      <c r="B88" s="134"/>
      <c r="C88" s="134"/>
      <c r="D88" s="202"/>
      <c r="E88" s="134"/>
      <c r="F88" s="134"/>
      <c r="G88" s="202"/>
      <c r="H88" s="134"/>
      <c r="I88" s="134"/>
      <c r="J88" s="143"/>
      <c r="K88" s="143"/>
      <c r="L88" s="143"/>
      <c r="M88" s="143"/>
      <c r="N88" s="143"/>
      <c r="O88" s="143"/>
      <c r="P88" s="143"/>
      <c r="Q88" s="143"/>
    </row>
    <row r="89" spans="2:17" x14ac:dyDescent="0.3">
      <c r="B89" s="134"/>
      <c r="C89" s="134"/>
      <c r="D89" s="202"/>
      <c r="E89" s="134"/>
      <c r="F89" s="134"/>
      <c r="G89" s="202"/>
      <c r="H89" s="134"/>
      <c r="I89" s="134"/>
      <c r="J89" s="143"/>
      <c r="K89" s="143"/>
      <c r="L89" s="143"/>
      <c r="M89" s="143"/>
      <c r="N89" s="143"/>
      <c r="O89" s="143"/>
      <c r="P89" s="143"/>
      <c r="Q89" s="143"/>
    </row>
    <row r="90" spans="2:17" x14ac:dyDescent="0.3">
      <c r="B90" s="134"/>
      <c r="C90" s="134"/>
      <c r="D90" s="202"/>
      <c r="E90" s="134"/>
      <c r="F90" s="134"/>
      <c r="G90" s="202"/>
      <c r="H90" s="134"/>
      <c r="I90" s="134"/>
      <c r="J90" s="143"/>
      <c r="K90" s="143"/>
      <c r="L90" s="143"/>
      <c r="M90" s="143"/>
      <c r="N90" s="143"/>
      <c r="O90" s="143"/>
      <c r="P90" s="143"/>
      <c r="Q90" s="143"/>
    </row>
    <row r="91" spans="2:17" x14ac:dyDescent="0.3">
      <c r="B91" s="134"/>
      <c r="C91" s="134"/>
      <c r="D91" s="202"/>
      <c r="E91" s="134"/>
      <c r="F91" s="134"/>
      <c r="G91" s="202"/>
      <c r="H91" s="134"/>
      <c r="I91" s="134"/>
      <c r="J91" s="143"/>
      <c r="K91" s="143"/>
      <c r="L91" s="143"/>
      <c r="M91" s="143"/>
      <c r="N91" s="143"/>
      <c r="O91" s="143"/>
      <c r="P91" s="143"/>
      <c r="Q91" s="143"/>
    </row>
    <row r="92" spans="2:17" x14ac:dyDescent="0.3">
      <c r="B92" s="134"/>
      <c r="C92" s="134"/>
      <c r="D92" s="202"/>
      <c r="E92" s="134"/>
      <c r="F92" s="134"/>
      <c r="G92" s="202"/>
      <c r="H92" s="134"/>
      <c r="I92" s="134"/>
      <c r="J92" s="143"/>
      <c r="K92" s="143"/>
      <c r="L92" s="143"/>
      <c r="M92" s="143"/>
      <c r="N92" s="143"/>
      <c r="O92" s="143"/>
      <c r="P92" s="143"/>
      <c r="Q92" s="143"/>
    </row>
    <row r="93" spans="2:17" x14ac:dyDescent="0.3">
      <c r="B93" s="134"/>
      <c r="C93" s="134"/>
      <c r="D93" s="202"/>
      <c r="E93" s="134"/>
      <c r="F93" s="134"/>
      <c r="G93" s="202"/>
      <c r="H93" s="134"/>
      <c r="I93" s="134"/>
      <c r="J93" s="143"/>
      <c r="K93" s="143"/>
      <c r="L93" s="143"/>
      <c r="M93" s="143"/>
      <c r="N93" s="143"/>
      <c r="O93" s="143"/>
      <c r="P93" s="143"/>
      <c r="Q93" s="143"/>
    </row>
    <row r="94" spans="2:17" x14ac:dyDescent="0.3">
      <c r="B94" s="134"/>
      <c r="C94" s="134"/>
      <c r="D94" s="202"/>
      <c r="E94" s="134"/>
      <c r="F94" s="134"/>
      <c r="G94" s="202"/>
      <c r="H94" s="134"/>
      <c r="I94" s="134"/>
      <c r="J94" s="143"/>
      <c r="K94" s="143"/>
      <c r="L94" s="143"/>
      <c r="M94" s="143"/>
      <c r="N94" s="143"/>
      <c r="O94" s="143"/>
      <c r="P94" s="143"/>
      <c r="Q94" s="143"/>
    </row>
    <row r="95" spans="2:17" x14ac:dyDescent="0.3">
      <c r="B95" s="134"/>
      <c r="C95" s="134"/>
      <c r="D95" s="202"/>
      <c r="E95" s="134"/>
      <c r="F95" s="134"/>
      <c r="G95" s="202"/>
      <c r="H95" s="134"/>
      <c r="I95" s="134"/>
      <c r="J95" s="143"/>
      <c r="K95" s="143"/>
      <c r="L95" s="143"/>
      <c r="M95" s="143"/>
      <c r="N95" s="143"/>
      <c r="O95" s="143"/>
      <c r="P95" s="143"/>
      <c r="Q95" s="143"/>
    </row>
    <row r="96" spans="2:17" x14ac:dyDescent="0.3">
      <c r="B96" s="134"/>
      <c r="C96" s="134"/>
      <c r="D96" s="202"/>
      <c r="E96" s="134"/>
      <c r="F96" s="134"/>
      <c r="G96" s="202"/>
      <c r="H96" s="134"/>
      <c r="I96" s="134"/>
      <c r="J96" s="143"/>
      <c r="K96" s="143"/>
      <c r="L96" s="143"/>
      <c r="M96" s="143"/>
      <c r="N96" s="143"/>
      <c r="O96" s="143"/>
      <c r="P96" s="143"/>
      <c r="Q96" s="143"/>
    </row>
    <row r="97" spans="2:17" x14ac:dyDescent="0.3">
      <c r="B97" s="134"/>
      <c r="C97" s="134"/>
      <c r="D97" s="202"/>
      <c r="E97" s="134"/>
      <c r="F97" s="134"/>
      <c r="G97" s="202"/>
      <c r="H97" s="134"/>
      <c r="I97" s="134"/>
      <c r="J97" s="143"/>
      <c r="K97" s="143"/>
      <c r="L97" s="143"/>
      <c r="M97" s="143"/>
      <c r="N97" s="143"/>
      <c r="O97" s="143"/>
      <c r="P97" s="143"/>
      <c r="Q97" s="143"/>
    </row>
    <row r="98" spans="2:17" x14ac:dyDescent="0.3">
      <c r="B98" s="134"/>
      <c r="C98" s="134"/>
      <c r="D98" s="202"/>
      <c r="E98" s="134"/>
      <c r="F98" s="134"/>
      <c r="G98" s="202"/>
      <c r="H98" s="134"/>
      <c r="I98" s="134"/>
      <c r="J98" s="143"/>
      <c r="K98" s="143"/>
      <c r="L98" s="143"/>
      <c r="M98" s="143"/>
      <c r="N98" s="143"/>
      <c r="O98" s="143"/>
      <c r="P98" s="143"/>
      <c r="Q98" s="143"/>
    </row>
    <row r="99" spans="2:17" x14ac:dyDescent="0.3">
      <c r="B99" s="134"/>
      <c r="C99" s="134"/>
      <c r="D99" s="202"/>
      <c r="E99" s="134"/>
      <c r="F99" s="134"/>
      <c r="G99" s="202"/>
      <c r="H99" s="134"/>
      <c r="I99" s="134"/>
      <c r="J99" s="143"/>
      <c r="K99" s="143"/>
      <c r="L99" s="143"/>
      <c r="M99" s="143"/>
      <c r="N99" s="143"/>
      <c r="O99" s="143"/>
      <c r="P99" s="143"/>
      <c r="Q99" s="143"/>
    </row>
    <row r="100" spans="2:17" x14ac:dyDescent="0.3">
      <c r="B100" s="134"/>
      <c r="C100" s="134"/>
      <c r="D100" s="202"/>
      <c r="E100" s="134"/>
      <c r="F100" s="134"/>
      <c r="G100" s="202"/>
      <c r="H100" s="134"/>
      <c r="I100" s="134"/>
      <c r="J100" s="143"/>
      <c r="K100" s="143"/>
      <c r="L100" s="143"/>
      <c r="M100" s="143"/>
      <c r="N100" s="143"/>
      <c r="O100" s="143"/>
      <c r="P100" s="143"/>
      <c r="Q100" s="143"/>
    </row>
    <row r="101" spans="2:17" x14ac:dyDescent="0.3">
      <c r="B101" s="134"/>
      <c r="C101" s="134"/>
      <c r="D101" s="202"/>
      <c r="E101" s="134"/>
      <c r="F101" s="134"/>
      <c r="G101" s="202"/>
      <c r="H101" s="134"/>
      <c r="I101" s="134"/>
      <c r="J101" s="143"/>
      <c r="K101" s="143"/>
      <c r="L101" s="143"/>
      <c r="M101" s="143"/>
      <c r="N101" s="143"/>
      <c r="O101" s="143"/>
      <c r="P101" s="143"/>
      <c r="Q101" s="143"/>
    </row>
    <row r="102" spans="2:17" x14ac:dyDescent="0.3">
      <c r="B102" s="134"/>
      <c r="C102" s="134"/>
      <c r="D102" s="202"/>
      <c r="E102" s="134"/>
      <c r="F102" s="134"/>
      <c r="G102" s="202"/>
      <c r="H102" s="134"/>
      <c r="I102" s="134"/>
      <c r="J102" s="143"/>
      <c r="K102" s="143"/>
      <c r="L102" s="143"/>
      <c r="M102" s="143"/>
      <c r="N102" s="143"/>
      <c r="O102" s="143"/>
      <c r="P102" s="143"/>
      <c r="Q102" s="143"/>
    </row>
    <row r="103" spans="2:17" x14ac:dyDescent="0.3">
      <c r="B103" s="134"/>
      <c r="C103" s="134"/>
      <c r="D103" s="202"/>
      <c r="E103" s="134"/>
      <c r="F103" s="134"/>
      <c r="G103" s="202"/>
      <c r="H103" s="134"/>
      <c r="I103" s="134"/>
      <c r="J103" s="143"/>
      <c r="K103" s="143"/>
      <c r="L103" s="143"/>
      <c r="M103" s="143"/>
      <c r="N103" s="143"/>
      <c r="O103" s="143"/>
      <c r="P103" s="143"/>
      <c r="Q103" s="143"/>
    </row>
    <row r="104" spans="2:17" x14ac:dyDescent="0.3">
      <c r="B104" s="134"/>
      <c r="C104" s="134"/>
      <c r="D104" s="202"/>
      <c r="E104" s="134"/>
      <c r="F104" s="134"/>
      <c r="G104" s="202"/>
      <c r="H104" s="134"/>
      <c r="I104" s="134"/>
      <c r="J104" s="143"/>
      <c r="K104" s="143"/>
      <c r="L104" s="143"/>
      <c r="M104" s="143"/>
      <c r="N104" s="143"/>
      <c r="O104" s="143"/>
      <c r="P104" s="143"/>
      <c r="Q104" s="143"/>
    </row>
    <row r="105" spans="2:17" x14ac:dyDescent="0.3">
      <c r="B105" s="134"/>
      <c r="C105" s="134"/>
      <c r="D105" s="202"/>
      <c r="E105" s="134"/>
      <c r="F105" s="134"/>
      <c r="G105" s="202"/>
      <c r="H105" s="134"/>
      <c r="I105" s="134"/>
      <c r="J105" s="143"/>
      <c r="K105" s="143"/>
      <c r="L105" s="143"/>
      <c r="M105" s="143"/>
      <c r="N105" s="143"/>
      <c r="O105" s="143"/>
      <c r="P105" s="143"/>
      <c r="Q105" s="143"/>
    </row>
    <row r="106" spans="2:17" x14ac:dyDescent="0.3">
      <c r="B106" s="134"/>
      <c r="C106" s="134"/>
      <c r="D106" s="202"/>
      <c r="E106" s="134"/>
      <c r="F106" s="134"/>
      <c r="G106" s="202"/>
      <c r="H106" s="134"/>
      <c r="I106" s="134"/>
      <c r="J106" s="143"/>
      <c r="K106" s="143"/>
      <c r="L106" s="143"/>
      <c r="M106" s="143"/>
      <c r="N106" s="143"/>
      <c r="O106" s="143"/>
      <c r="P106" s="143"/>
      <c r="Q106" s="143"/>
    </row>
    <row r="107" spans="2:17" x14ac:dyDescent="0.3">
      <c r="B107" s="134"/>
      <c r="C107" s="134"/>
      <c r="D107" s="202"/>
      <c r="E107" s="134"/>
      <c r="F107" s="134"/>
      <c r="G107" s="202"/>
      <c r="H107" s="134"/>
      <c r="I107" s="134"/>
      <c r="J107" s="143"/>
      <c r="K107" s="143"/>
      <c r="L107" s="143"/>
      <c r="M107" s="143"/>
      <c r="N107" s="143"/>
      <c r="O107" s="143"/>
      <c r="P107" s="143"/>
      <c r="Q107" s="143"/>
    </row>
    <row r="108" spans="2:17" x14ac:dyDescent="0.3">
      <c r="B108" s="134"/>
      <c r="C108" s="134"/>
      <c r="D108" s="202"/>
      <c r="E108" s="134"/>
      <c r="F108" s="134"/>
      <c r="G108" s="202"/>
      <c r="H108" s="134"/>
      <c r="I108" s="134"/>
      <c r="J108" s="143"/>
      <c r="K108" s="143"/>
      <c r="L108" s="143"/>
      <c r="M108" s="143"/>
      <c r="N108" s="143"/>
      <c r="O108" s="143"/>
      <c r="P108" s="143"/>
      <c r="Q108" s="143"/>
    </row>
    <row r="109" spans="2:17" x14ac:dyDescent="0.3">
      <c r="B109" s="134"/>
      <c r="C109" s="134"/>
      <c r="D109" s="202"/>
      <c r="E109" s="134"/>
      <c r="F109" s="134"/>
      <c r="G109" s="202"/>
      <c r="H109" s="134"/>
      <c r="I109" s="134"/>
      <c r="J109" s="143"/>
      <c r="K109" s="143"/>
      <c r="L109" s="143"/>
      <c r="M109" s="143"/>
      <c r="N109" s="143"/>
      <c r="O109" s="143"/>
      <c r="P109" s="143"/>
      <c r="Q109" s="143"/>
    </row>
    <row r="110" spans="2:17" x14ac:dyDescent="0.3">
      <c r="B110" s="134"/>
      <c r="C110" s="134"/>
      <c r="D110" s="202"/>
      <c r="E110" s="134"/>
      <c r="F110" s="134"/>
      <c r="G110" s="202"/>
      <c r="H110" s="134"/>
      <c r="I110" s="134"/>
      <c r="J110" s="143"/>
      <c r="K110" s="143"/>
      <c r="L110" s="143"/>
      <c r="M110" s="143"/>
      <c r="N110" s="143"/>
      <c r="O110" s="143"/>
      <c r="P110" s="143"/>
      <c r="Q110" s="143"/>
    </row>
    <row r="111" spans="2:17" x14ac:dyDescent="0.3">
      <c r="B111" s="134"/>
      <c r="C111" s="134"/>
      <c r="D111" s="202"/>
      <c r="E111" s="134"/>
      <c r="F111" s="134"/>
      <c r="G111" s="202"/>
      <c r="H111" s="134"/>
      <c r="I111" s="134"/>
      <c r="J111" s="143"/>
      <c r="K111" s="143"/>
      <c r="L111" s="143"/>
      <c r="M111" s="143"/>
      <c r="N111" s="143"/>
      <c r="O111" s="143"/>
      <c r="P111" s="143"/>
      <c r="Q111" s="143"/>
    </row>
    <row r="112" spans="2:17" x14ac:dyDescent="0.3">
      <c r="B112" s="134"/>
      <c r="C112" s="134"/>
      <c r="D112" s="202"/>
      <c r="E112" s="134"/>
      <c r="F112" s="134"/>
      <c r="G112" s="202"/>
      <c r="H112" s="134"/>
      <c r="I112" s="134"/>
      <c r="J112" s="143"/>
      <c r="K112" s="143"/>
      <c r="L112" s="143"/>
      <c r="M112" s="143"/>
      <c r="N112" s="143"/>
      <c r="O112" s="143"/>
      <c r="P112" s="143"/>
      <c r="Q112" s="143"/>
    </row>
    <row r="113" spans="2:17" x14ac:dyDescent="0.3">
      <c r="B113" s="134"/>
      <c r="C113" s="134"/>
      <c r="D113" s="202"/>
      <c r="E113" s="134"/>
      <c r="F113" s="134"/>
      <c r="G113" s="202"/>
      <c r="H113" s="134"/>
      <c r="I113" s="134"/>
      <c r="J113" s="143"/>
      <c r="K113" s="143"/>
      <c r="L113" s="143"/>
      <c r="M113" s="143"/>
      <c r="N113" s="143"/>
      <c r="O113" s="143"/>
      <c r="P113" s="143"/>
      <c r="Q113" s="143"/>
    </row>
    <row r="114" spans="2:17" x14ac:dyDescent="0.3">
      <c r="B114" s="134"/>
      <c r="C114" s="134"/>
      <c r="D114" s="202"/>
      <c r="E114" s="134"/>
      <c r="F114" s="134"/>
      <c r="G114" s="202"/>
      <c r="H114" s="134"/>
      <c r="I114" s="134"/>
      <c r="J114" s="143"/>
      <c r="K114" s="143"/>
      <c r="L114" s="143"/>
      <c r="M114" s="143"/>
      <c r="N114" s="143"/>
      <c r="O114" s="143"/>
      <c r="P114" s="143"/>
      <c r="Q114" s="143"/>
    </row>
    <row r="115" spans="2:17" x14ac:dyDescent="0.3">
      <c r="B115" s="134"/>
      <c r="C115" s="134"/>
      <c r="D115" s="202"/>
      <c r="E115" s="134"/>
      <c r="F115" s="134"/>
      <c r="G115" s="202"/>
      <c r="H115" s="134"/>
      <c r="I115" s="134"/>
      <c r="J115" s="143"/>
      <c r="K115" s="143"/>
      <c r="L115" s="143"/>
      <c r="M115" s="143"/>
      <c r="N115" s="143"/>
      <c r="O115" s="143"/>
      <c r="P115" s="143"/>
      <c r="Q115" s="143"/>
    </row>
    <row r="116" spans="2:17" x14ac:dyDescent="0.3">
      <c r="B116" s="134"/>
      <c r="C116" s="134"/>
      <c r="D116" s="202"/>
      <c r="E116" s="134"/>
      <c r="F116" s="134"/>
      <c r="G116" s="202"/>
      <c r="H116" s="134"/>
      <c r="I116" s="134"/>
      <c r="J116" s="143"/>
      <c r="K116" s="143"/>
      <c r="L116" s="143"/>
      <c r="M116" s="143"/>
      <c r="N116" s="143"/>
      <c r="O116" s="143"/>
      <c r="P116" s="143"/>
      <c r="Q116" s="143"/>
    </row>
    <row r="117" spans="2:17" x14ac:dyDescent="0.3">
      <c r="B117" s="134"/>
      <c r="C117" s="134"/>
      <c r="D117" s="202"/>
      <c r="E117" s="134"/>
      <c r="F117" s="134"/>
      <c r="G117" s="202"/>
      <c r="H117" s="134"/>
      <c r="I117" s="134"/>
      <c r="J117" s="143"/>
      <c r="K117" s="143"/>
      <c r="L117" s="143"/>
      <c r="M117" s="143"/>
      <c r="N117" s="143"/>
      <c r="O117" s="143"/>
      <c r="P117" s="143"/>
      <c r="Q117" s="143"/>
    </row>
    <row r="118" spans="2:17" x14ac:dyDescent="0.3">
      <c r="B118" s="134"/>
      <c r="C118" s="134"/>
      <c r="D118" s="202"/>
      <c r="E118" s="134"/>
      <c r="F118" s="134"/>
      <c r="G118" s="202"/>
      <c r="H118" s="134"/>
      <c r="I118" s="134"/>
      <c r="J118" s="143"/>
      <c r="K118" s="143"/>
      <c r="L118" s="143"/>
      <c r="M118" s="143"/>
      <c r="N118" s="143"/>
      <c r="O118" s="143"/>
      <c r="P118" s="143"/>
      <c r="Q118" s="143"/>
    </row>
    <row r="119" spans="2:17" x14ac:dyDescent="0.3">
      <c r="B119" s="134"/>
      <c r="C119" s="134"/>
      <c r="D119" s="202"/>
      <c r="E119" s="134"/>
      <c r="F119" s="134"/>
      <c r="G119" s="202"/>
      <c r="H119" s="134"/>
      <c r="I119" s="134"/>
      <c r="J119" s="143"/>
      <c r="K119" s="143"/>
      <c r="L119" s="143"/>
      <c r="M119" s="143"/>
      <c r="N119" s="143"/>
      <c r="O119" s="143"/>
      <c r="P119" s="143"/>
      <c r="Q119" s="143"/>
    </row>
    <row r="120" spans="2:17" x14ac:dyDescent="0.3">
      <c r="B120" s="134"/>
      <c r="C120" s="134"/>
      <c r="D120" s="202"/>
      <c r="E120" s="134"/>
      <c r="F120" s="134"/>
      <c r="G120" s="202"/>
      <c r="H120" s="134"/>
      <c r="I120" s="134"/>
      <c r="J120" s="143"/>
      <c r="K120" s="143"/>
      <c r="L120" s="143"/>
      <c r="M120" s="143"/>
      <c r="N120" s="143"/>
      <c r="O120" s="143"/>
      <c r="P120" s="143"/>
      <c r="Q120" s="143"/>
    </row>
    <row r="121" spans="2:17" x14ac:dyDescent="0.3">
      <c r="B121" s="134"/>
      <c r="C121" s="134"/>
      <c r="D121" s="202"/>
      <c r="E121" s="134"/>
      <c r="F121" s="134"/>
      <c r="G121" s="202"/>
      <c r="H121" s="134"/>
      <c r="I121" s="134"/>
      <c r="J121" s="143"/>
      <c r="K121" s="143"/>
      <c r="L121" s="143"/>
      <c r="M121" s="143"/>
      <c r="N121" s="143"/>
      <c r="O121" s="143"/>
      <c r="P121" s="143"/>
      <c r="Q121" s="143"/>
    </row>
    <row r="122" spans="2:17" x14ac:dyDescent="0.3">
      <c r="B122" s="134"/>
      <c r="C122" s="134"/>
      <c r="D122" s="202"/>
      <c r="E122" s="134"/>
      <c r="F122" s="134"/>
      <c r="G122" s="202"/>
      <c r="H122" s="134"/>
      <c r="I122" s="134"/>
      <c r="J122" s="143"/>
      <c r="K122" s="143"/>
      <c r="L122" s="143"/>
      <c r="M122" s="143"/>
      <c r="N122" s="143"/>
      <c r="O122" s="143"/>
      <c r="P122" s="143"/>
      <c r="Q122" s="143"/>
    </row>
    <row r="123" spans="2:17" x14ac:dyDescent="0.3">
      <c r="B123" s="134"/>
      <c r="C123" s="134"/>
      <c r="D123" s="202"/>
      <c r="E123" s="134"/>
      <c r="F123" s="134"/>
      <c r="G123" s="202"/>
      <c r="H123" s="134"/>
      <c r="I123" s="134"/>
      <c r="J123" s="143"/>
      <c r="K123" s="143"/>
      <c r="L123" s="143"/>
      <c r="M123" s="143"/>
      <c r="N123" s="143"/>
      <c r="O123" s="143"/>
      <c r="P123" s="143"/>
      <c r="Q123" s="143"/>
    </row>
    <row r="124" spans="2:17" x14ac:dyDescent="0.3">
      <c r="B124" s="134"/>
      <c r="C124" s="134"/>
      <c r="D124" s="202"/>
      <c r="E124" s="134"/>
      <c r="F124" s="134"/>
      <c r="G124" s="202"/>
      <c r="H124" s="134"/>
      <c r="I124" s="134"/>
      <c r="J124" s="143"/>
      <c r="K124" s="143"/>
      <c r="L124" s="143"/>
      <c r="M124" s="143"/>
      <c r="N124" s="143"/>
      <c r="O124" s="143"/>
      <c r="P124" s="143"/>
      <c r="Q124" s="143"/>
    </row>
    <row r="125" spans="2:17" x14ac:dyDescent="0.3">
      <c r="B125" s="134"/>
      <c r="C125" s="134"/>
      <c r="D125" s="202"/>
      <c r="E125" s="134"/>
      <c r="F125" s="134"/>
      <c r="G125" s="202"/>
      <c r="H125" s="134"/>
      <c r="I125" s="134"/>
      <c r="J125" s="143"/>
      <c r="K125" s="143"/>
      <c r="L125" s="143"/>
      <c r="M125" s="143"/>
      <c r="N125" s="143"/>
      <c r="O125" s="143"/>
      <c r="P125" s="143"/>
      <c r="Q125" s="143"/>
    </row>
    <row r="126" spans="2:17" x14ac:dyDescent="0.3">
      <c r="B126" s="134"/>
      <c r="C126" s="134"/>
      <c r="D126" s="202"/>
      <c r="E126" s="134"/>
      <c r="F126" s="134"/>
      <c r="G126" s="202"/>
      <c r="H126" s="134"/>
      <c r="I126" s="134"/>
      <c r="J126" s="143"/>
      <c r="K126" s="143"/>
      <c r="L126" s="143"/>
      <c r="M126" s="143"/>
      <c r="N126" s="143"/>
      <c r="O126" s="143"/>
      <c r="P126" s="143"/>
      <c r="Q126" s="143"/>
    </row>
    <row r="127" spans="2:17" x14ac:dyDescent="0.3">
      <c r="B127" s="134"/>
      <c r="C127" s="134"/>
      <c r="D127" s="202"/>
      <c r="E127" s="134"/>
      <c r="F127" s="134"/>
      <c r="G127" s="202"/>
      <c r="H127" s="134"/>
      <c r="I127" s="134"/>
      <c r="J127" s="143"/>
      <c r="K127" s="143"/>
      <c r="L127" s="143"/>
      <c r="M127" s="143"/>
      <c r="N127" s="143"/>
      <c r="O127" s="143"/>
      <c r="P127" s="143"/>
      <c r="Q127" s="143"/>
    </row>
    <row r="128" spans="2:17" x14ac:dyDescent="0.3">
      <c r="B128" s="134"/>
      <c r="C128" s="134"/>
      <c r="D128" s="202"/>
      <c r="E128" s="134"/>
      <c r="F128" s="134"/>
      <c r="G128" s="202"/>
      <c r="H128" s="134"/>
      <c r="I128" s="134"/>
      <c r="J128" s="143"/>
      <c r="K128" s="143"/>
      <c r="L128" s="143"/>
      <c r="M128" s="143"/>
      <c r="N128" s="143"/>
      <c r="O128" s="143"/>
      <c r="P128" s="143"/>
      <c r="Q128" s="143"/>
    </row>
    <row r="129" spans="2:17" x14ac:dyDescent="0.3">
      <c r="B129" s="134"/>
      <c r="C129" s="134"/>
      <c r="D129" s="202"/>
      <c r="E129" s="134"/>
      <c r="F129" s="134"/>
      <c r="G129" s="202"/>
      <c r="H129" s="134"/>
      <c r="I129" s="134"/>
      <c r="J129" s="143"/>
      <c r="K129" s="143"/>
      <c r="L129" s="143"/>
      <c r="M129" s="143"/>
      <c r="N129" s="143"/>
      <c r="O129" s="143"/>
      <c r="P129" s="143"/>
      <c r="Q129" s="143"/>
    </row>
    <row r="130" spans="2:17" x14ac:dyDescent="0.3">
      <c r="B130" s="134"/>
      <c r="C130" s="134"/>
      <c r="D130" s="202"/>
      <c r="E130" s="134"/>
      <c r="F130" s="134"/>
      <c r="G130" s="202"/>
      <c r="H130" s="134"/>
      <c r="I130" s="134"/>
      <c r="J130" s="143"/>
      <c r="K130" s="143"/>
      <c r="L130" s="143"/>
      <c r="M130" s="143"/>
      <c r="N130" s="143"/>
      <c r="O130" s="143"/>
      <c r="P130" s="143"/>
      <c r="Q130" s="143"/>
    </row>
    <row r="131" spans="2:17" x14ac:dyDescent="0.3">
      <c r="B131" s="134"/>
      <c r="C131" s="134"/>
      <c r="D131" s="202"/>
      <c r="E131" s="134"/>
      <c r="F131" s="134"/>
      <c r="G131" s="202"/>
      <c r="H131" s="134"/>
      <c r="I131" s="134"/>
      <c r="J131" s="143"/>
      <c r="K131" s="143"/>
      <c r="L131" s="143"/>
      <c r="M131" s="143"/>
      <c r="N131" s="143"/>
      <c r="O131" s="143"/>
      <c r="P131" s="143"/>
      <c r="Q131" s="143"/>
    </row>
    <row r="132" spans="2:17" x14ac:dyDescent="0.3">
      <c r="B132" s="134"/>
      <c r="C132" s="134"/>
      <c r="D132" s="202"/>
      <c r="E132" s="134"/>
      <c r="F132" s="134"/>
      <c r="G132" s="202"/>
      <c r="H132" s="134"/>
      <c r="I132" s="134"/>
      <c r="J132" s="143"/>
      <c r="K132" s="143"/>
      <c r="L132" s="143"/>
      <c r="M132" s="143"/>
      <c r="N132" s="143"/>
      <c r="O132" s="143"/>
      <c r="P132" s="143"/>
      <c r="Q132" s="143"/>
    </row>
    <row r="133" spans="2:17" x14ac:dyDescent="0.3">
      <c r="B133" s="134"/>
      <c r="C133" s="134"/>
      <c r="D133" s="202"/>
      <c r="E133" s="134"/>
      <c r="F133" s="134"/>
      <c r="G133" s="202"/>
      <c r="H133" s="134"/>
      <c r="I133" s="134"/>
      <c r="J133" s="143"/>
      <c r="K133" s="143"/>
      <c r="L133" s="143"/>
      <c r="M133" s="143"/>
      <c r="N133" s="143"/>
      <c r="O133" s="143"/>
      <c r="P133" s="143"/>
      <c r="Q133" s="143"/>
    </row>
    <row r="134" spans="2:17" x14ac:dyDescent="0.3">
      <c r="B134" s="134"/>
      <c r="C134" s="134"/>
      <c r="D134" s="202"/>
      <c r="E134" s="134"/>
      <c r="F134" s="134"/>
      <c r="G134" s="202"/>
      <c r="H134" s="134"/>
      <c r="I134" s="134"/>
      <c r="J134" s="143"/>
      <c r="K134" s="143"/>
      <c r="L134" s="143"/>
      <c r="M134" s="143"/>
      <c r="N134" s="143"/>
      <c r="O134" s="143"/>
      <c r="P134" s="143"/>
      <c r="Q134" s="143"/>
    </row>
    <row r="135" spans="2:17" x14ac:dyDescent="0.3">
      <c r="B135" s="134"/>
      <c r="C135" s="134"/>
      <c r="D135" s="202"/>
      <c r="E135" s="134"/>
      <c r="F135" s="134"/>
      <c r="G135" s="202"/>
      <c r="H135" s="134"/>
      <c r="I135" s="134"/>
      <c r="J135" s="143"/>
      <c r="K135" s="143"/>
      <c r="L135" s="143"/>
      <c r="M135" s="143"/>
      <c r="N135" s="143"/>
      <c r="O135" s="143"/>
      <c r="P135" s="143"/>
      <c r="Q135" s="143"/>
    </row>
    <row r="136" spans="2:17" x14ac:dyDescent="0.3">
      <c r="B136" s="134"/>
      <c r="C136" s="134"/>
      <c r="D136" s="202"/>
      <c r="E136" s="134"/>
      <c r="F136" s="134"/>
      <c r="G136" s="202"/>
      <c r="H136" s="134"/>
      <c r="I136" s="134"/>
      <c r="J136" s="143"/>
      <c r="K136" s="143"/>
      <c r="L136" s="143"/>
      <c r="M136" s="143"/>
      <c r="N136" s="143"/>
      <c r="O136" s="143"/>
      <c r="P136" s="143"/>
      <c r="Q136" s="143"/>
    </row>
    <row r="137" spans="2:17" x14ac:dyDescent="0.3">
      <c r="B137" s="134"/>
      <c r="C137" s="134"/>
      <c r="D137" s="202"/>
      <c r="E137" s="134"/>
      <c r="F137" s="134"/>
      <c r="G137" s="202"/>
      <c r="H137" s="134"/>
      <c r="I137" s="134"/>
      <c r="J137" s="143"/>
      <c r="K137" s="143"/>
      <c r="L137" s="143"/>
      <c r="M137" s="143"/>
      <c r="N137" s="143"/>
      <c r="O137" s="143"/>
      <c r="P137" s="143"/>
      <c r="Q137" s="143"/>
    </row>
    <row r="138" spans="2:17" x14ac:dyDescent="0.3">
      <c r="B138" s="134"/>
      <c r="C138" s="134"/>
      <c r="D138" s="202"/>
      <c r="E138" s="134"/>
      <c r="F138" s="134"/>
      <c r="G138" s="202"/>
      <c r="H138" s="134"/>
      <c r="I138" s="134"/>
      <c r="J138" s="143"/>
      <c r="K138" s="143"/>
      <c r="L138" s="143"/>
      <c r="M138" s="143"/>
      <c r="N138" s="143"/>
      <c r="O138" s="143"/>
      <c r="P138" s="143"/>
      <c r="Q138" s="143"/>
    </row>
    <row r="139" spans="2:17" x14ac:dyDescent="0.3">
      <c r="B139" s="134"/>
      <c r="C139" s="134"/>
      <c r="D139" s="202"/>
      <c r="E139" s="134"/>
      <c r="F139" s="134"/>
      <c r="G139" s="202"/>
      <c r="H139" s="134"/>
      <c r="I139" s="134"/>
      <c r="J139" s="143"/>
      <c r="K139" s="143"/>
      <c r="L139" s="143"/>
      <c r="M139" s="143"/>
      <c r="N139" s="143"/>
      <c r="O139" s="143"/>
      <c r="P139" s="143"/>
      <c r="Q139" s="143"/>
    </row>
    <row r="140" spans="2:17" x14ac:dyDescent="0.3">
      <c r="B140" s="134"/>
      <c r="C140" s="134"/>
      <c r="D140" s="202"/>
      <c r="E140" s="134"/>
      <c r="F140" s="134"/>
      <c r="G140" s="202"/>
      <c r="H140" s="134"/>
      <c r="I140" s="134"/>
      <c r="J140" s="143"/>
      <c r="K140" s="143"/>
      <c r="L140" s="143"/>
      <c r="M140" s="143"/>
      <c r="N140" s="143"/>
      <c r="O140" s="143"/>
      <c r="P140" s="143"/>
      <c r="Q140" s="143"/>
    </row>
    <row r="141" spans="2:17" x14ac:dyDescent="0.3">
      <c r="B141" s="134"/>
      <c r="C141" s="134"/>
      <c r="D141" s="202"/>
      <c r="E141" s="134"/>
      <c r="F141" s="134"/>
      <c r="G141" s="202"/>
      <c r="H141" s="134"/>
      <c r="I141" s="134"/>
      <c r="J141" s="143"/>
      <c r="K141" s="143"/>
      <c r="L141" s="143"/>
      <c r="M141" s="143"/>
      <c r="N141" s="143"/>
      <c r="O141" s="143"/>
      <c r="P141" s="143"/>
      <c r="Q141" s="143"/>
    </row>
    <row r="142" spans="2:17" x14ac:dyDescent="0.3">
      <c r="B142" s="134"/>
      <c r="C142" s="134"/>
      <c r="D142" s="202"/>
      <c r="E142" s="134"/>
      <c r="F142" s="134"/>
      <c r="G142" s="202"/>
      <c r="H142" s="134"/>
      <c r="I142" s="134"/>
      <c r="J142" s="143"/>
      <c r="K142" s="143"/>
      <c r="L142" s="143"/>
      <c r="M142" s="143"/>
      <c r="N142" s="143"/>
      <c r="O142" s="143"/>
      <c r="P142" s="143"/>
      <c r="Q142" s="143"/>
    </row>
    <row r="143" spans="2:17" x14ac:dyDescent="0.3">
      <c r="B143" s="134"/>
      <c r="C143" s="134"/>
      <c r="D143" s="202"/>
      <c r="E143" s="134"/>
      <c r="F143" s="134"/>
      <c r="G143" s="202"/>
      <c r="H143" s="134"/>
      <c r="I143" s="134"/>
      <c r="J143" s="143"/>
      <c r="K143" s="143"/>
      <c r="L143" s="143"/>
      <c r="M143" s="143"/>
      <c r="N143" s="143"/>
      <c r="O143" s="143"/>
      <c r="P143" s="143"/>
      <c r="Q143" s="143"/>
    </row>
    <row r="144" spans="2:17" x14ac:dyDescent="0.3">
      <c r="B144" s="134"/>
      <c r="C144" s="134"/>
      <c r="D144" s="202"/>
      <c r="E144" s="134"/>
      <c r="F144" s="134"/>
      <c r="G144" s="202"/>
      <c r="H144" s="134"/>
      <c r="I144" s="134"/>
      <c r="J144" s="143"/>
      <c r="K144" s="143"/>
      <c r="L144" s="143"/>
      <c r="M144" s="143"/>
      <c r="N144" s="143"/>
      <c r="O144" s="143"/>
      <c r="P144" s="143"/>
      <c r="Q144" s="143"/>
    </row>
    <row r="145" spans="2:17" x14ac:dyDescent="0.3">
      <c r="B145" s="134"/>
      <c r="C145" s="134"/>
      <c r="D145" s="202"/>
      <c r="E145" s="134"/>
      <c r="F145" s="134"/>
      <c r="G145" s="202"/>
      <c r="H145" s="134"/>
      <c r="I145" s="134"/>
      <c r="J145" s="143"/>
      <c r="K145" s="143"/>
      <c r="L145" s="143"/>
      <c r="M145" s="143"/>
      <c r="N145" s="143"/>
      <c r="O145" s="143"/>
      <c r="P145" s="143"/>
      <c r="Q145" s="143"/>
    </row>
    <row r="146" spans="2:17" x14ac:dyDescent="0.3">
      <c r="B146" s="134"/>
      <c r="C146" s="134"/>
      <c r="D146" s="202"/>
      <c r="E146" s="134"/>
      <c r="F146" s="134"/>
      <c r="G146" s="202"/>
      <c r="H146" s="134"/>
      <c r="I146" s="134"/>
      <c r="J146" s="143"/>
      <c r="K146" s="143"/>
      <c r="L146" s="143"/>
      <c r="M146" s="143"/>
      <c r="N146" s="143"/>
      <c r="O146" s="143"/>
      <c r="P146" s="143"/>
      <c r="Q146" s="143"/>
    </row>
    <row r="147" spans="2:17" x14ac:dyDescent="0.3">
      <c r="B147" s="134"/>
      <c r="C147" s="134"/>
      <c r="D147" s="202"/>
      <c r="E147" s="134"/>
      <c r="F147" s="134"/>
      <c r="G147" s="202"/>
      <c r="H147" s="134"/>
      <c r="I147" s="134"/>
      <c r="J147" s="143"/>
      <c r="K147" s="143"/>
      <c r="L147" s="143"/>
      <c r="M147" s="143"/>
      <c r="N147" s="143"/>
      <c r="O147" s="143"/>
      <c r="P147" s="143"/>
      <c r="Q147" s="143"/>
    </row>
    <row r="148" spans="2:17" x14ac:dyDescent="0.3">
      <c r="B148" s="134"/>
      <c r="C148" s="134"/>
      <c r="D148" s="202"/>
      <c r="E148" s="134"/>
      <c r="F148" s="134"/>
      <c r="G148" s="202"/>
      <c r="H148" s="134"/>
      <c r="I148" s="134"/>
      <c r="J148" s="143"/>
      <c r="K148" s="143"/>
      <c r="L148" s="143"/>
      <c r="M148" s="143"/>
      <c r="N148" s="143"/>
      <c r="O148" s="143"/>
      <c r="P148" s="143"/>
      <c r="Q148" s="143"/>
    </row>
    <row r="149" spans="2:17" x14ac:dyDescent="0.3">
      <c r="B149" s="134"/>
      <c r="C149" s="134"/>
      <c r="D149" s="202"/>
      <c r="E149" s="134"/>
      <c r="F149" s="134"/>
      <c r="G149" s="202"/>
      <c r="H149" s="134"/>
      <c r="I149" s="134"/>
      <c r="J149" s="143"/>
      <c r="K149" s="143"/>
      <c r="L149" s="143"/>
      <c r="M149" s="143"/>
      <c r="N149" s="143"/>
      <c r="O149" s="143"/>
      <c r="P149" s="143"/>
      <c r="Q149" s="143"/>
    </row>
    <row r="150" spans="2:17" x14ac:dyDescent="0.3">
      <c r="B150" s="134"/>
      <c r="C150" s="134"/>
      <c r="D150" s="202"/>
      <c r="E150" s="134"/>
      <c r="F150" s="134"/>
      <c r="G150" s="202"/>
      <c r="H150" s="134"/>
      <c r="I150" s="134"/>
      <c r="J150" s="143"/>
      <c r="K150" s="143"/>
      <c r="L150" s="143"/>
      <c r="M150" s="143"/>
      <c r="N150" s="143"/>
      <c r="O150" s="143"/>
      <c r="P150" s="143"/>
      <c r="Q150" s="143"/>
    </row>
    <row r="151" spans="2:17" x14ac:dyDescent="0.3">
      <c r="B151" s="134"/>
      <c r="C151" s="134"/>
      <c r="D151" s="202"/>
      <c r="E151" s="134"/>
      <c r="F151" s="134"/>
      <c r="G151" s="202"/>
      <c r="H151" s="134"/>
      <c r="I151" s="134"/>
      <c r="J151" s="143"/>
      <c r="K151" s="143"/>
      <c r="L151" s="143"/>
      <c r="M151" s="143"/>
      <c r="N151" s="143"/>
      <c r="O151" s="143"/>
      <c r="P151" s="143"/>
      <c r="Q151" s="143"/>
    </row>
    <row r="152" spans="2:17" x14ac:dyDescent="0.3">
      <c r="B152" s="134"/>
      <c r="C152" s="134"/>
      <c r="D152" s="202"/>
      <c r="E152" s="134"/>
      <c r="F152" s="134"/>
      <c r="G152" s="202"/>
      <c r="H152" s="134"/>
      <c r="I152" s="134"/>
      <c r="J152" s="143"/>
      <c r="K152" s="143"/>
      <c r="L152" s="143"/>
      <c r="M152" s="143"/>
      <c r="N152" s="143"/>
      <c r="O152" s="143"/>
      <c r="P152" s="143"/>
      <c r="Q152" s="143"/>
    </row>
    <row r="153" spans="2:17" x14ac:dyDescent="0.3">
      <c r="B153" s="134"/>
      <c r="C153" s="134"/>
      <c r="D153" s="202"/>
      <c r="E153" s="134"/>
      <c r="F153" s="134"/>
      <c r="G153" s="202"/>
      <c r="H153" s="134"/>
      <c r="I153" s="134"/>
      <c r="J153" s="143"/>
      <c r="K153" s="143"/>
      <c r="L153" s="143"/>
      <c r="M153" s="143"/>
      <c r="N153" s="143"/>
      <c r="O153" s="143"/>
      <c r="P153" s="143"/>
      <c r="Q153" s="143"/>
    </row>
    <row r="154" spans="2:17" x14ac:dyDescent="0.3">
      <c r="B154" s="134"/>
      <c r="C154" s="134"/>
      <c r="D154" s="202"/>
      <c r="E154" s="134"/>
      <c r="F154" s="134"/>
      <c r="G154" s="202"/>
      <c r="H154" s="134"/>
      <c r="I154" s="134"/>
      <c r="J154" s="143"/>
      <c r="K154" s="143"/>
      <c r="L154" s="143"/>
      <c r="M154" s="143"/>
      <c r="N154" s="143"/>
      <c r="O154" s="143"/>
      <c r="P154" s="143"/>
      <c r="Q154" s="143"/>
    </row>
    <row r="155" spans="2:17" x14ac:dyDescent="0.3">
      <c r="B155" s="134"/>
      <c r="C155" s="134"/>
      <c r="D155" s="202"/>
      <c r="E155" s="134"/>
      <c r="F155" s="134"/>
      <c r="G155" s="202"/>
      <c r="H155" s="134"/>
      <c r="I155" s="134"/>
      <c r="J155" s="143"/>
      <c r="K155" s="143"/>
      <c r="L155" s="143"/>
      <c r="M155" s="143"/>
      <c r="N155" s="143"/>
      <c r="O155" s="143"/>
      <c r="P155" s="143"/>
      <c r="Q155" s="143"/>
    </row>
    <row r="156" spans="2:17" x14ac:dyDescent="0.3">
      <c r="B156" s="134"/>
      <c r="C156" s="134"/>
      <c r="D156" s="202"/>
      <c r="E156" s="134"/>
      <c r="F156" s="134"/>
      <c r="G156" s="202"/>
      <c r="H156" s="134"/>
      <c r="I156" s="134"/>
      <c r="J156" s="143"/>
      <c r="K156" s="143"/>
      <c r="L156" s="143"/>
      <c r="M156" s="143"/>
      <c r="N156" s="143"/>
      <c r="O156" s="143"/>
      <c r="P156" s="143"/>
      <c r="Q156" s="143"/>
    </row>
    <row r="157" spans="2:17" x14ac:dyDescent="0.3">
      <c r="B157" s="134"/>
      <c r="C157" s="134"/>
      <c r="D157" s="202"/>
      <c r="E157" s="134"/>
      <c r="F157" s="134"/>
      <c r="G157" s="202"/>
      <c r="H157" s="134"/>
      <c r="I157" s="134"/>
      <c r="J157" s="143"/>
      <c r="K157" s="143"/>
      <c r="L157" s="143"/>
      <c r="M157" s="143"/>
      <c r="N157" s="143"/>
      <c r="O157" s="143"/>
      <c r="P157" s="143"/>
      <c r="Q157" s="143"/>
    </row>
    <row r="158" spans="2:17" x14ac:dyDescent="0.3">
      <c r="B158" s="134"/>
      <c r="C158" s="134"/>
      <c r="D158" s="202"/>
      <c r="E158" s="134"/>
      <c r="F158" s="134"/>
      <c r="G158" s="202"/>
      <c r="H158" s="134"/>
      <c r="I158" s="134"/>
      <c r="J158" s="143"/>
      <c r="K158" s="143"/>
      <c r="L158" s="143"/>
      <c r="M158" s="143"/>
      <c r="N158" s="143"/>
      <c r="O158" s="143"/>
      <c r="P158" s="143"/>
      <c r="Q158" s="143"/>
    </row>
    <row r="159" spans="2:17" x14ac:dyDescent="0.3">
      <c r="B159" s="134"/>
      <c r="C159" s="134"/>
      <c r="D159" s="202"/>
      <c r="E159" s="134"/>
      <c r="F159" s="134"/>
      <c r="G159" s="202"/>
      <c r="H159" s="134"/>
      <c r="I159" s="134"/>
      <c r="J159" s="143"/>
      <c r="K159" s="143"/>
      <c r="L159" s="143"/>
      <c r="M159" s="143"/>
      <c r="N159" s="143"/>
      <c r="O159" s="143"/>
      <c r="P159" s="143"/>
      <c r="Q159" s="143"/>
    </row>
    <row r="160" spans="2:17" x14ac:dyDescent="0.3">
      <c r="B160" s="134"/>
      <c r="C160" s="134"/>
      <c r="D160" s="202"/>
      <c r="E160" s="134"/>
      <c r="F160" s="134"/>
      <c r="G160" s="202"/>
      <c r="H160" s="134"/>
      <c r="I160" s="134"/>
      <c r="J160" s="143"/>
      <c r="K160" s="143"/>
      <c r="L160" s="143"/>
      <c r="M160" s="143"/>
      <c r="N160" s="143"/>
      <c r="O160" s="143"/>
      <c r="P160" s="143"/>
      <c r="Q160" s="143"/>
    </row>
    <row r="161" spans="2:17" x14ac:dyDescent="0.3">
      <c r="B161" s="134"/>
      <c r="C161" s="134"/>
      <c r="D161" s="202"/>
      <c r="E161" s="134"/>
      <c r="F161" s="134"/>
      <c r="G161" s="202"/>
      <c r="H161" s="134"/>
      <c r="I161" s="134"/>
      <c r="J161" s="143"/>
      <c r="K161" s="143"/>
      <c r="L161" s="143"/>
      <c r="M161" s="143"/>
      <c r="N161" s="143"/>
      <c r="O161" s="143"/>
      <c r="P161" s="143"/>
      <c r="Q161" s="143"/>
    </row>
    <row r="162" spans="2:17" x14ac:dyDescent="0.3">
      <c r="B162" s="134"/>
      <c r="C162" s="134"/>
      <c r="D162" s="202"/>
      <c r="E162" s="134"/>
      <c r="F162" s="134"/>
      <c r="G162" s="202"/>
      <c r="H162" s="134"/>
      <c r="I162" s="134"/>
      <c r="J162" s="143"/>
      <c r="K162" s="143"/>
      <c r="L162" s="143"/>
      <c r="M162" s="143"/>
      <c r="N162" s="143"/>
      <c r="O162" s="143"/>
      <c r="P162" s="143"/>
      <c r="Q162" s="143"/>
    </row>
    <row r="163" spans="2:17" x14ac:dyDescent="0.3">
      <c r="B163" s="134"/>
      <c r="C163" s="134"/>
      <c r="D163" s="202"/>
      <c r="E163" s="134"/>
      <c r="F163" s="134"/>
      <c r="G163" s="202"/>
      <c r="H163" s="134"/>
      <c r="I163" s="134"/>
      <c r="J163" s="143"/>
      <c r="K163" s="143"/>
      <c r="L163" s="143"/>
      <c r="M163" s="143"/>
      <c r="N163" s="143"/>
      <c r="O163" s="143"/>
      <c r="P163" s="143"/>
      <c r="Q163" s="143"/>
    </row>
    <row r="164" spans="2:17" x14ac:dyDescent="0.3">
      <c r="B164" s="134"/>
      <c r="C164" s="134"/>
      <c r="D164" s="202"/>
      <c r="E164" s="134"/>
      <c r="F164" s="134"/>
      <c r="G164" s="202"/>
      <c r="H164" s="134"/>
      <c r="I164" s="134"/>
      <c r="J164" s="143"/>
      <c r="K164" s="143"/>
      <c r="L164" s="143"/>
      <c r="M164" s="143"/>
      <c r="N164" s="143"/>
      <c r="O164" s="143"/>
      <c r="P164" s="143"/>
      <c r="Q164" s="143"/>
    </row>
    <row r="165" spans="2:17" x14ac:dyDescent="0.3">
      <c r="B165" s="134"/>
      <c r="C165" s="134"/>
      <c r="D165" s="202"/>
      <c r="E165" s="134"/>
      <c r="F165" s="134"/>
      <c r="G165" s="202"/>
      <c r="H165" s="134"/>
      <c r="I165" s="134"/>
      <c r="J165" s="143"/>
      <c r="K165" s="143"/>
      <c r="L165" s="143"/>
      <c r="M165" s="143"/>
      <c r="N165" s="143"/>
      <c r="O165" s="143"/>
      <c r="P165" s="143"/>
      <c r="Q165" s="143"/>
    </row>
    <row r="166" spans="2:17" x14ac:dyDescent="0.3">
      <c r="B166" s="134"/>
      <c r="C166" s="134"/>
      <c r="D166" s="202"/>
      <c r="E166" s="134"/>
      <c r="F166" s="134"/>
      <c r="G166" s="202"/>
      <c r="H166" s="134"/>
      <c r="I166" s="134"/>
      <c r="J166" s="143"/>
      <c r="K166" s="143"/>
      <c r="L166" s="143"/>
      <c r="M166" s="143"/>
      <c r="N166" s="143"/>
      <c r="O166" s="143"/>
      <c r="P166" s="143"/>
      <c r="Q166" s="143"/>
    </row>
    <row r="167" spans="2:17" x14ac:dyDescent="0.3">
      <c r="B167" s="134"/>
      <c r="C167" s="134"/>
      <c r="D167" s="202"/>
      <c r="E167" s="134"/>
      <c r="F167" s="134"/>
      <c r="G167" s="202"/>
      <c r="H167" s="134"/>
      <c r="I167" s="134"/>
      <c r="J167" s="143"/>
      <c r="K167" s="143"/>
      <c r="L167" s="143"/>
      <c r="M167" s="143"/>
      <c r="N167" s="143"/>
      <c r="O167" s="143"/>
      <c r="P167" s="143"/>
      <c r="Q167" s="143"/>
    </row>
    <row r="168" spans="2:17" x14ac:dyDescent="0.3">
      <c r="B168" s="134"/>
      <c r="C168" s="134"/>
      <c r="D168" s="202"/>
      <c r="E168" s="134"/>
      <c r="F168" s="134"/>
      <c r="G168" s="202"/>
      <c r="H168" s="134"/>
      <c r="I168" s="134"/>
      <c r="J168" s="143"/>
      <c r="K168" s="143"/>
      <c r="L168" s="143"/>
      <c r="M168" s="143"/>
      <c r="N168" s="143"/>
      <c r="O168" s="143"/>
      <c r="P168" s="143"/>
      <c r="Q168" s="143"/>
    </row>
    <row r="169" spans="2:17" x14ac:dyDescent="0.3">
      <c r="B169" s="134"/>
      <c r="C169" s="134"/>
      <c r="D169" s="202"/>
      <c r="E169" s="134"/>
      <c r="F169" s="134"/>
      <c r="G169" s="202"/>
      <c r="H169" s="134"/>
      <c r="I169" s="134"/>
      <c r="J169" s="143"/>
      <c r="K169" s="143"/>
      <c r="L169" s="143"/>
      <c r="M169" s="143"/>
      <c r="N169" s="143"/>
      <c r="O169" s="143"/>
      <c r="P169" s="143"/>
      <c r="Q169" s="143"/>
    </row>
    <row r="170" spans="2:17" x14ac:dyDescent="0.3">
      <c r="B170" s="134"/>
      <c r="C170" s="134"/>
      <c r="D170" s="202"/>
      <c r="E170" s="134"/>
      <c r="F170" s="134"/>
      <c r="G170" s="202"/>
      <c r="H170" s="134"/>
      <c r="I170" s="134"/>
      <c r="J170" s="143"/>
      <c r="K170" s="143"/>
      <c r="L170" s="143"/>
      <c r="M170" s="143"/>
      <c r="N170" s="143"/>
      <c r="O170" s="143"/>
      <c r="P170" s="143"/>
      <c r="Q170" s="143"/>
    </row>
    <row r="171" spans="2:17" x14ac:dyDescent="0.3">
      <c r="B171" s="134"/>
      <c r="C171" s="134"/>
      <c r="D171" s="202"/>
      <c r="E171" s="134"/>
      <c r="F171" s="134"/>
      <c r="G171" s="202"/>
      <c r="H171" s="134"/>
      <c r="I171" s="134"/>
      <c r="J171" s="143"/>
      <c r="K171" s="143"/>
      <c r="L171" s="143"/>
      <c r="M171" s="143"/>
      <c r="N171" s="143"/>
      <c r="O171" s="143"/>
      <c r="P171" s="143"/>
      <c r="Q171" s="143"/>
    </row>
    <row r="172" spans="2:17" x14ac:dyDescent="0.3">
      <c r="B172" s="134"/>
      <c r="C172" s="134"/>
      <c r="D172" s="202"/>
      <c r="E172" s="134"/>
      <c r="F172" s="134"/>
      <c r="G172" s="202"/>
      <c r="H172" s="134"/>
      <c r="I172" s="134"/>
      <c r="J172" s="143"/>
      <c r="K172" s="143"/>
      <c r="L172" s="143"/>
      <c r="M172" s="143"/>
      <c r="N172" s="143"/>
      <c r="O172" s="143"/>
      <c r="P172" s="143"/>
      <c r="Q172" s="143"/>
    </row>
    <row r="173" spans="2:17" x14ac:dyDescent="0.3">
      <c r="B173" s="134"/>
      <c r="C173" s="134"/>
      <c r="D173" s="202"/>
      <c r="E173" s="134"/>
      <c r="F173" s="134"/>
      <c r="G173" s="202"/>
      <c r="H173" s="134"/>
      <c r="I173" s="134"/>
      <c r="J173" s="143"/>
      <c r="K173" s="143"/>
      <c r="L173" s="143"/>
      <c r="M173" s="143"/>
      <c r="N173" s="143"/>
      <c r="O173" s="143"/>
      <c r="P173" s="143"/>
      <c r="Q173" s="143"/>
    </row>
    <row r="174" spans="2:17" x14ac:dyDescent="0.3">
      <c r="B174" s="134"/>
      <c r="C174" s="134"/>
      <c r="D174" s="202"/>
      <c r="E174" s="134"/>
      <c r="F174" s="134"/>
      <c r="G174" s="202"/>
      <c r="H174" s="134"/>
      <c r="I174" s="134"/>
      <c r="J174" s="143"/>
      <c r="K174" s="143"/>
      <c r="L174" s="143"/>
      <c r="M174" s="143"/>
      <c r="N174" s="143"/>
      <c r="O174" s="143"/>
      <c r="P174" s="143"/>
      <c r="Q174" s="143"/>
    </row>
    <row r="175" spans="2:17" x14ac:dyDescent="0.3">
      <c r="B175" s="134"/>
      <c r="C175" s="134"/>
      <c r="D175" s="202"/>
      <c r="E175" s="134"/>
      <c r="F175" s="134"/>
      <c r="G175" s="202"/>
      <c r="H175" s="134"/>
      <c r="I175" s="134"/>
      <c r="J175" s="143"/>
      <c r="K175" s="143"/>
      <c r="L175" s="143"/>
      <c r="M175" s="143"/>
      <c r="N175" s="143"/>
      <c r="O175" s="143"/>
      <c r="P175" s="143"/>
      <c r="Q175" s="143"/>
    </row>
    <row r="176" spans="2:17" x14ac:dyDescent="0.3">
      <c r="B176" s="134"/>
      <c r="C176" s="134"/>
      <c r="D176" s="202"/>
      <c r="E176" s="134"/>
      <c r="F176" s="134"/>
      <c r="G176" s="202"/>
      <c r="H176" s="134"/>
      <c r="I176" s="134"/>
      <c r="J176" s="143"/>
      <c r="K176" s="143"/>
      <c r="L176" s="143"/>
      <c r="M176" s="143"/>
      <c r="N176" s="143"/>
      <c r="O176" s="143"/>
      <c r="P176" s="143"/>
      <c r="Q176" s="143"/>
    </row>
    <row r="177" spans="2:17" x14ac:dyDescent="0.3">
      <c r="B177" s="134"/>
      <c r="C177" s="134"/>
      <c r="D177" s="202"/>
      <c r="E177" s="134"/>
      <c r="F177" s="134"/>
      <c r="G177" s="202"/>
      <c r="H177" s="134"/>
      <c r="I177" s="134"/>
      <c r="J177" s="143"/>
      <c r="K177" s="143"/>
      <c r="L177" s="143"/>
      <c r="M177" s="143"/>
      <c r="N177" s="143"/>
      <c r="O177" s="143"/>
      <c r="P177" s="143"/>
      <c r="Q177" s="143"/>
    </row>
    <row r="178" spans="2:17" x14ac:dyDescent="0.3">
      <c r="B178" s="134"/>
      <c r="C178" s="134"/>
      <c r="D178" s="202"/>
      <c r="E178" s="134"/>
      <c r="F178" s="134"/>
      <c r="G178" s="202"/>
      <c r="H178" s="134"/>
      <c r="I178" s="134"/>
      <c r="J178" s="143"/>
      <c r="K178" s="143"/>
      <c r="L178" s="143"/>
      <c r="M178" s="143"/>
      <c r="N178" s="143"/>
      <c r="O178" s="143"/>
      <c r="P178" s="143"/>
      <c r="Q178" s="143"/>
    </row>
    <row r="179" spans="2:17" x14ac:dyDescent="0.3">
      <c r="B179" s="134"/>
      <c r="C179" s="134"/>
      <c r="D179" s="202"/>
      <c r="E179" s="134"/>
      <c r="F179" s="134"/>
      <c r="G179" s="202"/>
      <c r="H179" s="134"/>
      <c r="I179" s="134"/>
      <c r="J179" s="143"/>
      <c r="K179" s="143"/>
      <c r="L179" s="143"/>
      <c r="M179" s="143"/>
      <c r="N179" s="143"/>
      <c r="O179" s="143"/>
      <c r="P179" s="143"/>
      <c r="Q179" s="143"/>
    </row>
    <row r="180" spans="2:17" x14ac:dyDescent="0.3">
      <c r="B180" s="134"/>
      <c r="C180" s="134"/>
      <c r="D180" s="202"/>
      <c r="E180" s="134"/>
      <c r="F180" s="134"/>
      <c r="G180" s="202"/>
      <c r="H180" s="134"/>
      <c r="I180" s="134"/>
      <c r="J180" s="143"/>
      <c r="K180" s="143"/>
      <c r="L180" s="143"/>
      <c r="M180" s="143"/>
      <c r="N180" s="143"/>
      <c r="O180" s="143"/>
      <c r="P180" s="143"/>
      <c r="Q180" s="143"/>
    </row>
    <row r="181" spans="2:17" x14ac:dyDescent="0.3">
      <c r="B181" s="134"/>
      <c r="C181" s="134"/>
      <c r="D181" s="202"/>
      <c r="E181" s="134"/>
      <c r="F181" s="134"/>
      <c r="G181" s="202"/>
      <c r="H181" s="134"/>
      <c r="I181" s="134"/>
      <c r="J181" s="143"/>
      <c r="K181" s="143"/>
      <c r="L181" s="143"/>
      <c r="M181" s="143"/>
      <c r="N181" s="143"/>
      <c r="O181" s="143"/>
      <c r="P181" s="143"/>
      <c r="Q181" s="143"/>
    </row>
    <row r="182" spans="2:17" x14ac:dyDescent="0.3">
      <c r="B182" s="134"/>
      <c r="C182" s="134"/>
      <c r="D182" s="202"/>
      <c r="E182" s="134"/>
      <c r="F182" s="134"/>
      <c r="G182" s="202"/>
      <c r="H182" s="134"/>
      <c r="I182" s="134"/>
      <c r="J182" s="143"/>
      <c r="K182" s="143"/>
      <c r="L182" s="143"/>
      <c r="M182" s="143"/>
      <c r="N182" s="143"/>
      <c r="O182" s="143"/>
      <c r="P182" s="143"/>
      <c r="Q182" s="143"/>
    </row>
    <row r="183" spans="2:17" x14ac:dyDescent="0.3">
      <c r="B183" s="134"/>
      <c r="C183" s="134"/>
      <c r="D183" s="202"/>
      <c r="E183" s="134"/>
      <c r="F183" s="134"/>
      <c r="G183" s="202"/>
      <c r="H183" s="134"/>
      <c r="I183" s="134"/>
      <c r="J183" s="143"/>
      <c r="K183" s="143"/>
      <c r="L183" s="143"/>
      <c r="M183" s="143"/>
      <c r="N183" s="143"/>
      <c r="O183" s="143"/>
      <c r="P183" s="143"/>
      <c r="Q183" s="143"/>
    </row>
    <row r="184" spans="2:17" x14ac:dyDescent="0.3">
      <c r="B184" s="134"/>
      <c r="C184" s="134"/>
      <c r="D184" s="202"/>
      <c r="E184" s="134"/>
      <c r="F184" s="134"/>
      <c r="G184" s="202"/>
      <c r="H184" s="134"/>
      <c r="I184" s="134"/>
      <c r="J184" s="143"/>
      <c r="K184" s="143"/>
      <c r="L184" s="143"/>
      <c r="M184" s="143"/>
      <c r="N184" s="143"/>
      <c r="O184" s="143"/>
      <c r="P184" s="143"/>
      <c r="Q184" s="143"/>
    </row>
    <row r="185" spans="2:17" x14ac:dyDescent="0.3">
      <c r="B185" s="134"/>
      <c r="C185" s="134"/>
      <c r="D185" s="202"/>
      <c r="E185" s="134"/>
      <c r="F185" s="134"/>
      <c r="G185" s="202"/>
      <c r="H185" s="134"/>
      <c r="I185" s="134"/>
      <c r="J185" s="143"/>
      <c r="K185" s="143"/>
      <c r="L185" s="143"/>
      <c r="M185" s="143"/>
      <c r="N185" s="143"/>
      <c r="O185" s="143"/>
      <c r="P185" s="143"/>
      <c r="Q185" s="143"/>
    </row>
    <row r="186" spans="2:17" x14ac:dyDescent="0.3">
      <c r="B186" s="134"/>
      <c r="C186" s="134"/>
      <c r="D186" s="202"/>
      <c r="E186" s="134"/>
      <c r="F186" s="134"/>
      <c r="G186" s="202"/>
      <c r="H186" s="134"/>
      <c r="I186" s="134"/>
      <c r="J186" s="143"/>
      <c r="K186" s="143"/>
      <c r="L186" s="143"/>
      <c r="M186" s="143"/>
      <c r="N186" s="143"/>
      <c r="O186" s="143"/>
      <c r="P186" s="143"/>
      <c r="Q186" s="143"/>
    </row>
    <row r="187" spans="2:17" x14ac:dyDescent="0.3">
      <c r="B187" s="134"/>
      <c r="C187" s="134"/>
      <c r="D187" s="202"/>
      <c r="E187" s="134"/>
      <c r="F187" s="134"/>
      <c r="G187" s="202"/>
      <c r="H187" s="134"/>
      <c r="I187" s="134"/>
      <c r="J187" s="143"/>
      <c r="K187" s="143"/>
      <c r="L187" s="143"/>
      <c r="M187" s="143"/>
      <c r="N187" s="143"/>
      <c r="O187" s="143"/>
      <c r="P187" s="143"/>
      <c r="Q187" s="143"/>
    </row>
    <row r="188" spans="2:17" x14ac:dyDescent="0.3">
      <c r="B188" s="134"/>
      <c r="C188" s="134"/>
      <c r="D188" s="202"/>
      <c r="E188" s="134"/>
      <c r="F188" s="134"/>
      <c r="G188" s="202"/>
      <c r="H188" s="134"/>
      <c r="I188" s="134"/>
      <c r="J188" s="143"/>
      <c r="K188" s="143"/>
      <c r="L188" s="143"/>
      <c r="M188" s="143"/>
      <c r="N188" s="143"/>
      <c r="O188" s="143"/>
      <c r="P188" s="143"/>
      <c r="Q188" s="143"/>
    </row>
    <row r="189" spans="2:17" x14ac:dyDescent="0.3">
      <c r="B189" s="134"/>
      <c r="C189" s="134"/>
      <c r="D189" s="202"/>
      <c r="E189" s="134"/>
      <c r="F189" s="134"/>
      <c r="G189" s="202"/>
      <c r="H189" s="134"/>
      <c r="I189" s="134"/>
      <c r="J189" s="143"/>
      <c r="K189" s="143"/>
      <c r="L189" s="143"/>
      <c r="M189" s="143"/>
      <c r="N189" s="143"/>
      <c r="O189" s="143"/>
      <c r="P189" s="143"/>
      <c r="Q189" s="143"/>
    </row>
    <row r="190" spans="2:17" x14ac:dyDescent="0.3">
      <c r="B190" s="134"/>
      <c r="C190" s="134"/>
      <c r="D190" s="202"/>
      <c r="E190" s="134"/>
      <c r="F190" s="134"/>
      <c r="G190" s="202"/>
      <c r="H190" s="134"/>
      <c r="I190" s="134"/>
      <c r="J190" s="143"/>
      <c r="K190" s="143"/>
      <c r="L190" s="143"/>
      <c r="M190" s="143"/>
      <c r="N190" s="143"/>
      <c r="O190" s="143"/>
      <c r="P190" s="143"/>
      <c r="Q190" s="143"/>
    </row>
    <row r="191" spans="2:17" x14ac:dyDescent="0.3">
      <c r="B191" s="134"/>
      <c r="C191" s="134"/>
      <c r="D191" s="202"/>
      <c r="E191" s="134"/>
      <c r="F191" s="134"/>
      <c r="G191" s="202"/>
      <c r="H191" s="134"/>
      <c r="I191" s="134"/>
      <c r="J191" s="143"/>
      <c r="K191" s="143"/>
      <c r="L191" s="143"/>
      <c r="M191" s="143"/>
      <c r="N191" s="143"/>
      <c r="O191" s="143"/>
      <c r="P191" s="143"/>
      <c r="Q191" s="143"/>
    </row>
    <row r="192" spans="2:17" x14ac:dyDescent="0.3">
      <c r="B192" s="134"/>
      <c r="C192" s="134"/>
      <c r="D192" s="202"/>
      <c r="E192" s="134"/>
      <c r="F192" s="134"/>
      <c r="G192" s="202"/>
      <c r="H192" s="134"/>
      <c r="I192" s="134"/>
      <c r="J192" s="143"/>
      <c r="K192" s="143"/>
      <c r="L192" s="143"/>
      <c r="M192" s="143"/>
      <c r="N192" s="143"/>
      <c r="O192" s="143"/>
      <c r="P192" s="143"/>
      <c r="Q192" s="143"/>
    </row>
    <row r="193" spans="2:17" x14ac:dyDescent="0.3">
      <c r="B193" s="134"/>
      <c r="C193" s="134"/>
      <c r="D193" s="202"/>
      <c r="E193" s="134"/>
      <c r="F193" s="134"/>
      <c r="G193" s="202"/>
      <c r="H193" s="134"/>
      <c r="I193" s="134"/>
      <c r="J193" s="143"/>
      <c r="K193" s="143"/>
      <c r="L193" s="143"/>
      <c r="M193" s="143"/>
      <c r="N193" s="143"/>
      <c r="O193" s="143"/>
      <c r="P193" s="143"/>
      <c r="Q193" s="143"/>
    </row>
    <row r="194" spans="2:17" x14ac:dyDescent="0.3">
      <c r="B194" s="134"/>
      <c r="C194" s="134"/>
      <c r="D194" s="202"/>
      <c r="E194" s="134"/>
      <c r="F194" s="134"/>
      <c r="G194" s="202"/>
      <c r="H194" s="134"/>
      <c r="I194" s="134"/>
      <c r="J194" s="143"/>
      <c r="K194" s="143"/>
      <c r="L194" s="143"/>
      <c r="M194" s="143"/>
      <c r="N194" s="143"/>
      <c r="O194" s="143"/>
      <c r="P194" s="143"/>
      <c r="Q194" s="143"/>
    </row>
    <row r="195" spans="2:17" x14ac:dyDescent="0.3">
      <c r="B195" s="134"/>
      <c r="C195" s="134"/>
      <c r="D195" s="202"/>
      <c r="E195" s="134"/>
      <c r="F195" s="134"/>
      <c r="G195" s="202"/>
      <c r="H195" s="134"/>
      <c r="I195" s="134"/>
      <c r="J195" s="143"/>
      <c r="K195" s="143"/>
      <c r="L195" s="143"/>
      <c r="M195" s="143"/>
      <c r="N195" s="143"/>
      <c r="O195" s="143"/>
      <c r="P195" s="143"/>
      <c r="Q195" s="143"/>
    </row>
    <row r="196" spans="2:17" x14ac:dyDescent="0.3">
      <c r="B196" s="134"/>
      <c r="C196" s="134"/>
      <c r="D196" s="202"/>
      <c r="E196" s="134"/>
      <c r="F196" s="134"/>
      <c r="G196" s="202"/>
      <c r="H196" s="134"/>
      <c r="I196" s="134"/>
      <c r="J196" s="143"/>
      <c r="K196" s="143"/>
      <c r="L196" s="143"/>
      <c r="M196" s="143"/>
      <c r="N196" s="143"/>
      <c r="O196" s="143"/>
      <c r="P196" s="143"/>
      <c r="Q196" s="143"/>
    </row>
    <row r="197" spans="2:17" x14ac:dyDescent="0.3">
      <c r="B197" s="134"/>
      <c r="C197" s="134"/>
      <c r="D197" s="202"/>
      <c r="E197" s="134"/>
      <c r="F197" s="134"/>
      <c r="G197" s="202"/>
      <c r="H197" s="134"/>
      <c r="I197" s="134"/>
      <c r="J197" s="143"/>
      <c r="K197" s="143"/>
      <c r="L197" s="143"/>
      <c r="M197" s="143"/>
      <c r="N197" s="143"/>
      <c r="O197" s="143"/>
      <c r="P197" s="143"/>
      <c r="Q197" s="143"/>
    </row>
    <row r="198" spans="2:17" x14ac:dyDescent="0.3">
      <c r="B198" s="134"/>
      <c r="C198" s="134"/>
      <c r="D198" s="202"/>
      <c r="E198" s="134"/>
      <c r="F198" s="134"/>
      <c r="G198" s="202"/>
      <c r="H198" s="134"/>
      <c r="I198" s="134"/>
      <c r="J198" s="143"/>
      <c r="K198" s="143"/>
      <c r="L198" s="143"/>
      <c r="M198" s="143"/>
      <c r="N198" s="143"/>
      <c r="O198" s="143"/>
      <c r="P198" s="143"/>
      <c r="Q198" s="143"/>
    </row>
    <row r="199" spans="2:17" x14ac:dyDescent="0.3">
      <c r="B199" s="134"/>
      <c r="C199" s="134"/>
      <c r="D199" s="202"/>
      <c r="E199" s="134"/>
      <c r="F199" s="134"/>
      <c r="G199" s="202"/>
      <c r="H199" s="134"/>
      <c r="I199" s="134"/>
      <c r="J199" s="143"/>
      <c r="K199" s="143"/>
      <c r="L199" s="143"/>
      <c r="M199" s="143"/>
      <c r="N199" s="143"/>
      <c r="O199" s="143"/>
      <c r="P199" s="143"/>
      <c r="Q199" s="143"/>
    </row>
    <row r="200" spans="2:17" x14ac:dyDescent="0.3">
      <c r="B200" s="134"/>
      <c r="C200" s="134"/>
      <c r="D200" s="202"/>
      <c r="E200" s="134"/>
      <c r="F200" s="134"/>
      <c r="G200" s="202"/>
      <c r="H200" s="134"/>
      <c r="I200" s="134"/>
      <c r="J200" s="143"/>
      <c r="K200" s="143"/>
      <c r="L200" s="143"/>
      <c r="M200" s="143"/>
      <c r="N200" s="143"/>
      <c r="O200" s="143"/>
      <c r="P200" s="143"/>
      <c r="Q200" s="143"/>
    </row>
    <row r="201" spans="2:17" x14ac:dyDescent="0.3">
      <c r="B201" s="134"/>
      <c r="C201" s="134"/>
      <c r="D201" s="202"/>
      <c r="E201" s="134"/>
      <c r="F201" s="134"/>
      <c r="G201" s="202"/>
      <c r="H201" s="134"/>
      <c r="I201" s="134"/>
      <c r="J201" s="143"/>
      <c r="K201" s="143"/>
      <c r="L201" s="143"/>
      <c r="M201" s="143"/>
      <c r="N201" s="143"/>
      <c r="O201" s="143"/>
      <c r="P201" s="143"/>
      <c r="Q201" s="143"/>
    </row>
    <row r="202" spans="2:17" x14ac:dyDescent="0.3">
      <c r="B202" s="134"/>
      <c r="C202" s="134"/>
      <c r="D202" s="202"/>
      <c r="E202" s="134"/>
      <c r="F202" s="134"/>
      <c r="G202" s="202"/>
      <c r="H202" s="134"/>
      <c r="I202" s="134"/>
      <c r="J202" s="143"/>
      <c r="K202" s="143"/>
      <c r="L202" s="143"/>
      <c r="M202" s="143"/>
      <c r="N202" s="143"/>
      <c r="O202" s="143"/>
      <c r="P202" s="143"/>
      <c r="Q202" s="143"/>
    </row>
    <row r="203" spans="2:17" x14ac:dyDescent="0.3">
      <c r="B203" s="134"/>
      <c r="C203" s="134"/>
      <c r="D203" s="202"/>
      <c r="E203" s="134"/>
      <c r="F203" s="134"/>
      <c r="G203" s="202"/>
      <c r="H203" s="134"/>
      <c r="I203" s="134"/>
      <c r="J203" s="143"/>
      <c r="K203" s="143"/>
      <c r="L203" s="143"/>
      <c r="M203" s="143"/>
      <c r="N203" s="143"/>
      <c r="O203" s="143"/>
      <c r="P203" s="143"/>
      <c r="Q203" s="143"/>
    </row>
    <row r="204" spans="2:17" x14ac:dyDescent="0.3">
      <c r="B204" s="134"/>
      <c r="C204" s="134"/>
      <c r="D204" s="202"/>
      <c r="E204" s="134"/>
      <c r="F204" s="134"/>
      <c r="G204" s="202"/>
      <c r="H204" s="134"/>
      <c r="I204" s="134"/>
      <c r="J204" s="143"/>
      <c r="K204" s="143"/>
      <c r="L204" s="143"/>
      <c r="M204" s="143"/>
      <c r="N204" s="143"/>
      <c r="O204" s="143"/>
      <c r="P204" s="143"/>
      <c r="Q204" s="143"/>
    </row>
    <row r="205" spans="2:17" x14ac:dyDescent="0.3">
      <c r="B205" s="134"/>
      <c r="C205" s="134"/>
      <c r="D205" s="202"/>
      <c r="E205" s="134"/>
      <c r="F205" s="134"/>
      <c r="G205" s="202"/>
      <c r="H205" s="134"/>
      <c r="I205" s="134"/>
      <c r="J205" s="143"/>
      <c r="K205" s="143"/>
      <c r="L205" s="143"/>
      <c r="M205" s="143"/>
      <c r="N205" s="143"/>
      <c r="O205" s="143"/>
      <c r="P205" s="143"/>
      <c r="Q205" s="143"/>
    </row>
    <row r="206" spans="2:17" x14ac:dyDescent="0.3">
      <c r="B206" s="134"/>
      <c r="C206" s="134"/>
      <c r="D206" s="202"/>
      <c r="E206" s="134"/>
      <c r="F206" s="134"/>
      <c r="G206" s="202"/>
      <c r="H206" s="134"/>
      <c r="I206" s="134"/>
      <c r="J206" s="143"/>
      <c r="K206" s="143"/>
      <c r="L206" s="143"/>
      <c r="M206" s="143"/>
      <c r="N206" s="143"/>
      <c r="O206" s="143"/>
      <c r="P206" s="143"/>
      <c r="Q206" s="143"/>
    </row>
    <row r="207" spans="2:17" x14ac:dyDescent="0.3">
      <c r="B207" s="134"/>
      <c r="C207" s="134"/>
      <c r="D207" s="202"/>
      <c r="E207" s="134"/>
      <c r="F207" s="134"/>
      <c r="G207" s="202"/>
      <c r="H207" s="134"/>
      <c r="I207" s="134"/>
      <c r="J207" s="143"/>
      <c r="K207" s="143"/>
      <c r="L207" s="143"/>
      <c r="M207" s="143"/>
      <c r="N207" s="143"/>
      <c r="O207" s="143"/>
      <c r="P207" s="143"/>
      <c r="Q207" s="143"/>
    </row>
    <row r="208" spans="2:17" x14ac:dyDescent="0.3">
      <c r="B208" s="134"/>
      <c r="C208" s="134"/>
      <c r="D208" s="202"/>
      <c r="E208" s="134"/>
      <c r="F208" s="134"/>
      <c r="G208" s="202"/>
      <c r="H208" s="134"/>
      <c r="I208" s="134"/>
      <c r="J208" s="143"/>
      <c r="K208" s="143"/>
      <c r="L208" s="143"/>
      <c r="M208" s="143"/>
      <c r="N208" s="143"/>
      <c r="O208" s="143"/>
      <c r="P208" s="143"/>
      <c r="Q208" s="143"/>
    </row>
    <row r="209" spans="2:17" x14ac:dyDescent="0.3">
      <c r="B209" s="134"/>
      <c r="C209" s="134"/>
      <c r="D209" s="202"/>
      <c r="E209" s="134"/>
      <c r="F209" s="134"/>
      <c r="G209" s="202"/>
      <c r="H209" s="134"/>
      <c r="I209" s="134"/>
      <c r="J209" s="143"/>
      <c r="K209" s="143"/>
      <c r="L209" s="143"/>
      <c r="M209" s="143"/>
      <c r="N209" s="143"/>
      <c r="O209" s="143"/>
      <c r="P209" s="143"/>
      <c r="Q209" s="143"/>
    </row>
    <row r="210" spans="2:17" x14ac:dyDescent="0.3">
      <c r="B210" s="134"/>
      <c r="C210" s="134"/>
      <c r="D210" s="202"/>
      <c r="E210" s="134"/>
      <c r="F210" s="134"/>
      <c r="G210" s="202"/>
      <c r="H210" s="134"/>
      <c r="I210" s="134"/>
      <c r="J210" s="143"/>
      <c r="K210" s="143"/>
      <c r="L210" s="143"/>
      <c r="M210" s="143"/>
      <c r="N210" s="143"/>
      <c r="O210" s="143"/>
      <c r="P210" s="143"/>
      <c r="Q210" s="143"/>
    </row>
    <row r="211" spans="2:17" x14ac:dyDescent="0.3">
      <c r="B211" s="134"/>
      <c r="C211" s="134"/>
      <c r="D211" s="202"/>
      <c r="E211" s="134"/>
      <c r="F211" s="134"/>
      <c r="G211" s="202"/>
      <c r="H211" s="134"/>
      <c r="I211" s="134"/>
      <c r="J211" s="143"/>
      <c r="K211" s="143"/>
      <c r="L211" s="143"/>
      <c r="M211" s="143"/>
      <c r="N211" s="143"/>
      <c r="O211" s="143"/>
      <c r="P211" s="143"/>
      <c r="Q211" s="143"/>
    </row>
    <row r="212" spans="2:17" x14ac:dyDescent="0.3">
      <c r="B212" s="134"/>
      <c r="C212" s="134"/>
      <c r="D212" s="202"/>
      <c r="E212" s="134"/>
      <c r="F212" s="134"/>
      <c r="G212" s="202"/>
      <c r="H212" s="134"/>
      <c r="I212" s="134"/>
      <c r="J212" s="143"/>
      <c r="K212" s="143"/>
      <c r="L212" s="143"/>
      <c r="M212" s="143"/>
      <c r="N212" s="143"/>
      <c r="O212" s="143"/>
      <c r="P212" s="143"/>
      <c r="Q212" s="143"/>
    </row>
    <row r="213" spans="2:17" x14ac:dyDescent="0.3">
      <c r="B213" s="134"/>
      <c r="C213" s="134"/>
      <c r="D213" s="202"/>
      <c r="E213" s="134"/>
      <c r="F213" s="134"/>
      <c r="G213" s="202"/>
      <c r="H213" s="134"/>
      <c r="I213" s="134"/>
      <c r="J213" s="143"/>
      <c r="K213" s="143"/>
      <c r="L213" s="143"/>
      <c r="M213" s="143"/>
      <c r="N213" s="143"/>
      <c r="O213" s="143"/>
      <c r="P213" s="143"/>
      <c r="Q213" s="143"/>
    </row>
    <row r="214" spans="2:17" x14ac:dyDescent="0.3">
      <c r="B214" s="134"/>
      <c r="C214" s="134"/>
      <c r="D214" s="202"/>
      <c r="E214" s="134"/>
      <c r="F214" s="134"/>
      <c r="G214" s="202"/>
      <c r="H214" s="134"/>
      <c r="I214" s="134"/>
      <c r="J214" s="143"/>
      <c r="K214" s="143"/>
      <c r="L214" s="143"/>
      <c r="M214" s="143"/>
      <c r="N214" s="143"/>
      <c r="O214" s="143"/>
      <c r="P214" s="143"/>
      <c r="Q214" s="143"/>
    </row>
    <row r="215" spans="2:17" x14ac:dyDescent="0.3">
      <c r="B215" s="134"/>
      <c r="C215" s="134"/>
      <c r="D215" s="202"/>
      <c r="E215" s="134"/>
      <c r="F215" s="134"/>
      <c r="G215" s="202"/>
      <c r="H215" s="134"/>
      <c r="I215" s="134"/>
      <c r="J215" s="143"/>
      <c r="K215" s="143"/>
      <c r="L215" s="143"/>
      <c r="M215" s="143"/>
      <c r="N215" s="143"/>
      <c r="O215" s="143"/>
      <c r="P215" s="143"/>
      <c r="Q215" s="143"/>
    </row>
    <row r="216" spans="2:17" x14ac:dyDescent="0.3">
      <c r="B216" s="134"/>
      <c r="C216" s="134"/>
      <c r="D216" s="202"/>
      <c r="E216" s="134"/>
      <c r="F216" s="134"/>
      <c r="G216" s="202"/>
      <c r="H216" s="134"/>
      <c r="I216" s="134"/>
      <c r="J216" s="143"/>
      <c r="K216" s="143"/>
      <c r="L216" s="143"/>
      <c r="M216" s="143"/>
      <c r="N216" s="143"/>
      <c r="O216" s="143"/>
      <c r="P216" s="143"/>
      <c r="Q216" s="143"/>
    </row>
    <row r="217" spans="2:17" x14ac:dyDescent="0.3">
      <c r="B217" s="134"/>
      <c r="C217" s="134"/>
      <c r="D217" s="202"/>
      <c r="E217" s="134"/>
      <c r="F217" s="134"/>
      <c r="G217" s="202"/>
      <c r="H217" s="134"/>
      <c r="I217" s="134"/>
      <c r="J217" s="143"/>
      <c r="K217" s="143"/>
      <c r="L217" s="143"/>
      <c r="M217" s="143"/>
      <c r="N217" s="143"/>
      <c r="O217" s="143"/>
      <c r="P217" s="143"/>
      <c r="Q217" s="143"/>
    </row>
    <row r="218" spans="2:17" x14ac:dyDescent="0.3">
      <c r="B218" s="134"/>
      <c r="C218" s="134"/>
      <c r="D218" s="202"/>
      <c r="E218" s="134"/>
      <c r="F218" s="134"/>
      <c r="G218" s="202"/>
      <c r="H218" s="134"/>
      <c r="I218" s="134"/>
      <c r="J218" s="143"/>
      <c r="K218" s="143"/>
      <c r="L218" s="143"/>
      <c r="M218" s="143"/>
      <c r="N218" s="143"/>
      <c r="O218" s="143"/>
      <c r="P218" s="143"/>
      <c r="Q218" s="143"/>
    </row>
    <row r="219" spans="2:17" x14ac:dyDescent="0.3">
      <c r="B219" s="134"/>
      <c r="C219" s="134"/>
      <c r="D219" s="202"/>
      <c r="E219" s="134"/>
      <c r="F219" s="134"/>
      <c r="G219" s="202"/>
      <c r="H219" s="134"/>
      <c r="I219" s="134"/>
      <c r="J219" s="143"/>
      <c r="K219" s="143"/>
      <c r="L219" s="143"/>
      <c r="M219" s="143"/>
      <c r="N219" s="143"/>
      <c r="O219" s="143"/>
      <c r="P219" s="143"/>
      <c r="Q219" s="143"/>
    </row>
    <row r="220" spans="2:17" x14ac:dyDescent="0.3">
      <c r="B220" s="134"/>
      <c r="C220" s="134"/>
      <c r="D220" s="202"/>
      <c r="E220" s="134"/>
      <c r="F220" s="134"/>
      <c r="G220" s="202"/>
      <c r="H220" s="134"/>
      <c r="I220" s="134"/>
      <c r="J220" s="143"/>
      <c r="K220" s="143"/>
      <c r="L220" s="143"/>
      <c r="M220" s="143"/>
      <c r="N220" s="143"/>
      <c r="O220" s="143"/>
      <c r="P220" s="143"/>
      <c r="Q220" s="143"/>
    </row>
    <row r="221" spans="2:17" x14ac:dyDescent="0.3">
      <c r="B221" s="134"/>
      <c r="C221" s="134"/>
      <c r="D221" s="202"/>
      <c r="E221" s="134"/>
      <c r="F221" s="134"/>
      <c r="G221" s="202"/>
      <c r="H221" s="134"/>
      <c r="I221" s="134"/>
      <c r="J221" s="143"/>
      <c r="K221" s="143"/>
      <c r="L221" s="143"/>
      <c r="M221" s="143"/>
      <c r="N221" s="143"/>
      <c r="O221" s="143"/>
      <c r="P221" s="143"/>
      <c r="Q221" s="143"/>
    </row>
    <row r="222" spans="2:17" x14ac:dyDescent="0.3">
      <c r="B222" s="134"/>
      <c r="C222" s="134"/>
      <c r="D222" s="202"/>
      <c r="E222" s="134"/>
      <c r="F222" s="134"/>
      <c r="G222" s="202"/>
      <c r="H222" s="134"/>
      <c r="I222" s="134"/>
      <c r="J222" s="143"/>
      <c r="K222" s="143"/>
      <c r="L222" s="143"/>
      <c r="M222" s="143"/>
      <c r="N222" s="143"/>
      <c r="O222" s="143"/>
      <c r="P222" s="143"/>
      <c r="Q222" s="143"/>
    </row>
    <row r="223" spans="2:17" x14ac:dyDescent="0.3">
      <c r="B223" s="134"/>
      <c r="C223" s="134"/>
      <c r="D223" s="202"/>
      <c r="E223" s="134"/>
      <c r="F223" s="134"/>
      <c r="G223" s="202"/>
      <c r="H223" s="134"/>
      <c r="I223" s="134"/>
      <c r="J223" s="143"/>
      <c r="K223" s="143"/>
      <c r="L223" s="143"/>
      <c r="M223" s="143"/>
      <c r="N223" s="143"/>
      <c r="O223" s="143"/>
      <c r="P223" s="143"/>
      <c r="Q223" s="143"/>
    </row>
    <row r="224" spans="2:17" x14ac:dyDescent="0.3">
      <c r="B224" s="134"/>
      <c r="C224" s="134"/>
      <c r="D224" s="202"/>
      <c r="E224" s="134"/>
      <c r="F224" s="134"/>
      <c r="G224" s="202"/>
      <c r="H224" s="134"/>
      <c r="I224" s="134"/>
      <c r="J224" s="143"/>
      <c r="K224" s="143"/>
      <c r="L224" s="143"/>
      <c r="M224" s="143"/>
      <c r="N224" s="143"/>
      <c r="O224" s="143"/>
      <c r="P224" s="143"/>
      <c r="Q224" s="143"/>
    </row>
    <row r="225" spans="2:17" x14ac:dyDescent="0.3">
      <c r="B225" s="134"/>
      <c r="C225" s="134"/>
      <c r="D225" s="202"/>
      <c r="E225" s="134"/>
      <c r="F225" s="134"/>
      <c r="G225" s="202"/>
      <c r="H225" s="134"/>
      <c r="I225" s="134"/>
      <c r="J225" s="143"/>
      <c r="K225" s="143"/>
      <c r="L225" s="143"/>
      <c r="M225" s="143"/>
      <c r="N225" s="143"/>
      <c r="O225" s="143"/>
      <c r="P225" s="143"/>
      <c r="Q225" s="143"/>
    </row>
    <row r="226" spans="2:17" x14ac:dyDescent="0.3">
      <c r="B226" s="134"/>
      <c r="C226" s="134"/>
      <c r="D226" s="202"/>
      <c r="E226" s="134"/>
      <c r="F226" s="134"/>
      <c r="G226" s="202"/>
      <c r="H226" s="134"/>
      <c r="I226" s="134"/>
      <c r="J226" s="143"/>
      <c r="K226" s="143"/>
      <c r="L226" s="143"/>
      <c r="M226" s="143"/>
      <c r="N226" s="143"/>
      <c r="O226" s="143"/>
      <c r="P226" s="143"/>
      <c r="Q226" s="143"/>
    </row>
    <row r="227" spans="2:17" x14ac:dyDescent="0.3">
      <c r="B227" s="134"/>
      <c r="C227" s="134"/>
      <c r="D227" s="202"/>
      <c r="E227" s="134"/>
      <c r="F227" s="134"/>
      <c r="G227" s="202"/>
      <c r="H227" s="134"/>
      <c r="I227" s="134"/>
      <c r="J227" s="143"/>
      <c r="K227" s="143"/>
      <c r="L227" s="143"/>
      <c r="M227" s="143"/>
      <c r="N227" s="143"/>
      <c r="O227" s="143"/>
      <c r="P227" s="143"/>
      <c r="Q227" s="143"/>
    </row>
    <row r="228" spans="2:17" x14ac:dyDescent="0.3">
      <c r="B228" s="134"/>
      <c r="C228" s="134"/>
      <c r="D228" s="202"/>
      <c r="E228" s="134"/>
      <c r="F228" s="134"/>
      <c r="G228" s="202"/>
      <c r="H228" s="134"/>
      <c r="I228" s="134"/>
      <c r="J228" s="143"/>
      <c r="K228" s="143"/>
      <c r="L228" s="143"/>
      <c r="M228" s="143"/>
      <c r="N228" s="143"/>
      <c r="O228" s="143"/>
      <c r="P228" s="143"/>
      <c r="Q228" s="143"/>
    </row>
    <row r="229" spans="2:17" x14ac:dyDescent="0.3">
      <c r="B229" s="134"/>
      <c r="C229" s="134"/>
      <c r="D229" s="202"/>
      <c r="E229" s="134"/>
      <c r="F229" s="134"/>
      <c r="G229" s="202"/>
      <c r="H229" s="134"/>
      <c r="I229" s="134"/>
      <c r="J229" s="143"/>
      <c r="K229" s="143"/>
      <c r="L229" s="143"/>
      <c r="M229" s="143"/>
      <c r="N229" s="143"/>
      <c r="O229" s="143"/>
      <c r="P229" s="143"/>
      <c r="Q229" s="143"/>
    </row>
    <row r="230" spans="2:17" x14ac:dyDescent="0.3">
      <c r="B230" s="134"/>
      <c r="C230" s="134"/>
      <c r="D230" s="202"/>
      <c r="E230" s="134"/>
      <c r="F230" s="134"/>
      <c r="G230" s="202"/>
      <c r="H230" s="134"/>
      <c r="I230" s="134"/>
      <c r="J230" s="143"/>
      <c r="K230" s="143"/>
      <c r="L230" s="143"/>
      <c r="M230" s="143"/>
      <c r="N230" s="143"/>
      <c r="O230" s="143"/>
      <c r="P230" s="143"/>
      <c r="Q230" s="143"/>
    </row>
    <row r="231" spans="2:17" x14ac:dyDescent="0.3">
      <c r="B231" s="134"/>
      <c r="C231" s="134"/>
      <c r="D231" s="202"/>
      <c r="E231" s="134"/>
      <c r="F231" s="134"/>
      <c r="G231" s="202"/>
      <c r="H231" s="134"/>
      <c r="I231" s="134"/>
      <c r="J231" s="143"/>
      <c r="K231" s="143"/>
      <c r="L231" s="143"/>
      <c r="M231" s="143"/>
      <c r="N231" s="143"/>
      <c r="O231" s="143"/>
      <c r="P231" s="143"/>
      <c r="Q231" s="143"/>
    </row>
    <row r="232" spans="2:17" x14ac:dyDescent="0.3">
      <c r="B232" s="134"/>
      <c r="C232" s="134"/>
      <c r="D232" s="202"/>
      <c r="E232" s="134"/>
      <c r="F232" s="134"/>
      <c r="G232" s="202"/>
      <c r="H232" s="134"/>
      <c r="I232" s="134"/>
      <c r="J232" s="143"/>
      <c r="K232" s="143"/>
      <c r="L232" s="143"/>
      <c r="M232" s="143"/>
      <c r="N232" s="143"/>
      <c r="O232" s="143"/>
      <c r="P232" s="143"/>
      <c r="Q232" s="143"/>
    </row>
    <row r="233" spans="2:17" x14ac:dyDescent="0.3">
      <c r="B233" s="134"/>
      <c r="C233" s="134"/>
      <c r="D233" s="202"/>
      <c r="E233" s="134"/>
      <c r="F233" s="134"/>
      <c r="G233" s="202"/>
      <c r="H233" s="134"/>
      <c r="I233" s="134"/>
      <c r="J233" s="143"/>
      <c r="K233" s="143"/>
      <c r="L233" s="143"/>
      <c r="M233" s="143"/>
      <c r="N233" s="143"/>
      <c r="O233" s="143"/>
      <c r="P233" s="143"/>
      <c r="Q233" s="143"/>
    </row>
    <row r="234" spans="2:17" x14ac:dyDescent="0.3">
      <c r="B234" s="134"/>
      <c r="C234" s="134"/>
      <c r="D234" s="202"/>
      <c r="E234" s="134"/>
      <c r="F234" s="134"/>
      <c r="G234" s="202"/>
      <c r="H234" s="134"/>
      <c r="I234" s="134"/>
      <c r="J234" s="143"/>
      <c r="K234" s="143"/>
      <c r="L234" s="143"/>
      <c r="M234" s="143"/>
      <c r="N234" s="143"/>
      <c r="O234" s="143"/>
      <c r="P234" s="143"/>
      <c r="Q234" s="143"/>
    </row>
    <row r="235" spans="2:17" x14ac:dyDescent="0.3">
      <c r="B235" s="134"/>
      <c r="C235" s="134"/>
      <c r="D235" s="202"/>
      <c r="E235" s="134"/>
      <c r="F235" s="134"/>
      <c r="G235" s="202"/>
      <c r="H235" s="134"/>
      <c r="I235" s="134"/>
      <c r="J235" s="143"/>
      <c r="K235" s="143"/>
      <c r="L235" s="143"/>
      <c r="M235" s="143"/>
      <c r="N235" s="143"/>
      <c r="O235" s="143"/>
      <c r="P235" s="143"/>
      <c r="Q235" s="143"/>
    </row>
    <row r="236" spans="2:17" x14ac:dyDescent="0.3">
      <c r="B236" s="134"/>
      <c r="C236" s="134"/>
      <c r="D236" s="202"/>
      <c r="E236" s="134"/>
      <c r="F236" s="134"/>
      <c r="G236" s="202"/>
      <c r="H236" s="134"/>
      <c r="I236" s="134"/>
      <c r="J236" s="143"/>
      <c r="K236" s="143"/>
      <c r="L236" s="143"/>
      <c r="M236" s="143"/>
      <c r="N236" s="143"/>
      <c r="O236" s="143"/>
      <c r="P236" s="143"/>
      <c r="Q236" s="143"/>
    </row>
    <row r="237" spans="2:17" x14ac:dyDescent="0.3">
      <c r="B237" s="134"/>
      <c r="C237" s="134"/>
      <c r="D237" s="202"/>
      <c r="E237" s="134"/>
      <c r="F237" s="134"/>
      <c r="G237" s="202"/>
      <c r="H237" s="134"/>
      <c r="I237" s="134"/>
      <c r="J237" s="143"/>
      <c r="K237" s="143"/>
      <c r="L237" s="143"/>
      <c r="M237" s="143"/>
      <c r="N237" s="143"/>
      <c r="O237" s="143"/>
      <c r="P237" s="143"/>
      <c r="Q237" s="143"/>
    </row>
    <row r="238" spans="2:17" x14ac:dyDescent="0.3">
      <c r="B238" s="134"/>
      <c r="C238" s="134"/>
      <c r="D238" s="202"/>
      <c r="E238" s="134"/>
      <c r="F238" s="134"/>
      <c r="G238" s="202"/>
      <c r="H238" s="134"/>
      <c r="I238" s="134"/>
      <c r="J238" s="143"/>
      <c r="K238" s="143"/>
      <c r="L238" s="143"/>
      <c r="M238" s="143"/>
      <c r="N238" s="143"/>
      <c r="O238" s="143"/>
      <c r="P238" s="143"/>
      <c r="Q238" s="143"/>
    </row>
    <row r="239" spans="2:17" x14ac:dyDescent="0.3">
      <c r="B239" s="134"/>
      <c r="C239" s="134"/>
      <c r="D239" s="202"/>
      <c r="E239" s="134"/>
      <c r="F239" s="134"/>
      <c r="G239" s="202"/>
      <c r="H239" s="134"/>
      <c r="I239" s="134"/>
      <c r="J239" s="143"/>
      <c r="K239" s="143"/>
      <c r="L239" s="143"/>
      <c r="M239" s="143"/>
      <c r="N239" s="143"/>
      <c r="O239" s="143"/>
      <c r="P239" s="143"/>
      <c r="Q239" s="143"/>
    </row>
    <row r="240" spans="2:17" x14ac:dyDescent="0.3">
      <c r="B240" s="134"/>
      <c r="C240" s="134"/>
      <c r="D240" s="202"/>
      <c r="E240" s="134"/>
      <c r="F240" s="134"/>
      <c r="G240" s="202"/>
      <c r="H240" s="134"/>
      <c r="I240" s="134"/>
      <c r="J240" s="143"/>
      <c r="K240" s="143"/>
      <c r="L240" s="143"/>
      <c r="M240" s="143"/>
      <c r="N240" s="143"/>
      <c r="O240" s="143"/>
      <c r="P240" s="143"/>
      <c r="Q240" s="143"/>
    </row>
    <row r="241" spans="2:17" x14ac:dyDescent="0.3">
      <c r="B241" s="134"/>
      <c r="C241" s="134"/>
      <c r="D241" s="202"/>
      <c r="E241" s="134"/>
      <c r="F241" s="134"/>
      <c r="G241" s="202"/>
      <c r="H241" s="134"/>
      <c r="I241" s="134"/>
      <c r="J241" s="143"/>
      <c r="K241" s="143"/>
      <c r="L241" s="143"/>
      <c r="M241" s="143"/>
      <c r="N241" s="143"/>
      <c r="O241" s="143"/>
      <c r="P241" s="143"/>
      <c r="Q241" s="143"/>
    </row>
    <row r="242" spans="2:17" x14ac:dyDescent="0.3">
      <c r="B242" s="134"/>
      <c r="C242" s="134"/>
      <c r="D242" s="202"/>
      <c r="E242" s="134"/>
      <c r="F242" s="134"/>
      <c r="G242" s="202"/>
      <c r="H242" s="134"/>
      <c r="I242" s="134"/>
      <c r="J242" s="143"/>
      <c r="K242" s="143"/>
      <c r="L242" s="143"/>
      <c r="M242" s="143"/>
      <c r="N242" s="143"/>
      <c r="O242" s="143"/>
      <c r="P242" s="143"/>
      <c r="Q242" s="143"/>
    </row>
    <row r="243" spans="2:17" x14ac:dyDescent="0.3">
      <c r="B243" s="134"/>
      <c r="C243" s="134"/>
      <c r="D243" s="202"/>
      <c r="E243" s="134"/>
      <c r="F243" s="134"/>
      <c r="G243" s="202"/>
      <c r="H243" s="134"/>
      <c r="I243" s="134"/>
      <c r="J243" s="143"/>
      <c r="K243" s="143"/>
      <c r="L243" s="143"/>
      <c r="M243" s="143"/>
      <c r="N243" s="143"/>
      <c r="O243" s="143"/>
      <c r="P243" s="143"/>
      <c r="Q243" s="143"/>
    </row>
    <row r="244" spans="2:17" x14ac:dyDescent="0.3">
      <c r="B244" s="134"/>
      <c r="C244" s="134"/>
      <c r="D244" s="202"/>
      <c r="E244" s="134"/>
      <c r="F244" s="134"/>
      <c r="G244" s="202"/>
      <c r="H244" s="134"/>
      <c r="I244" s="134"/>
      <c r="J244" s="143"/>
      <c r="K244" s="143"/>
      <c r="L244" s="143"/>
      <c r="M244" s="143"/>
      <c r="N244" s="143"/>
      <c r="O244" s="143"/>
      <c r="P244" s="143"/>
      <c r="Q244" s="143"/>
    </row>
    <row r="245" spans="2:17" x14ac:dyDescent="0.3">
      <c r="B245" s="134"/>
      <c r="C245" s="134"/>
      <c r="D245" s="202"/>
      <c r="E245" s="134"/>
      <c r="F245" s="134"/>
      <c r="G245" s="202"/>
      <c r="H245" s="134"/>
      <c r="I245" s="134"/>
      <c r="J245" s="143"/>
      <c r="K245" s="143"/>
      <c r="L245" s="143"/>
      <c r="M245" s="143"/>
      <c r="N245" s="143"/>
      <c r="O245" s="143"/>
      <c r="P245" s="143"/>
      <c r="Q245" s="143"/>
    </row>
    <row r="246" spans="2:17" x14ac:dyDescent="0.3">
      <c r="B246" s="134"/>
      <c r="C246" s="134"/>
      <c r="D246" s="202"/>
      <c r="E246" s="134"/>
      <c r="F246" s="134"/>
      <c r="G246" s="202"/>
      <c r="H246" s="134"/>
      <c r="I246" s="134"/>
      <c r="J246" s="143"/>
      <c r="K246" s="143"/>
      <c r="L246" s="143"/>
      <c r="M246" s="143"/>
      <c r="N246" s="143"/>
      <c r="O246" s="143"/>
      <c r="P246" s="143"/>
      <c r="Q246" s="143"/>
    </row>
    <row r="247" spans="2:17" x14ac:dyDescent="0.3">
      <c r="B247" s="134"/>
      <c r="C247" s="134"/>
      <c r="D247" s="202"/>
      <c r="E247" s="134"/>
      <c r="F247" s="134"/>
      <c r="G247" s="202"/>
      <c r="H247" s="134"/>
      <c r="I247" s="134"/>
      <c r="J247" s="143"/>
      <c r="K247" s="143"/>
      <c r="L247" s="143"/>
      <c r="M247" s="143"/>
      <c r="N247" s="143"/>
      <c r="O247" s="143"/>
      <c r="P247" s="143"/>
      <c r="Q247" s="143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L180"/>
  <sheetViews>
    <sheetView tabSelected="1" workbookViewId="0">
      <selection activeCell="F15" sqref="F15"/>
    </sheetView>
  </sheetViews>
  <sheetFormatPr defaultColWidth="9.1796875" defaultRowHeight="10.5" outlineLevelRow="3" x14ac:dyDescent="0.25"/>
  <cols>
    <col min="1" max="1" width="52" style="70" customWidth="1"/>
    <col min="2" max="7" width="16.26953125" style="47" customWidth="1"/>
    <col min="8" max="16384" width="9.1796875" style="70"/>
  </cols>
  <sheetData>
    <row r="1" spans="1:12" s="160" customFormat="1" ht="18.5" x14ac:dyDescent="0.3">
      <c r="A1" s="256"/>
      <c r="B1" s="256"/>
      <c r="C1" s="256"/>
      <c r="D1" s="256"/>
      <c r="E1" s="256"/>
      <c r="F1" s="256"/>
      <c r="G1" s="256"/>
    </row>
    <row r="2" spans="1:12" s="160" customFormat="1" ht="18.5" x14ac:dyDescent="0.3">
      <c r="A2" s="256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256"/>
      <c r="C2" s="256"/>
      <c r="D2" s="256"/>
      <c r="E2" s="256"/>
      <c r="F2" s="256"/>
      <c r="G2" s="256"/>
      <c r="H2" s="197"/>
      <c r="I2" s="197"/>
      <c r="J2" s="197"/>
      <c r="K2" s="197"/>
      <c r="L2" s="197"/>
    </row>
    <row r="3" spans="1:12" s="160" customFormat="1" ht="13" x14ac:dyDescent="0.3">
      <c r="A3" s="25"/>
      <c r="B3" s="141"/>
      <c r="C3" s="141"/>
      <c r="D3" s="141"/>
      <c r="E3" s="141"/>
      <c r="F3" s="141"/>
      <c r="G3" s="141"/>
    </row>
    <row r="4" spans="1:12" s="8" customFormat="1" ht="13" x14ac:dyDescent="0.3">
      <c r="B4" s="250"/>
      <c r="C4" s="250"/>
      <c r="D4" s="250"/>
      <c r="E4" s="250"/>
      <c r="F4" s="250"/>
      <c r="G4" s="250" t="str">
        <f>VALUAH</f>
        <v>млрд. грн</v>
      </c>
    </row>
    <row r="5" spans="1:12" s="107" customFormat="1" ht="13" x14ac:dyDescent="0.25">
      <c r="A5" s="56"/>
      <c r="B5" s="139">
        <v>44926</v>
      </c>
      <c r="C5" s="139">
        <v>44957</v>
      </c>
      <c r="D5" s="139">
        <v>44985</v>
      </c>
      <c r="E5" s="139">
        <v>45016</v>
      </c>
      <c r="F5" s="139">
        <v>45046</v>
      </c>
      <c r="G5" s="139">
        <v>45077</v>
      </c>
    </row>
    <row r="6" spans="1:12" s="203" customFormat="1" ht="31" x14ac:dyDescent="0.25">
      <c r="A6" s="4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48">
        <f t="shared" ref="B6:G6" si="0">B$7+B$80</f>
        <v>4075.4500576400706</v>
      </c>
      <c r="C6" s="48">
        <f t="shared" si="0"/>
        <v>4266.4444728775707</v>
      </c>
      <c r="D6" s="48">
        <f t="shared" si="0"/>
        <v>4243.6864570672315</v>
      </c>
      <c r="E6" s="48">
        <f t="shared" si="0"/>
        <v>4386.5683003105805</v>
      </c>
      <c r="F6" s="48">
        <f t="shared" si="0"/>
        <v>4546.7853687227307</v>
      </c>
      <c r="G6" s="48">
        <f t="shared" si="0"/>
        <v>4593.4711813931399</v>
      </c>
    </row>
    <row r="7" spans="1:12" s="135" customFormat="1" ht="14.5" x14ac:dyDescent="0.25">
      <c r="A7" s="97" t="s">
        <v>65</v>
      </c>
      <c r="B7" s="199">
        <f t="shared" ref="B7:G7" si="1">B$8+B$45</f>
        <v>3715.1336317660907</v>
      </c>
      <c r="C7" s="199">
        <f t="shared" si="1"/>
        <v>3891.2493464376103</v>
      </c>
      <c r="D7" s="199">
        <f t="shared" si="1"/>
        <v>3881.8475557880111</v>
      </c>
      <c r="E7" s="199">
        <f t="shared" si="1"/>
        <v>4045.1595006161101</v>
      </c>
      <c r="F7" s="199">
        <f t="shared" si="1"/>
        <v>4208.3038113197208</v>
      </c>
      <c r="G7" s="199">
        <f t="shared" si="1"/>
        <v>4257.0761609778801</v>
      </c>
    </row>
    <row r="8" spans="1:12" s="220" customFormat="1" ht="14.5" outlineLevel="1" x14ac:dyDescent="0.25">
      <c r="A8" s="240" t="s">
        <v>47</v>
      </c>
      <c r="B8" s="121">
        <f t="shared" ref="B8:G8" si="2">B$9+B$43</f>
        <v>1389.6902523549404</v>
      </c>
      <c r="C8" s="121">
        <f t="shared" si="2"/>
        <v>1420.4619873613403</v>
      </c>
      <c r="D8" s="121">
        <f t="shared" si="2"/>
        <v>1431.3214009277401</v>
      </c>
      <c r="E8" s="121">
        <f t="shared" si="2"/>
        <v>1444.7466166493205</v>
      </c>
      <c r="F8" s="121">
        <f t="shared" si="2"/>
        <v>1436.7151325735206</v>
      </c>
      <c r="G8" s="121">
        <f t="shared" si="2"/>
        <v>1452.7460593247201</v>
      </c>
    </row>
    <row r="9" spans="1:12" s="104" customFormat="1" ht="13" outlineLevel="2" x14ac:dyDescent="0.25">
      <c r="A9" s="67" t="s">
        <v>196</v>
      </c>
      <c r="B9" s="119">
        <f t="shared" ref="B9:G9" si="3">SUM(B$10:B$42)</f>
        <v>1387.9709695622005</v>
      </c>
      <c r="C9" s="119">
        <f t="shared" si="3"/>
        <v>1418.7427045686004</v>
      </c>
      <c r="D9" s="119">
        <f t="shared" si="3"/>
        <v>1429.6021181350002</v>
      </c>
      <c r="E9" s="119">
        <f t="shared" si="3"/>
        <v>1443.0603969872004</v>
      </c>
      <c r="F9" s="119">
        <f t="shared" si="3"/>
        <v>1435.0289129114005</v>
      </c>
      <c r="G9" s="119">
        <f t="shared" si="3"/>
        <v>1451.0598396626001</v>
      </c>
    </row>
    <row r="10" spans="1:12" s="86" customFormat="1" ht="13" outlineLevel="3" x14ac:dyDescent="0.25">
      <c r="A10" s="12" t="s">
        <v>142</v>
      </c>
      <c r="B10" s="101">
        <v>81.333449999999999</v>
      </c>
      <c r="C10" s="101">
        <v>81.333449999999999</v>
      </c>
      <c r="D10" s="101">
        <v>81.333449999999999</v>
      </c>
      <c r="E10" s="101">
        <v>81.323449999999994</v>
      </c>
      <c r="F10" s="101">
        <v>81.323449999999994</v>
      </c>
      <c r="G10" s="101">
        <v>81.323449999999994</v>
      </c>
    </row>
    <row r="11" spans="1:12" ht="13" outlineLevel="3" x14ac:dyDescent="0.3">
      <c r="A11" s="79" t="s">
        <v>205</v>
      </c>
      <c r="B11" s="42">
        <v>17.533000000000001</v>
      </c>
      <c r="C11" s="42">
        <v>17.533000000000001</v>
      </c>
      <c r="D11" s="42">
        <v>17.533000000000001</v>
      </c>
      <c r="E11" s="42">
        <v>17.533000000000001</v>
      </c>
      <c r="F11" s="42">
        <v>17.533000000000001</v>
      </c>
      <c r="G11" s="42">
        <v>17.533000000000001</v>
      </c>
      <c r="H11" s="51"/>
      <c r="I11" s="51"/>
      <c r="J11" s="51"/>
    </row>
    <row r="12" spans="1:12" ht="13" outlineLevel="3" x14ac:dyDescent="0.3">
      <c r="A12" s="79" t="s">
        <v>31</v>
      </c>
      <c r="B12" s="42">
        <v>53.805816397400001</v>
      </c>
      <c r="C12" s="42">
        <v>60.100565103400001</v>
      </c>
      <c r="D12" s="42">
        <v>59.919900869400003</v>
      </c>
      <c r="E12" s="42">
        <v>36.428837740600002</v>
      </c>
      <c r="F12" s="42">
        <v>45.627005399700003</v>
      </c>
      <c r="G12" s="42">
        <v>65.804164349399997</v>
      </c>
      <c r="H12" s="51"/>
      <c r="I12" s="51"/>
      <c r="J12" s="51"/>
    </row>
    <row r="13" spans="1:12" ht="13" outlineLevel="3" x14ac:dyDescent="0.3">
      <c r="A13" s="79" t="s">
        <v>34</v>
      </c>
      <c r="B13" s="42">
        <v>50</v>
      </c>
      <c r="C13" s="42">
        <v>50</v>
      </c>
      <c r="D13" s="42">
        <v>50</v>
      </c>
      <c r="E13" s="42">
        <v>50</v>
      </c>
      <c r="F13" s="42">
        <v>50</v>
      </c>
      <c r="G13" s="42">
        <v>50</v>
      </c>
      <c r="H13" s="51"/>
      <c r="I13" s="51"/>
      <c r="J13" s="51"/>
    </row>
    <row r="14" spans="1:12" ht="13" outlineLevel="3" x14ac:dyDescent="0.3">
      <c r="A14" s="79" t="s">
        <v>84</v>
      </c>
      <c r="B14" s="42">
        <v>28.700001</v>
      </c>
      <c r="C14" s="42">
        <v>28.700001</v>
      </c>
      <c r="D14" s="42">
        <v>28.700001</v>
      </c>
      <c r="E14" s="42">
        <v>28.700001</v>
      </c>
      <c r="F14" s="42">
        <v>28.700001</v>
      </c>
      <c r="G14" s="42">
        <v>28.700001</v>
      </c>
      <c r="H14" s="51"/>
      <c r="I14" s="51"/>
      <c r="J14" s="51"/>
    </row>
    <row r="15" spans="1:12" ht="13" outlineLevel="3" x14ac:dyDescent="0.3">
      <c r="A15" s="79" t="s">
        <v>133</v>
      </c>
      <c r="B15" s="42">
        <v>46.9</v>
      </c>
      <c r="C15" s="42">
        <v>46.9</v>
      </c>
      <c r="D15" s="42">
        <v>46.9</v>
      </c>
      <c r="E15" s="42">
        <v>46.9</v>
      </c>
      <c r="F15" s="42">
        <v>46.9</v>
      </c>
      <c r="G15" s="42">
        <v>46.9</v>
      </c>
      <c r="H15" s="51"/>
      <c r="I15" s="51"/>
      <c r="J15" s="51"/>
    </row>
    <row r="16" spans="1:12" ht="13" outlineLevel="3" x14ac:dyDescent="0.3">
      <c r="A16" s="79" t="s">
        <v>197</v>
      </c>
      <c r="B16" s="42">
        <v>237.101957</v>
      </c>
      <c r="C16" s="42">
        <v>237.101957</v>
      </c>
      <c r="D16" s="42">
        <v>237.101957</v>
      </c>
      <c r="E16" s="42">
        <v>237.101957</v>
      </c>
      <c r="F16" s="42">
        <v>237.101957</v>
      </c>
      <c r="G16" s="42">
        <v>237.101957</v>
      </c>
      <c r="H16" s="51"/>
      <c r="I16" s="51"/>
      <c r="J16" s="51"/>
    </row>
    <row r="17" spans="1:10" ht="13" outlineLevel="3" x14ac:dyDescent="0.3">
      <c r="A17" s="79" t="s">
        <v>27</v>
      </c>
      <c r="B17" s="42">
        <v>12.097744</v>
      </c>
      <c r="C17" s="42">
        <v>12.097744</v>
      </c>
      <c r="D17" s="42">
        <v>12.097744</v>
      </c>
      <c r="E17" s="42">
        <v>12.097744</v>
      </c>
      <c r="F17" s="42">
        <v>12.097744</v>
      </c>
      <c r="G17" s="42">
        <v>12.097744</v>
      </c>
      <c r="H17" s="51"/>
      <c r="I17" s="51"/>
      <c r="J17" s="51"/>
    </row>
    <row r="18" spans="1:10" ht="13" outlineLevel="3" x14ac:dyDescent="0.3">
      <c r="A18" s="79" t="s">
        <v>76</v>
      </c>
      <c r="B18" s="42">
        <v>27.097743999999999</v>
      </c>
      <c r="C18" s="42">
        <v>27.097743999999999</v>
      </c>
      <c r="D18" s="42">
        <v>27.097743999999999</v>
      </c>
      <c r="E18" s="42">
        <v>27.097743999999999</v>
      </c>
      <c r="F18" s="42">
        <v>27.097743999999999</v>
      </c>
      <c r="G18" s="42">
        <v>27.097743999999999</v>
      </c>
      <c r="H18" s="51"/>
      <c r="I18" s="51"/>
      <c r="J18" s="51"/>
    </row>
    <row r="19" spans="1:10" ht="13" outlineLevel="3" x14ac:dyDescent="0.3">
      <c r="A19" s="79" t="s">
        <v>168</v>
      </c>
      <c r="B19" s="42">
        <v>69.614992801400007</v>
      </c>
      <c r="C19" s="42">
        <v>91.313176936199994</v>
      </c>
      <c r="D19" s="42">
        <v>91.938075141400006</v>
      </c>
      <c r="E19" s="42">
        <v>92.732437781200005</v>
      </c>
      <c r="F19" s="42">
        <v>87.239619085499996</v>
      </c>
      <c r="G19" s="42">
        <v>83.802277715800003</v>
      </c>
      <c r="H19" s="51"/>
      <c r="I19" s="51"/>
      <c r="J19" s="51"/>
    </row>
    <row r="20" spans="1:10" ht="13" outlineLevel="3" x14ac:dyDescent="0.3">
      <c r="A20" s="79" t="s">
        <v>126</v>
      </c>
      <c r="B20" s="42">
        <v>12.097744</v>
      </c>
      <c r="C20" s="42">
        <v>12.097744</v>
      </c>
      <c r="D20" s="42">
        <v>12.097744</v>
      </c>
      <c r="E20" s="42">
        <v>12.097744</v>
      </c>
      <c r="F20" s="42">
        <v>12.097744</v>
      </c>
      <c r="G20" s="42">
        <v>12.097744</v>
      </c>
      <c r="H20" s="51"/>
      <c r="I20" s="51"/>
      <c r="J20" s="51"/>
    </row>
    <row r="21" spans="1:10" ht="13" outlineLevel="3" x14ac:dyDescent="0.3">
      <c r="A21" s="79" t="s">
        <v>192</v>
      </c>
      <c r="B21" s="42">
        <v>12.097744</v>
      </c>
      <c r="C21" s="42">
        <v>12.097744</v>
      </c>
      <c r="D21" s="42">
        <v>12.097744</v>
      </c>
      <c r="E21" s="42">
        <v>12.097744</v>
      </c>
      <c r="F21" s="42">
        <v>12.097744</v>
      </c>
      <c r="G21" s="42">
        <v>12.097744</v>
      </c>
      <c r="H21" s="51"/>
      <c r="I21" s="51"/>
      <c r="J21" s="51"/>
    </row>
    <row r="22" spans="1:10" ht="13" outlineLevel="3" x14ac:dyDescent="0.3">
      <c r="A22" s="79" t="s">
        <v>219</v>
      </c>
      <c r="B22" s="42">
        <v>60.071426971400001</v>
      </c>
      <c r="C22" s="42">
        <v>72.613278971400007</v>
      </c>
      <c r="D22" s="42">
        <v>89.419828406400001</v>
      </c>
      <c r="E22" s="42">
        <v>110.82437368479999</v>
      </c>
      <c r="F22" s="42">
        <v>117.2883826848</v>
      </c>
      <c r="G22" s="42">
        <v>135.85220168480001</v>
      </c>
      <c r="H22" s="51"/>
      <c r="I22" s="51"/>
      <c r="J22" s="51"/>
    </row>
    <row r="23" spans="1:10" ht="13" outlineLevel="3" x14ac:dyDescent="0.3">
      <c r="A23" s="79" t="s">
        <v>150</v>
      </c>
      <c r="B23" s="42">
        <v>12.097744</v>
      </c>
      <c r="C23" s="42">
        <v>12.097744</v>
      </c>
      <c r="D23" s="42">
        <v>12.097744</v>
      </c>
      <c r="E23" s="42">
        <v>12.097744</v>
      </c>
      <c r="F23" s="42">
        <v>12.097744</v>
      </c>
      <c r="G23" s="42">
        <v>12.097744</v>
      </c>
      <c r="H23" s="51"/>
      <c r="I23" s="51"/>
      <c r="J23" s="51"/>
    </row>
    <row r="24" spans="1:10" ht="13" outlineLevel="3" x14ac:dyDescent="0.3">
      <c r="A24" s="79" t="s">
        <v>210</v>
      </c>
      <c r="B24" s="42">
        <v>12.097744</v>
      </c>
      <c r="C24" s="42">
        <v>12.097744</v>
      </c>
      <c r="D24" s="42">
        <v>12.097744</v>
      </c>
      <c r="E24" s="42">
        <v>12.097744</v>
      </c>
      <c r="F24" s="42">
        <v>12.097744</v>
      </c>
      <c r="G24" s="42">
        <v>12.097744</v>
      </c>
      <c r="H24" s="51"/>
      <c r="I24" s="51"/>
      <c r="J24" s="51"/>
    </row>
    <row r="25" spans="1:10" ht="13" outlineLevel="3" x14ac:dyDescent="0.3">
      <c r="A25" s="79" t="s">
        <v>38</v>
      </c>
      <c r="B25" s="42">
        <v>12.097744</v>
      </c>
      <c r="C25" s="42">
        <v>12.097744</v>
      </c>
      <c r="D25" s="42">
        <v>12.097744</v>
      </c>
      <c r="E25" s="42">
        <v>12.097744</v>
      </c>
      <c r="F25" s="42">
        <v>12.097744</v>
      </c>
      <c r="G25" s="42">
        <v>12.097744</v>
      </c>
      <c r="H25" s="51"/>
      <c r="I25" s="51"/>
      <c r="J25" s="51"/>
    </row>
    <row r="26" spans="1:10" ht="13" outlineLevel="3" x14ac:dyDescent="0.3">
      <c r="A26" s="79" t="s">
        <v>88</v>
      </c>
      <c r="B26" s="42">
        <v>12.097744</v>
      </c>
      <c r="C26" s="42">
        <v>12.097744</v>
      </c>
      <c r="D26" s="42">
        <v>12.097744</v>
      </c>
      <c r="E26" s="42">
        <v>12.097744</v>
      </c>
      <c r="F26" s="42">
        <v>12.097744</v>
      </c>
      <c r="G26" s="42">
        <v>12.097744</v>
      </c>
      <c r="H26" s="51"/>
      <c r="I26" s="51"/>
      <c r="J26" s="51"/>
    </row>
    <row r="27" spans="1:10" ht="13" outlineLevel="3" x14ac:dyDescent="0.3">
      <c r="A27" s="79" t="s">
        <v>77</v>
      </c>
      <c r="B27" s="42">
        <v>12.097744</v>
      </c>
      <c r="C27" s="42">
        <v>12.097744</v>
      </c>
      <c r="D27" s="42">
        <v>12.097744</v>
      </c>
      <c r="E27" s="42">
        <v>12.097744</v>
      </c>
      <c r="F27" s="42">
        <v>12.097744</v>
      </c>
      <c r="G27" s="42">
        <v>12.097744</v>
      </c>
      <c r="H27" s="51"/>
      <c r="I27" s="51"/>
      <c r="J27" s="51"/>
    </row>
    <row r="28" spans="1:10" ht="13" outlineLevel="3" x14ac:dyDescent="0.3">
      <c r="A28" s="79" t="s">
        <v>127</v>
      </c>
      <c r="B28" s="42">
        <v>12.097744</v>
      </c>
      <c r="C28" s="42">
        <v>12.097744</v>
      </c>
      <c r="D28" s="42">
        <v>12.097744</v>
      </c>
      <c r="E28" s="42">
        <v>12.097744</v>
      </c>
      <c r="F28" s="42">
        <v>12.097744</v>
      </c>
      <c r="G28" s="42">
        <v>12.097744</v>
      </c>
      <c r="H28" s="51"/>
      <c r="I28" s="51"/>
      <c r="J28" s="51"/>
    </row>
    <row r="29" spans="1:10" ht="13" outlineLevel="3" x14ac:dyDescent="0.3">
      <c r="A29" s="79" t="s">
        <v>193</v>
      </c>
      <c r="B29" s="42">
        <v>12.097744</v>
      </c>
      <c r="C29" s="42">
        <v>12.097744</v>
      </c>
      <c r="D29" s="42">
        <v>12.097744</v>
      </c>
      <c r="E29" s="42">
        <v>12.097744</v>
      </c>
      <c r="F29" s="42">
        <v>12.097744</v>
      </c>
      <c r="G29" s="42">
        <v>12.097744</v>
      </c>
      <c r="H29" s="51"/>
      <c r="I29" s="51"/>
      <c r="J29" s="51"/>
    </row>
    <row r="30" spans="1:10" ht="13" outlineLevel="3" x14ac:dyDescent="0.3">
      <c r="A30" s="79" t="s">
        <v>20</v>
      </c>
      <c r="B30" s="42">
        <v>12.097744</v>
      </c>
      <c r="C30" s="42">
        <v>12.097744</v>
      </c>
      <c r="D30" s="42">
        <v>12.097744</v>
      </c>
      <c r="E30" s="42">
        <v>12.097744</v>
      </c>
      <c r="F30" s="42">
        <v>12.097744</v>
      </c>
      <c r="G30" s="42">
        <v>12.097744</v>
      </c>
      <c r="H30" s="51"/>
      <c r="I30" s="51"/>
      <c r="J30" s="51"/>
    </row>
    <row r="31" spans="1:10" ht="13" outlineLevel="3" x14ac:dyDescent="0.3">
      <c r="A31" s="79" t="s">
        <v>72</v>
      </c>
      <c r="B31" s="42">
        <v>12.097744</v>
      </c>
      <c r="C31" s="42">
        <v>12.097744</v>
      </c>
      <c r="D31" s="42">
        <v>12.097744</v>
      </c>
      <c r="E31" s="42">
        <v>12.097744</v>
      </c>
      <c r="F31" s="42">
        <v>12.097744</v>
      </c>
      <c r="G31" s="42">
        <v>12.097744</v>
      </c>
      <c r="H31" s="51"/>
      <c r="I31" s="51"/>
      <c r="J31" s="51"/>
    </row>
    <row r="32" spans="1:10" ht="13" outlineLevel="3" x14ac:dyDescent="0.3">
      <c r="A32" s="79" t="s">
        <v>122</v>
      </c>
      <c r="B32" s="42">
        <v>12.097744</v>
      </c>
      <c r="C32" s="42">
        <v>12.097744</v>
      </c>
      <c r="D32" s="42">
        <v>12.097744</v>
      </c>
      <c r="E32" s="42">
        <v>12.097744</v>
      </c>
      <c r="F32" s="42">
        <v>12.097744</v>
      </c>
      <c r="G32" s="42">
        <v>12.097744</v>
      </c>
      <c r="H32" s="51"/>
      <c r="I32" s="51"/>
      <c r="J32" s="51"/>
    </row>
    <row r="33" spans="1:10" ht="13" outlineLevel="3" x14ac:dyDescent="0.3">
      <c r="A33" s="79" t="s">
        <v>44</v>
      </c>
      <c r="B33" s="42">
        <v>41.488599000000001</v>
      </c>
      <c r="C33" s="42">
        <v>41.524431</v>
      </c>
      <c r="D33" s="42">
        <v>40.509376000000003</v>
      </c>
      <c r="E33" s="42">
        <v>40.529000000000003</v>
      </c>
      <c r="F33" s="42">
        <v>42.545752999999998</v>
      </c>
      <c r="G33" s="42">
        <v>45.312063999999999</v>
      </c>
      <c r="H33" s="51"/>
      <c r="I33" s="51"/>
      <c r="J33" s="51"/>
    </row>
    <row r="34" spans="1:10" ht="13" outlineLevel="3" x14ac:dyDescent="0.3">
      <c r="A34" s="79" t="s">
        <v>89</v>
      </c>
      <c r="B34" s="42">
        <v>262.09775100000002</v>
      </c>
      <c r="C34" s="42">
        <v>262.09775100000002</v>
      </c>
      <c r="D34" s="42">
        <v>262.09775100000002</v>
      </c>
      <c r="E34" s="42">
        <v>262.09775100000002</v>
      </c>
      <c r="F34" s="42">
        <v>262.09775100000002</v>
      </c>
      <c r="G34" s="42">
        <v>262.09775100000002</v>
      </c>
      <c r="H34" s="51"/>
      <c r="I34" s="51"/>
      <c r="J34" s="51"/>
    </row>
    <row r="35" spans="1:10" ht="13" outlineLevel="3" x14ac:dyDescent="0.3">
      <c r="A35" s="79" t="s">
        <v>93</v>
      </c>
      <c r="B35" s="42">
        <v>49.921956999999999</v>
      </c>
      <c r="C35" s="42">
        <v>49.921956999999999</v>
      </c>
      <c r="D35" s="42">
        <v>37.788384000000001</v>
      </c>
      <c r="E35" s="42">
        <v>37.788384000000001</v>
      </c>
      <c r="F35" s="42">
        <v>37.788384000000001</v>
      </c>
      <c r="G35" s="42">
        <v>37.788384000000001</v>
      </c>
      <c r="H35" s="51"/>
      <c r="I35" s="51"/>
      <c r="J35" s="51"/>
    </row>
    <row r="36" spans="1:10" ht="13" outlineLevel="3" x14ac:dyDescent="0.3">
      <c r="A36" s="79" t="s">
        <v>154</v>
      </c>
      <c r="B36" s="42">
        <v>67.473926000000006</v>
      </c>
      <c r="C36" s="42">
        <v>65.115521999999999</v>
      </c>
      <c r="D36" s="42">
        <v>65.115521999999999</v>
      </c>
      <c r="E36" s="42">
        <v>65.115521999999999</v>
      </c>
      <c r="F36" s="42">
        <v>65.115521999999999</v>
      </c>
      <c r="G36" s="42">
        <v>46.069235999999997</v>
      </c>
      <c r="H36" s="51"/>
      <c r="I36" s="51"/>
      <c r="J36" s="51"/>
    </row>
    <row r="37" spans="1:10" ht="13" outlineLevel="3" x14ac:dyDescent="0.3">
      <c r="A37" s="79" t="s">
        <v>158</v>
      </c>
      <c r="B37" s="42">
        <v>46.997578392000001</v>
      </c>
      <c r="C37" s="42">
        <v>42.057100557600002</v>
      </c>
      <c r="D37" s="42">
        <v>53.814358717799998</v>
      </c>
      <c r="E37" s="42">
        <v>68.555168780599999</v>
      </c>
      <c r="F37" s="42">
        <v>50.8375737414</v>
      </c>
      <c r="G37" s="42">
        <v>28.0068884302</v>
      </c>
      <c r="H37" s="51"/>
      <c r="I37" s="51"/>
      <c r="J37" s="51"/>
    </row>
    <row r="38" spans="1:10" ht="13" outlineLevel="3" x14ac:dyDescent="0.3">
      <c r="A38" s="79" t="s">
        <v>212</v>
      </c>
      <c r="B38" s="42">
        <v>41.080407000000001</v>
      </c>
      <c r="C38" s="42">
        <v>41.080407000000001</v>
      </c>
      <c r="D38" s="42">
        <v>41.080407000000001</v>
      </c>
      <c r="E38" s="42">
        <v>41.080407000000001</v>
      </c>
      <c r="F38" s="42">
        <v>41.080407000000001</v>
      </c>
      <c r="G38" s="42">
        <v>41.080407000000001</v>
      </c>
      <c r="H38" s="51"/>
      <c r="I38" s="51"/>
      <c r="J38" s="51"/>
    </row>
    <row r="39" spans="1:10" ht="13" outlineLevel="3" x14ac:dyDescent="0.3">
      <c r="A39" s="79" t="s">
        <v>39</v>
      </c>
      <c r="B39" s="42">
        <v>21.481691000000001</v>
      </c>
      <c r="C39" s="42">
        <v>21.481691000000001</v>
      </c>
      <c r="D39" s="42">
        <v>21.481691000000001</v>
      </c>
      <c r="E39" s="42">
        <v>21.481691000000001</v>
      </c>
      <c r="F39" s="42">
        <v>21.481691000000001</v>
      </c>
      <c r="G39" s="42">
        <v>21.481691000000001</v>
      </c>
      <c r="H39" s="51"/>
      <c r="I39" s="51"/>
      <c r="J39" s="51"/>
    </row>
    <row r="40" spans="1:10" ht="13" outlineLevel="3" x14ac:dyDescent="0.3">
      <c r="A40" s="79" t="s">
        <v>90</v>
      </c>
      <c r="B40" s="42">
        <v>10</v>
      </c>
      <c r="C40" s="42">
        <v>7.5</v>
      </c>
      <c r="D40" s="42">
        <v>2.5</v>
      </c>
      <c r="E40" s="42">
        <v>2.5</v>
      </c>
      <c r="F40" s="42">
        <v>2.5</v>
      </c>
      <c r="G40" s="42">
        <v>2.5</v>
      </c>
      <c r="H40" s="51"/>
      <c r="I40" s="51"/>
      <c r="J40" s="51"/>
    </row>
    <row r="41" spans="1:10" ht="13" outlineLevel="3" x14ac:dyDescent="0.3">
      <c r="A41" s="79" t="s">
        <v>195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19.8379504824</v>
      </c>
      <c r="H41" s="51"/>
      <c r="I41" s="51"/>
      <c r="J41" s="51"/>
    </row>
    <row r="42" spans="1:10" ht="13" outlineLevel="3" x14ac:dyDescent="0.3">
      <c r="A42" s="79" t="s">
        <v>143</v>
      </c>
      <c r="B42" s="42">
        <v>18</v>
      </c>
      <c r="C42" s="42">
        <v>18</v>
      </c>
      <c r="D42" s="42">
        <v>18</v>
      </c>
      <c r="E42" s="42">
        <v>18</v>
      </c>
      <c r="F42" s="42">
        <v>15.5</v>
      </c>
      <c r="G42" s="42">
        <v>15.5</v>
      </c>
      <c r="H42" s="51"/>
      <c r="I42" s="51"/>
      <c r="J42" s="51"/>
    </row>
    <row r="43" spans="1:10" ht="13" outlineLevel="2" x14ac:dyDescent="0.3">
      <c r="A43" s="216" t="s">
        <v>114</v>
      </c>
      <c r="B43" s="163">
        <f t="shared" ref="B43:G43" si="4">SUM(B$44:B$44)</f>
        <v>1.7192827927400001</v>
      </c>
      <c r="C43" s="163">
        <f t="shared" si="4"/>
        <v>1.7192827927400001</v>
      </c>
      <c r="D43" s="163">
        <f t="shared" si="4"/>
        <v>1.7192827927400001</v>
      </c>
      <c r="E43" s="163">
        <f t="shared" si="4"/>
        <v>1.6862196621200001</v>
      </c>
      <c r="F43" s="163">
        <f t="shared" si="4"/>
        <v>1.6862196621200001</v>
      </c>
      <c r="G43" s="163">
        <f t="shared" si="4"/>
        <v>1.6862196621200001</v>
      </c>
      <c r="H43" s="51"/>
      <c r="I43" s="51"/>
      <c r="J43" s="51"/>
    </row>
    <row r="44" spans="1:10" ht="13" outlineLevel="3" x14ac:dyDescent="0.3">
      <c r="A44" s="79" t="s">
        <v>30</v>
      </c>
      <c r="B44" s="42">
        <v>1.7192827927400001</v>
      </c>
      <c r="C44" s="42">
        <v>1.7192827927400001</v>
      </c>
      <c r="D44" s="42">
        <v>1.7192827927400001</v>
      </c>
      <c r="E44" s="42">
        <v>1.6862196621200001</v>
      </c>
      <c r="F44" s="42">
        <v>1.6862196621200001</v>
      </c>
      <c r="G44" s="42">
        <v>1.6862196621200001</v>
      </c>
      <c r="H44" s="51"/>
      <c r="I44" s="51"/>
      <c r="J44" s="51"/>
    </row>
    <row r="45" spans="1:10" ht="14.5" outlineLevel="1" x14ac:dyDescent="0.35">
      <c r="A45" s="173" t="s">
        <v>59</v>
      </c>
      <c r="B45" s="45">
        <f t="shared" ref="B45:G45" si="5">B$46+B$54+B$65+B$70+B$78</f>
        <v>2325.4433794111501</v>
      </c>
      <c r="C45" s="45">
        <f t="shared" si="5"/>
        <v>2470.7873590762701</v>
      </c>
      <c r="D45" s="45">
        <f t="shared" si="5"/>
        <v>2450.5261548602707</v>
      </c>
      <c r="E45" s="45">
        <f t="shared" si="5"/>
        <v>2600.4128839667897</v>
      </c>
      <c r="F45" s="45">
        <f t="shared" si="5"/>
        <v>2771.5886787462</v>
      </c>
      <c r="G45" s="45">
        <f t="shared" si="5"/>
        <v>2804.33010165316</v>
      </c>
      <c r="H45" s="51"/>
      <c r="I45" s="51"/>
      <c r="J45" s="51"/>
    </row>
    <row r="46" spans="1:10" ht="13" outlineLevel="2" x14ac:dyDescent="0.3">
      <c r="A46" s="216" t="s">
        <v>173</v>
      </c>
      <c r="B46" s="163">
        <f t="shared" ref="B46:G46" si="6">SUM(B$47:B$53)</f>
        <v>1100.2564081594501</v>
      </c>
      <c r="C46" s="163">
        <f t="shared" si="6"/>
        <v>1236.4558930227499</v>
      </c>
      <c r="D46" s="163">
        <f t="shared" si="6"/>
        <v>1229.0556106261502</v>
      </c>
      <c r="E46" s="163">
        <f t="shared" si="6"/>
        <v>1305.41964061099</v>
      </c>
      <c r="F46" s="163">
        <f t="shared" si="6"/>
        <v>1474.32887379969</v>
      </c>
      <c r="G46" s="163">
        <f t="shared" si="6"/>
        <v>1516.31784307413</v>
      </c>
      <c r="H46" s="51"/>
      <c r="I46" s="51"/>
      <c r="J46" s="51"/>
    </row>
    <row r="47" spans="1:10" ht="13" outlineLevel="3" x14ac:dyDescent="0.3">
      <c r="A47" s="79" t="s">
        <v>105</v>
      </c>
      <c r="B47" s="42">
        <v>7.7901999999999999E-2</v>
      </c>
      <c r="C47" s="42">
        <v>7.9752400000000001E-2</v>
      </c>
      <c r="D47" s="42">
        <v>7.7221999999999999E-2</v>
      </c>
      <c r="E47" s="42">
        <v>7.9562400000000005E-2</v>
      </c>
      <c r="F47" s="42">
        <v>8.0692200000000006E-2</v>
      </c>
      <c r="G47" s="42">
        <v>7.8560400000000002E-2</v>
      </c>
      <c r="H47" s="51"/>
      <c r="I47" s="51"/>
      <c r="J47" s="51"/>
    </row>
    <row r="48" spans="1:10" ht="13" outlineLevel="3" x14ac:dyDescent="0.3">
      <c r="A48" s="79" t="s">
        <v>50</v>
      </c>
      <c r="B48" s="42">
        <v>9.4549938057599991</v>
      </c>
      <c r="C48" s="42">
        <v>9.6795775204099996</v>
      </c>
      <c r="D48" s="42">
        <v>9.3799773475099997</v>
      </c>
      <c r="E48" s="42">
        <v>9.6259514411700007</v>
      </c>
      <c r="F48" s="42">
        <v>9.4632314479899993</v>
      </c>
      <c r="G48" s="42">
        <v>8.1996308156400008</v>
      </c>
      <c r="H48" s="51"/>
      <c r="I48" s="51"/>
      <c r="J48" s="51"/>
    </row>
    <row r="49" spans="1:10" ht="13" outlineLevel="3" x14ac:dyDescent="0.3">
      <c r="A49" s="79" t="s">
        <v>94</v>
      </c>
      <c r="B49" s="42">
        <v>98.126692472870005</v>
      </c>
      <c r="C49" s="42">
        <v>100.45748798197999</v>
      </c>
      <c r="D49" s="42">
        <v>96.847925462169997</v>
      </c>
      <c r="E49" s="42">
        <v>99.751311772959994</v>
      </c>
      <c r="F49" s="42">
        <v>101.08710565232001</v>
      </c>
      <c r="G49" s="42">
        <v>97.909030891689994</v>
      </c>
      <c r="H49" s="51"/>
      <c r="I49" s="51"/>
      <c r="J49" s="51"/>
    </row>
    <row r="50" spans="1:10" ht="13" outlineLevel="3" x14ac:dyDescent="0.3">
      <c r="A50" s="79" t="s">
        <v>165</v>
      </c>
      <c r="B50" s="42">
        <v>452.22111000000001</v>
      </c>
      <c r="C50" s="42">
        <v>582.59128199999998</v>
      </c>
      <c r="D50" s="42">
        <v>564.10671000000002</v>
      </c>
      <c r="E50" s="42">
        <v>640.87513200000001</v>
      </c>
      <c r="F50" s="42">
        <v>710.494821</v>
      </c>
      <c r="G50" s="42">
        <v>750.64462200000003</v>
      </c>
      <c r="H50" s="51"/>
      <c r="I50" s="51"/>
      <c r="J50" s="51"/>
    </row>
    <row r="51" spans="1:10" ht="13" outlineLevel="3" x14ac:dyDescent="0.3">
      <c r="A51" s="79" t="s">
        <v>131</v>
      </c>
      <c r="B51" s="42">
        <v>303.46587855233997</v>
      </c>
      <c r="C51" s="42">
        <v>303.63806160590002</v>
      </c>
      <c r="D51" s="42">
        <v>322.09598284045001</v>
      </c>
      <c r="E51" s="42">
        <v>323.46222055574998</v>
      </c>
      <c r="F51" s="42">
        <v>322.17130084804</v>
      </c>
      <c r="G51" s="42">
        <v>333.21472296254001</v>
      </c>
      <c r="H51" s="51"/>
      <c r="I51" s="51"/>
      <c r="J51" s="51"/>
    </row>
    <row r="52" spans="1:10" ht="13" outlineLevel="3" x14ac:dyDescent="0.3">
      <c r="A52" s="79" t="s">
        <v>146</v>
      </c>
      <c r="B52" s="42">
        <v>234.07269763165999</v>
      </c>
      <c r="C52" s="42">
        <v>237.17259781764</v>
      </c>
      <c r="D52" s="42">
        <v>233.7106592792</v>
      </c>
      <c r="E52" s="42">
        <v>228.75312591129</v>
      </c>
      <c r="F52" s="42">
        <v>328.15453598642</v>
      </c>
      <c r="G52" s="42">
        <v>323.39327698544002</v>
      </c>
      <c r="H52" s="51"/>
      <c r="I52" s="51"/>
      <c r="J52" s="51"/>
    </row>
    <row r="53" spans="1:10" ht="13" outlineLevel="3" x14ac:dyDescent="0.3">
      <c r="A53" s="79" t="s">
        <v>141</v>
      </c>
      <c r="B53" s="42">
        <v>2.8371336968200001</v>
      </c>
      <c r="C53" s="42">
        <v>2.8371336968200001</v>
      </c>
      <c r="D53" s="42">
        <v>2.8371336968200001</v>
      </c>
      <c r="E53" s="42">
        <v>2.8723365298200001</v>
      </c>
      <c r="F53" s="42">
        <v>2.87718666492</v>
      </c>
      <c r="G53" s="42">
        <v>2.8779990188200002</v>
      </c>
      <c r="H53" s="51"/>
      <c r="I53" s="51"/>
      <c r="J53" s="51"/>
    </row>
    <row r="54" spans="1:10" ht="13" outlineLevel="2" x14ac:dyDescent="0.3">
      <c r="A54" s="216" t="s">
        <v>43</v>
      </c>
      <c r="B54" s="163">
        <f t="shared" ref="B54:G54" si="7">SUM(B$55:B$64)</f>
        <v>182.66076849184003</v>
      </c>
      <c r="C54" s="163">
        <f t="shared" si="7"/>
        <v>186.25514514704</v>
      </c>
      <c r="D54" s="163">
        <f t="shared" si="7"/>
        <v>181.80166970057999</v>
      </c>
      <c r="E54" s="163">
        <f t="shared" si="7"/>
        <v>249.49071412972</v>
      </c>
      <c r="F54" s="163">
        <f t="shared" si="7"/>
        <v>249.35031784655004</v>
      </c>
      <c r="G54" s="163">
        <f t="shared" si="7"/>
        <v>246.62423590456001</v>
      </c>
      <c r="H54" s="51"/>
      <c r="I54" s="51"/>
      <c r="J54" s="51"/>
    </row>
    <row r="55" spans="1:10" ht="13" outlineLevel="3" x14ac:dyDescent="0.3">
      <c r="A55" s="79" t="s">
        <v>24</v>
      </c>
      <c r="B55" s="42">
        <v>0.80847284054000002</v>
      </c>
      <c r="C55" s="42">
        <v>0.83259209900999998</v>
      </c>
      <c r="D55" s="42">
        <v>0.80474508493999997</v>
      </c>
      <c r="E55" s="42">
        <v>0.82899846177000003</v>
      </c>
      <c r="F55" s="42">
        <v>0.83820302338999997</v>
      </c>
      <c r="G55" s="42">
        <v>0.83541409633999997</v>
      </c>
      <c r="H55" s="51"/>
      <c r="I55" s="51"/>
      <c r="J55" s="51"/>
    </row>
    <row r="56" spans="1:10" ht="13" outlineLevel="3" x14ac:dyDescent="0.3">
      <c r="A56" s="79" t="s">
        <v>13</v>
      </c>
      <c r="B56" s="42">
        <v>7.7901999999999996</v>
      </c>
      <c r="C56" s="42">
        <v>7.9752400000000003</v>
      </c>
      <c r="D56" s="42">
        <v>7.7222</v>
      </c>
      <c r="E56" s="42">
        <v>7.9562400000000002</v>
      </c>
      <c r="F56" s="42">
        <v>8.0692199999999996</v>
      </c>
      <c r="G56" s="42">
        <v>7.8560400000000001</v>
      </c>
      <c r="H56" s="51"/>
      <c r="I56" s="51"/>
      <c r="J56" s="51"/>
    </row>
    <row r="57" spans="1:10" ht="13" outlineLevel="3" x14ac:dyDescent="0.3">
      <c r="A57" s="79" t="s">
        <v>28</v>
      </c>
      <c r="B57" s="42">
        <v>66.835792851359997</v>
      </c>
      <c r="C57" s="42">
        <v>67.873192851360002</v>
      </c>
      <c r="D57" s="42">
        <v>66.82604285136</v>
      </c>
      <c r="E57" s="42">
        <v>131.87424785136</v>
      </c>
      <c r="F57" s="42">
        <v>131.15823785136001</v>
      </c>
      <c r="G57" s="42">
        <v>131.48927285136</v>
      </c>
      <c r="H57" s="51"/>
      <c r="I57" s="51"/>
      <c r="J57" s="51"/>
    </row>
    <row r="58" spans="1:10" ht="13" outlineLevel="3" x14ac:dyDescent="0.3">
      <c r="A58" s="79" t="s">
        <v>108</v>
      </c>
      <c r="B58" s="42">
        <v>7.7901999999999996</v>
      </c>
      <c r="C58" s="42">
        <v>7.9752400000000003</v>
      </c>
      <c r="D58" s="42">
        <v>7.7222</v>
      </c>
      <c r="E58" s="42">
        <v>7.9562400000000002</v>
      </c>
      <c r="F58" s="42">
        <v>8.0692199999999996</v>
      </c>
      <c r="G58" s="42">
        <v>7.8560400000000001</v>
      </c>
      <c r="H58" s="51"/>
      <c r="I58" s="51"/>
      <c r="J58" s="51"/>
    </row>
    <row r="59" spans="1:10" ht="13" outlineLevel="3" x14ac:dyDescent="0.3">
      <c r="A59" s="79" t="s">
        <v>48</v>
      </c>
      <c r="B59" s="42">
        <v>21.460113920649999</v>
      </c>
      <c r="C59" s="42">
        <v>22.099296538680001</v>
      </c>
      <c r="D59" s="42">
        <v>21.575078063599999</v>
      </c>
      <c r="E59" s="42">
        <v>22.22896313132</v>
      </c>
      <c r="F59" s="42">
        <v>22.544618296900001</v>
      </c>
      <c r="G59" s="42">
        <v>21.94901404662</v>
      </c>
      <c r="H59" s="51"/>
      <c r="I59" s="51"/>
      <c r="J59" s="51"/>
    </row>
    <row r="60" spans="1:10" ht="13" outlineLevel="3" x14ac:dyDescent="0.3">
      <c r="A60" s="79" t="s">
        <v>110</v>
      </c>
      <c r="B60" s="42">
        <v>1.94019993968</v>
      </c>
      <c r="C60" s="42">
        <v>2.04291017676</v>
      </c>
      <c r="D60" s="42">
        <v>1.97809231659</v>
      </c>
      <c r="E60" s="42">
        <v>2.05852897231</v>
      </c>
      <c r="F60" s="42">
        <v>2.0877604438800001</v>
      </c>
      <c r="G60" s="42">
        <v>2.1467801193299998</v>
      </c>
      <c r="H60" s="51"/>
      <c r="I60" s="51"/>
      <c r="J60" s="51"/>
    </row>
    <row r="61" spans="1:10" ht="13" outlineLevel="3" x14ac:dyDescent="0.3">
      <c r="A61" s="79" t="s">
        <v>119</v>
      </c>
      <c r="B61" s="42">
        <v>22.155300602000001</v>
      </c>
      <c r="C61" s="42">
        <v>22.155300602000001</v>
      </c>
      <c r="D61" s="42">
        <v>22.155300602000001</v>
      </c>
      <c r="E61" s="42">
        <v>22.155300602000001</v>
      </c>
      <c r="F61" s="42">
        <v>22.155300602000001</v>
      </c>
      <c r="G61" s="42">
        <v>22.155300602000001</v>
      </c>
      <c r="H61" s="51"/>
      <c r="I61" s="51"/>
      <c r="J61" s="51"/>
    </row>
    <row r="62" spans="1:10" ht="13" outlineLevel="3" x14ac:dyDescent="0.3">
      <c r="A62" s="79" t="s">
        <v>136</v>
      </c>
      <c r="B62" s="42">
        <v>1.7280656490000001E-2</v>
      </c>
      <c r="C62" s="42">
        <v>1.7280656490000001E-2</v>
      </c>
      <c r="D62" s="42">
        <v>1.7280656490000001E-2</v>
      </c>
      <c r="E62" s="42">
        <v>1.7280656490000001E-2</v>
      </c>
      <c r="F62" s="42">
        <v>1.7280656490000001E-2</v>
      </c>
      <c r="G62" s="42">
        <v>1.7280656490000001E-2</v>
      </c>
      <c r="H62" s="51"/>
      <c r="I62" s="51"/>
      <c r="J62" s="51"/>
    </row>
    <row r="63" spans="1:10" ht="13" outlineLevel="3" x14ac:dyDescent="0.3">
      <c r="A63" s="79" t="s">
        <v>218</v>
      </c>
      <c r="B63" s="42">
        <v>17.370752550180001</v>
      </c>
      <c r="C63" s="42">
        <v>17.78335865168</v>
      </c>
      <c r="D63" s="42">
        <v>17.219124713479999</v>
      </c>
      <c r="E63" s="42">
        <v>17.626372067950001</v>
      </c>
      <c r="F63" s="42">
        <v>17.876669635159999</v>
      </c>
      <c r="G63" s="42">
        <v>17.404387502230001</v>
      </c>
      <c r="H63" s="51"/>
      <c r="I63" s="51"/>
      <c r="J63" s="51"/>
    </row>
    <row r="64" spans="1:10" ht="13" outlineLevel="3" x14ac:dyDescent="0.3">
      <c r="A64" s="79" t="s">
        <v>25</v>
      </c>
      <c r="B64" s="42">
        <v>36.492455130940002</v>
      </c>
      <c r="C64" s="42">
        <v>37.500733571060003</v>
      </c>
      <c r="D64" s="42">
        <v>35.781605412120001</v>
      </c>
      <c r="E64" s="42">
        <v>36.78854238652</v>
      </c>
      <c r="F64" s="42">
        <v>36.53380733737</v>
      </c>
      <c r="G64" s="42">
        <v>34.914706030189997</v>
      </c>
      <c r="H64" s="51"/>
      <c r="I64" s="51"/>
      <c r="J64" s="51"/>
    </row>
    <row r="65" spans="1:10" ht="13" outlineLevel="2" x14ac:dyDescent="0.3">
      <c r="A65" s="216" t="s">
        <v>220</v>
      </c>
      <c r="B65" s="163">
        <f t="shared" ref="B65:G65" si="8">SUM(B$66:B$69)</f>
        <v>60.379535033480003</v>
      </c>
      <c r="C65" s="163">
        <f t="shared" si="8"/>
        <v>61.813725319029999</v>
      </c>
      <c r="D65" s="163">
        <f t="shared" si="8"/>
        <v>58.524784941669999</v>
      </c>
      <c r="E65" s="163">
        <f t="shared" si="8"/>
        <v>59.827408471300004</v>
      </c>
      <c r="F65" s="163">
        <f t="shared" si="8"/>
        <v>60.758171275780001</v>
      </c>
      <c r="G65" s="163">
        <f t="shared" si="8"/>
        <v>58.890722686979998</v>
      </c>
      <c r="H65" s="51"/>
      <c r="I65" s="51"/>
      <c r="J65" s="51"/>
    </row>
    <row r="66" spans="1:10" ht="13" outlineLevel="3" x14ac:dyDescent="0.3">
      <c r="A66" s="79" t="s">
        <v>61</v>
      </c>
      <c r="B66" s="42">
        <v>25.318149999999999</v>
      </c>
      <c r="C66" s="42">
        <v>25.919530000000002</v>
      </c>
      <c r="D66" s="42">
        <v>25.097149999999999</v>
      </c>
      <c r="E66" s="42">
        <v>25.857780000000002</v>
      </c>
      <c r="F66" s="42">
        <v>26.224965000000001</v>
      </c>
      <c r="G66" s="42">
        <v>25.532129999999999</v>
      </c>
      <c r="H66" s="51"/>
      <c r="I66" s="51"/>
      <c r="J66" s="51"/>
    </row>
    <row r="67" spans="1:10" ht="13" outlineLevel="3" x14ac:dyDescent="0.3">
      <c r="A67" s="79" t="s">
        <v>78</v>
      </c>
      <c r="B67" s="42">
        <v>1.99153347E-3</v>
      </c>
      <c r="C67" s="42">
        <v>2.0388382099999999E-3</v>
      </c>
      <c r="D67" s="42">
        <v>1.9741495400000001E-3</v>
      </c>
      <c r="E67" s="42">
        <v>2.0339809300000001E-3</v>
      </c>
      <c r="F67" s="42">
        <v>2.06286382E-3</v>
      </c>
      <c r="G67" s="42">
        <v>2.0083651999999999E-3</v>
      </c>
      <c r="H67" s="51"/>
      <c r="I67" s="51"/>
      <c r="J67" s="51"/>
    </row>
    <row r="68" spans="1:10" ht="13" outlineLevel="3" x14ac:dyDescent="0.3">
      <c r="A68" s="79" t="s">
        <v>172</v>
      </c>
      <c r="B68" s="42">
        <v>11.098013129230001</v>
      </c>
      <c r="C68" s="42">
        <v>11.36162335096</v>
      </c>
      <c r="D68" s="42">
        <v>10.83237418195</v>
      </c>
      <c r="E68" s="42">
        <v>10.68956353295</v>
      </c>
      <c r="F68" s="42">
        <v>10.922560342300001</v>
      </c>
      <c r="G68" s="42">
        <v>10.37171429238</v>
      </c>
      <c r="H68" s="51"/>
      <c r="I68" s="51"/>
      <c r="J68" s="51"/>
    </row>
    <row r="69" spans="1:10" ht="13" outlineLevel="3" x14ac:dyDescent="0.3">
      <c r="A69" s="79" t="s">
        <v>46</v>
      </c>
      <c r="B69" s="42">
        <v>23.961380370779999</v>
      </c>
      <c r="C69" s="42">
        <v>24.53053312986</v>
      </c>
      <c r="D69" s="42">
        <v>22.593286610180002</v>
      </c>
      <c r="E69" s="42">
        <v>23.27803095742</v>
      </c>
      <c r="F69" s="42">
        <v>23.60858306966</v>
      </c>
      <c r="G69" s="42">
        <v>22.9848700294</v>
      </c>
      <c r="H69" s="51"/>
      <c r="I69" s="51"/>
      <c r="J69" s="51"/>
    </row>
    <row r="70" spans="1:10" ht="13" outlineLevel="2" x14ac:dyDescent="0.3">
      <c r="A70" s="216" t="s">
        <v>51</v>
      </c>
      <c r="B70" s="163">
        <f t="shared" ref="B70:G70" si="9">SUM(B$71:B$77)</f>
        <v>828.54262421800001</v>
      </c>
      <c r="C70" s="163">
        <f t="shared" si="9"/>
        <v>830.62432421800008</v>
      </c>
      <c r="D70" s="163">
        <f t="shared" si="9"/>
        <v>827.77762421800003</v>
      </c>
      <c r="E70" s="163">
        <f t="shared" si="9"/>
        <v>830.41057421799997</v>
      </c>
      <c r="F70" s="163">
        <f t="shared" si="9"/>
        <v>831.68159921799997</v>
      </c>
      <c r="G70" s="163">
        <f t="shared" si="9"/>
        <v>829.28332421799996</v>
      </c>
      <c r="H70" s="51"/>
      <c r="I70" s="51"/>
      <c r="J70" s="51"/>
    </row>
    <row r="71" spans="1:10" ht="13" outlineLevel="3" x14ac:dyDescent="0.3">
      <c r="A71" s="79" t="s">
        <v>116</v>
      </c>
      <c r="B71" s="42">
        <v>109.7058</v>
      </c>
      <c r="C71" s="42">
        <v>109.7058</v>
      </c>
      <c r="D71" s="42">
        <v>109.7058</v>
      </c>
      <c r="E71" s="42">
        <v>109.7058</v>
      </c>
      <c r="F71" s="42">
        <v>109.7058</v>
      </c>
      <c r="G71" s="42">
        <v>109.7058</v>
      </c>
      <c r="H71" s="51"/>
      <c r="I71" s="51"/>
      <c r="J71" s="51"/>
    </row>
    <row r="72" spans="1:10" ht="13" outlineLevel="3" x14ac:dyDescent="0.3">
      <c r="A72" s="79" t="s">
        <v>204</v>
      </c>
      <c r="B72" s="42">
        <v>276.48165421800002</v>
      </c>
      <c r="C72" s="42">
        <v>276.48165421800002</v>
      </c>
      <c r="D72" s="42">
        <v>276.48165421800002</v>
      </c>
      <c r="E72" s="42">
        <v>276.48165421800002</v>
      </c>
      <c r="F72" s="42">
        <v>276.48165421800002</v>
      </c>
      <c r="G72" s="42">
        <v>276.48165421800002</v>
      </c>
      <c r="H72" s="51"/>
      <c r="I72" s="51"/>
      <c r="J72" s="51"/>
    </row>
    <row r="73" spans="1:10" ht="13" outlineLevel="3" x14ac:dyDescent="0.3">
      <c r="A73" s="79" t="s">
        <v>222</v>
      </c>
      <c r="B73" s="42">
        <v>109.7058</v>
      </c>
      <c r="C73" s="42">
        <v>109.7058</v>
      </c>
      <c r="D73" s="42">
        <v>109.7058</v>
      </c>
      <c r="E73" s="42">
        <v>109.7058</v>
      </c>
      <c r="F73" s="42">
        <v>109.7058</v>
      </c>
      <c r="G73" s="42">
        <v>109.7058</v>
      </c>
      <c r="H73" s="51"/>
      <c r="I73" s="51"/>
      <c r="J73" s="51"/>
    </row>
    <row r="74" spans="1:10" ht="13" outlineLevel="3" x14ac:dyDescent="0.3">
      <c r="A74" s="79" t="s">
        <v>22</v>
      </c>
      <c r="B74" s="42">
        <v>85.936210000000003</v>
      </c>
      <c r="C74" s="42">
        <v>85.936210000000003</v>
      </c>
      <c r="D74" s="42">
        <v>85.936210000000003</v>
      </c>
      <c r="E74" s="42">
        <v>85.936210000000003</v>
      </c>
      <c r="F74" s="42">
        <v>85.936210000000003</v>
      </c>
      <c r="G74" s="42">
        <v>85.936210000000003</v>
      </c>
      <c r="H74" s="51"/>
      <c r="I74" s="51"/>
      <c r="J74" s="51"/>
    </row>
    <row r="75" spans="1:10" ht="13" outlineLevel="3" x14ac:dyDescent="0.3">
      <c r="A75" s="79" t="s">
        <v>58</v>
      </c>
      <c r="B75" s="42">
        <v>38.951000000000001</v>
      </c>
      <c r="C75" s="42">
        <v>39.876199999999997</v>
      </c>
      <c r="D75" s="42">
        <v>38.610999999999997</v>
      </c>
      <c r="E75" s="42">
        <v>39.781199999999998</v>
      </c>
      <c r="F75" s="42">
        <v>40.3461</v>
      </c>
      <c r="G75" s="42">
        <v>39.280200000000001</v>
      </c>
      <c r="H75" s="51"/>
      <c r="I75" s="51"/>
      <c r="J75" s="51"/>
    </row>
    <row r="76" spans="1:10" ht="13" outlineLevel="3" x14ac:dyDescent="0.3">
      <c r="A76" s="79" t="s">
        <v>184</v>
      </c>
      <c r="B76" s="42">
        <v>143.76711</v>
      </c>
      <c r="C76" s="42">
        <v>144.92361</v>
      </c>
      <c r="D76" s="42">
        <v>143.34210999999999</v>
      </c>
      <c r="E76" s="42">
        <v>144.80485999999999</v>
      </c>
      <c r="F76" s="42">
        <v>145.51098500000001</v>
      </c>
      <c r="G76" s="42">
        <v>144.17860999999999</v>
      </c>
      <c r="H76" s="51"/>
      <c r="I76" s="51"/>
      <c r="J76" s="51"/>
    </row>
    <row r="77" spans="1:10" ht="13" outlineLevel="3" x14ac:dyDescent="0.3">
      <c r="A77" s="79" t="s">
        <v>4</v>
      </c>
      <c r="B77" s="42">
        <v>63.995049999999999</v>
      </c>
      <c r="C77" s="42">
        <v>63.995049999999999</v>
      </c>
      <c r="D77" s="42">
        <v>63.995049999999999</v>
      </c>
      <c r="E77" s="42">
        <v>63.995049999999999</v>
      </c>
      <c r="F77" s="42">
        <v>63.995049999999999</v>
      </c>
      <c r="G77" s="42">
        <v>63.995049999999999</v>
      </c>
      <c r="H77" s="51"/>
      <c r="I77" s="51"/>
      <c r="J77" s="51"/>
    </row>
    <row r="78" spans="1:10" ht="13" outlineLevel="2" x14ac:dyDescent="0.3">
      <c r="A78" s="216" t="s">
        <v>176</v>
      </c>
      <c r="B78" s="163">
        <f t="shared" ref="B78:G78" si="10">SUM(B$79:B$79)</f>
        <v>153.60404350837999</v>
      </c>
      <c r="C78" s="163">
        <f t="shared" si="10"/>
        <v>155.63827136945</v>
      </c>
      <c r="D78" s="163">
        <f t="shared" si="10"/>
        <v>153.36646537387</v>
      </c>
      <c r="E78" s="163">
        <f t="shared" si="10"/>
        <v>155.26454653677999</v>
      </c>
      <c r="F78" s="163">
        <f t="shared" si="10"/>
        <v>155.46971660617999</v>
      </c>
      <c r="G78" s="163">
        <f t="shared" si="10"/>
        <v>153.21397576948999</v>
      </c>
      <c r="H78" s="51"/>
      <c r="I78" s="51"/>
      <c r="J78" s="51"/>
    </row>
    <row r="79" spans="1:10" ht="13" outlineLevel="3" x14ac:dyDescent="0.3">
      <c r="A79" s="79" t="s">
        <v>146</v>
      </c>
      <c r="B79" s="42">
        <v>153.60404350837999</v>
      </c>
      <c r="C79" s="42">
        <v>155.63827136945</v>
      </c>
      <c r="D79" s="42">
        <v>153.36646537387</v>
      </c>
      <c r="E79" s="42">
        <v>155.26454653677999</v>
      </c>
      <c r="F79" s="42">
        <v>155.46971660617999</v>
      </c>
      <c r="G79" s="42">
        <v>153.21397576948999</v>
      </c>
      <c r="H79" s="51"/>
      <c r="I79" s="51"/>
      <c r="J79" s="51"/>
    </row>
    <row r="80" spans="1:10" ht="14.5" x14ac:dyDescent="0.35">
      <c r="A80" s="40" t="s">
        <v>14</v>
      </c>
      <c r="B80" s="179">
        <f t="shared" ref="B80:G80" si="11">B$81+B$98</f>
        <v>360.31642587398005</v>
      </c>
      <c r="C80" s="179">
        <f t="shared" si="11"/>
        <v>375.19512643995995</v>
      </c>
      <c r="D80" s="179">
        <f t="shared" si="11"/>
        <v>361.83890127921995</v>
      </c>
      <c r="E80" s="179">
        <f t="shared" si="11"/>
        <v>341.40879969446996</v>
      </c>
      <c r="F80" s="179">
        <f t="shared" si="11"/>
        <v>338.48155740301002</v>
      </c>
      <c r="G80" s="179">
        <f t="shared" si="11"/>
        <v>336.39502041525998</v>
      </c>
      <c r="H80" s="51"/>
      <c r="I80" s="51"/>
      <c r="J80" s="51"/>
    </row>
    <row r="81" spans="1:10" ht="14.5" outlineLevel="1" x14ac:dyDescent="0.35">
      <c r="A81" s="173" t="s">
        <v>47</v>
      </c>
      <c r="B81" s="45">
        <f t="shared" ref="B81:G81" si="12">B$82+B$88+B$96</f>
        <v>72.19793130507</v>
      </c>
      <c r="C81" s="45">
        <f t="shared" si="12"/>
        <v>71.988253912229993</v>
      </c>
      <c r="D81" s="45">
        <f t="shared" si="12"/>
        <v>71.440858148949999</v>
      </c>
      <c r="E81" s="45">
        <f t="shared" si="12"/>
        <v>69.320096074139997</v>
      </c>
      <c r="F81" s="45">
        <f t="shared" si="12"/>
        <v>68.819409144160005</v>
      </c>
      <c r="G81" s="45">
        <f t="shared" si="12"/>
        <v>69.647073418869994</v>
      </c>
      <c r="H81" s="51"/>
      <c r="I81" s="51"/>
      <c r="J81" s="51"/>
    </row>
    <row r="82" spans="1:10" ht="13" outlineLevel="2" x14ac:dyDescent="0.3">
      <c r="A82" s="216" t="s">
        <v>196</v>
      </c>
      <c r="B82" s="163">
        <f t="shared" ref="B82:G82" si="13">SUM(B$83:B$87)</f>
        <v>11.847416600000001</v>
      </c>
      <c r="C82" s="163">
        <f t="shared" si="13"/>
        <v>11.847416600000001</v>
      </c>
      <c r="D82" s="163">
        <f t="shared" si="13"/>
        <v>11.847416600000001</v>
      </c>
      <c r="E82" s="163">
        <f t="shared" si="13"/>
        <v>11.847416600000001</v>
      </c>
      <c r="F82" s="163">
        <f t="shared" si="13"/>
        <v>11.847416600000001</v>
      </c>
      <c r="G82" s="163">
        <f t="shared" si="13"/>
        <v>11.847416600000001</v>
      </c>
      <c r="H82" s="51"/>
      <c r="I82" s="51"/>
      <c r="J82" s="51"/>
    </row>
    <row r="83" spans="1:10" ht="13" outlineLevel="3" x14ac:dyDescent="0.3">
      <c r="A83" s="79" t="s">
        <v>109</v>
      </c>
      <c r="B83" s="42">
        <v>1.1600000000000001E-5</v>
      </c>
      <c r="C83" s="42">
        <v>1.1600000000000001E-5</v>
      </c>
      <c r="D83" s="42">
        <v>1.1600000000000001E-5</v>
      </c>
      <c r="E83" s="42">
        <v>1.1600000000000001E-5</v>
      </c>
      <c r="F83" s="42">
        <v>1.1600000000000001E-5</v>
      </c>
      <c r="G83" s="42">
        <v>1.1600000000000001E-5</v>
      </c>
      <c r="H83" s="51"/>
      <c r="I83" s="51"/>
      <c r="J83" s="51"/>
    </row>
    <row r="84" spans="1:10" ht="13" outlineLevel="3" x14ac:dyDescent="0.3">
      <c r="A84" s="79" t="s">
        <v>73</v>
      </c>
      <c r="B84" s="42">
        <v>3.4750000000000001</v>
      </c>
      <c r="C84" s="42">
        <v>3.4750000000000001</v>
      </c>
      <c r="D84" s="42">
        <v>3.4750000000000001</v>
      </c>
      <c r="E84" s="42">
        <v>3.4750000000000001</v>
      </c>
      <c r="F84" s="42">
        <v>3.4750000000000001</v>
      </c>
      <c r="G84" s="42">
        <v>3.4750000000000001</v>
      </c>
      <c r="H84" s="51"/>
      <c r="I84" s="51"/>
      <c r="J84" s="51"/>
    </row>
    <row r="85" spans="1:10" ht="13" outlineLevel="3" x14ac:dyDescent="0.3">
      <c r="A85" s="79" t="s">
        <v>190</v>
      </c>
      <c r="B85" s="42">
        <v>3.5</v>
      </c>
      <c r="C85" s="42">
        <v>3.5</v>
      </c>
      <c r="D85" s="42">
        <v>3.5</v>
      </c>
      <c r="E85" s="42">
        <v>3.5</v>
      </c>
      <c r="F85" s="42">
        <v>3.5</v>
      </c>
      <c r="G85" s="42">
        <v>3.5</v>
      </c>
      <c r="H85" s="51"/>
      <c r="I85" s="51"/>
      <c r="J85" s="51"/>
    </row>
    <row r="86" spans="1:10" ht="13" outlineLevel="3" x14ac:dyDescent="0.3">
      <c r="A86" s="79" t="s">
        <v>102</v>
      </c>
      <c r="B86" s="42">
        <v>2.8724050000000001</v>
      </c>
      <c r="C86" s="42">
        <v>2.8724050000000001</v>
      </c>
      <c r="D86" s="42">
        <v>2.8724050000000001</v>
      </c>
      <c r="E86" s="42">
        <v>2.8724050000000001</v>
      </c>
      <c r="F86" s="42">
        <v>2.8724050000000001</v>
      </c>
      <c r="G86" s="42">
        <v>2.8724050000000001</v>
      </c>
      <c r="H86" s="51"/>
      <c r="I86" s="51"/>
      <c r="J86" s="51"/>
    </row>
    <row r="87" spans="1:10" ht="13" outlineLevel="3" x14ac:dyDescent="0.3">
      <c r="A87" s="79" t="s">
        <v>0</v>
      </c>
      <c r="B87" s="42">
        <v>2</v>
      </c>
      <c r="C87" s="42">
        <v>2</v>
      </c>
      <c r="D87" s="42">
        <v>2</v>
      </c>
      <c r="E87" s="42">
        <v>2</v>
      </c>
      <c r="F87" s="42">
        <v>2</v>
      </c>
      <c r="G87" s="42">
        <v>2</v>
      </c>
      <c r="H87" s="51"/>
      <c r="I87" s="51"/>
      <c r="J87" s="51"/>
    </row>
    <row r="88" spans="1:10" ht="13" outlineLevel="2" x14ac:dyDescent="0.3">
      <c r="A88" s="216" t="s">
        <v>114</v>
      </c>
      <c r="B88" s="163">
        <f t="shared" ref="B88:G88" si="14">SUM(B$89:B$95)</f>
        <v>60.34956005507</v>
      </c>
      <c r="C88" s="163">
        <f t="shared" si="14"/>
        <v>60.139882662230001</v>
      </c>
      <c r="D88" s="163">
        <f t="shared" si="14"/>
        <v>59.59248689895</v>
      </c>
      <c r="E88" s="163">
        <f t="shared" si="14"/>
        <v>57.471724824139997</v>
      </c>
      <c r="F88" s="163">
        <f t="shared" si="14"/>
        <v>56.971037894160006</v>
      </c>
      <c r="G88" s="163">
        <f t="shared" si="14"/>
        <v>57.798702168870001</v>
      </c>
      <c r="H88" s="51"/>
      <c r="I88" s="51"/>
      <c r="J88" s="51"/>
    </row>
    <row r="89" spans="1:10" ht="13" outlineLevel="3" x14ac:dyDescent="0.3">
      <c r="A89" s="79" t="s">
        <v>139</v>
      </c>
      <c r="B89" s="42">
        <v>4.2835835077600004</v>
      </c>
      <c r="C89" s="42">
        <v>4.2033119574700004</v>
      </c>
      <c r="D89" s="42">
        <v>4.1268736724600004</v>
      </c>
      <c r="E89" s="42">
        <v>4.0504353874500003</v>
      </c>
      <c r="F89" s="42">
        <v>4.0120857457600003</v>
      </c>
      <c r="G89" s="42">
        <v>3.9768800995000002</v>
      </c>
      <c r="H89" s="51"/>
      <c r="I89" s="51"/>
      <c r="J89" s="51"/>
    </row>
    <row r="90" spans="1:10" ht="13" outlineLevel="3" x14ac:dyDescent="0.3">
      <c r="A90" s="79" t="s">
        <v>124</v>
      </c>
      <c r="B90" s="42">
        <v>0.47539179999999998</v>
      </c>
      <c r="C90" s="42">
        <v>0.47539179999999998</v>
      </c>
      <c r="D90" s="42">
        <v>0.47539179999999998</v>
      </c>
      <c r="E90" s="42">
        <v>0.47539179999999998</v>
      </c>
      <c r="F90" s="42">
        <v>0.47539179999999998</v>
      </c>
      <c r="G90" s="42">
        <v>0.47539179999999998</v>
      </c>
      <c r="H90" s="51"/>
      <c r="I90" s="51"/>
      <c r="J90" s="51"/>
    </row>
    <row r="91" spans="1:10" ht="13" outlineLevel="3" x14ac:dyDescent="0.3">
      <c r="A91" s="79" t="s">
        <v>198</v>
      </c>
      <c r="B91" s="42">
        <v>0.36568600000000001</v>
      </c>
      <c r="C91" s="42">
        <v>0.36568600000000001</v>
      </c>
      <c r="D91" s="42">
        <v>0.36568600000000001</v>
      </c>
      <c r="E91" s="42">
        <v>0.36568600000000001</v>
      </c>
      <c r="F91" s="42">
        <v>0.36568600000000001</v>
      </c>
      <c r="G91" s="42">
        <v>0.36568600000000001</v>
      </c>
      <c r="H91" s="51"/>
      <c r="I91" s="51"/>
      <c r="J91" s="51"/>
    </row>
    <row r="92" spans="1:10" ht="13" outlineLevel="3" x14ac:dyDescent="0.3">
      <c r="A92" s="79" t="s">
        <v>181</v>
      </c>
      <c r="B92" s="42">
        <v>0.51196039999999998</v>
      </c>
      <c r="C92" s="42">
        <v>0.51196039999999998</v>
      </c>
      <c r="D92" s="42">
        <v>0.51196039999999998</v>
      </c>
      <c r="E92" s="42">
        <v>0.51196039999999998</v>
      </c>
      <c r="F92" s="42">
        <v>0.51196039999999998</v>
      </c>
      <c r="G92" s="42">
        <v>0.51196039999999998</v>
      </c>
      <c r="H92" s="51"/>
      <c r="I92" s="51"/>
      <c r="J92" s="51"/>
    </row>
    <row r="93" spans="1:10" ht="13" outlineLevel="3" x14ac:dyDescent="0.3">
      <c r="A93" s="79" t="s">
        <v>60</v>
      </c>
      <c r="B93" s="42">
        <v>12.3806687687</v>
      </c>
      <c r="C93" s="42">
        <v>12.36289055252</v>
      </c>
      <c r="D93" s="42">
        <v>12.31900785489</v>
      </c>
      <c r="E93" s="42">
        <v>12.303877598710001</v>
      </c>
      <c r="F93" s="42">
        <v>12.28220526013</v>
      </c>
      <c r="G93" s="42">
        <v>12.24290723515</v>
      </c>
      <c r="H93" s="51"/>
      <c r="I93" s="51"/>
      <c r="J93" s="51"/>
    </row>
    <row r="94" spans="1:10" ht="13" outlineLevel="3" x14ac:dyDescent="0.3">
      <c r="A94" s="79" t="s">
        <v>178</v>
      </c>
      <c r="B94" s="42">
        <v>13.93794200916</v>
      </c>
      <c r="C94" s="42">
        <v>13.873656294870001</v>
      </c>
      <c r="D94" s="42">
        <v>13.846870580579999</v>
      </c>
      <c r="E94" s="42">
        <v>13.820084866289999</v>
      </c>
      <c r="F94" s="42">
        <v>13.755799152</v>
      </c>
      <c r="G94" s="42">
        <v>13.72901343771</v>
      </c>
      <c r="H94" s="51"/>
      <c r="I94" s="51"/>
      <c r="J94" s="51"/>
    </row>
    <row r="95" spans="1:10" ht="13" outlineLevel="3" x14ac:dyDescent="0.3">
      <c r="A95" s="79" t="s">
        <v>209</v>
      </c>
      <c r="B95" s="42">
        <v>28.394327569449999</v>
      </c>
      <c r="C95" s="42">
        <v>28.346985657369999</v>
      </c>
      <c r="D95" s="42">
        <v>27.94669659102</v>
      </c>
      <c r="E95" s="42">
        <v>25.944288771690001</v>
      </c>
      <c r="F95" s="42">
        <v>25.567909536270001</v>
      </c>
      <c r="G95" s="42">
        <v>26.496863196509999</v>
      </c>
      <c r="H95" s="51"/>
      <c r="I95" s="51"/>
      <c r="J95" s="51"/>
    </row>
    <row r="96" spans="1:10" ht="13" outlineLevel="2" x14ac:dyDescent="0.3">
      <c r="A96" s="216" t="s">
        <v>137</v>
      </c>
      <c r="B96" s="163">
        <f t="shared" ref="B96:G96" si="15">SUM(B$97:B$97)</f>
        <v>9.5465000000000003E-4</v>
      </c>
      <c r="C96" s="163">
        <f t="shared" si="15"/>
        <v>9.5465000000000003E-4</v>
      </c>
      <c r="D96" s="163">
        <f t="shared" si="15"/>
        <v>9.5465000000000003E-4</v>
      </c>
      <c r="E96" s="163">
        <f t="shared" si="15"/>
        <v>9.5465000000000003E-4</v>
      </c>
      <c r="F96" s="163">
        <f t="shared" si="15"/>
        <v>9.5465000000000003E-4</v>
      </c>
      <c r="G96" s="163">
        <f t="shared" si="15"/>
        <v>9.5465000000000003E-4</v>
      </c>
      <c r="H96" s="51"/>
      <c r="I96" s="51"/>
      <c r="J96" s="51"/>
    </row>
    <row r="97" spans="1:10" ht="13" outlineLevel="3" x14ac:dyDescent="0.3">
      <c r="A97" s="79" t="s">
        <v>66</v>
      </c>
      <c r="B97" s="42">
        <v>9.5465000000000003E-4</v>
      </c>
      <c r="C97" s="42">
        <v>9.5465000000000003E-4</v>
      </c>
      <c r="D97" s="42">
        <v>9.5465000000000003E-4</v>
      </c>
      <c r="E97" s="42">
        <v>9.5465000000000003E-4</v>
      </c>
      <c r="F97" s="42">
        <v>9.5465000000000003E-4</v>
      </c>
      <c r="G97" s="42">
        <v>9.5465000000000003E-4</v>
      </c>
      <c r="H97" s="51"/>
      <c r="I97" s="51"/>
      <c r="J97" s="51"/>
    </row>
    <row r="98" spans="1:10" ht="14.5" outlineLevel="1" x14ac:dyDescent="0.35">
      <c r="A98" s="173" t="s">
        <v>59</v>
      </c>
      <c r="B98" s="45">
        <f t="shared" ref="B98:G98" si="16">B$99+B$106+B$107+B$111+B$114</f>
        <v>288.11849456891002</v>
      </c>
      <c r="C98" s="45">
        <f t="shared" si="16"/>
        <v>303.20687252772996</v>
      </c>
      <c r="D98" s="45">
        <f t="shared" si="16"/>
        <v>290.39804313026997</v>
      </c>
      <c r="E98" s="45">
        <f t="shared" si="16"/>
        <v>272.08870362032997</v>
      </c>
      <c r="F98" s="45">
        <f t="shared" si="16"/>
        <v>269.66214825885004</v>
      </c>
      <c r="G98" s="45">
        <f t="shared" si="16"/>
        <v>266.74794699639</v>
      </c>
      <c r="H98" s="51"/>
      <c r="I98" s="51"/>
      <c r="J98" s="51"/>
    </row>
    <row r="99" spans="1:10" ht="13" outlineLevel="2" x14ac:dyDescent="0.3">
      <c r="A99" s="216" t="s">
        <v>173</v>
      </c>
      <c r="B99" s="163">
        <f t="shared" ref="B99:G99" si="17">SUM(B$100:B$105)</f>
        <v>191.11922103929001</v>
      </c>
      <c r="C99" s="163">
        <f t="shared" si="17"/>
        <v>206.15024304778998</v>
      </c>
      <c r="D99" s="163">
        <f t="shared" si="17"/>
        <v>193.54126019674999</v>
      </c>
      <c r="E99" s="163">
        <f t="shared" si="17"/>
        <v>175.38595206956001</v>
      </c>
      <c r="F99" s="163">
        <f t="shared" si="17"/>
        <v>172.72253512901</v>
      </c>
      <c r="G99" s="163">
        <f t="shared" si="17"/>
        <v>169.86654122521</v>
      </c>
      <c r="H99" s="51"/>
      <c r="I99" s="51"/>
      <c r="J99" s="51"/>
    </row>
    <row r="100" spans="1:10" ht="13" outlineLevel="3" x14ac:dyDescent="0.3">
      <c r="A100" s="79" t="s">
        <v>62</v>
      </c>
      <c r="B100" s="42">
        <v>11.6853</v>
      </c>
      <c r="C100" s="42">
        <v>11.962859999999999</v>
      </c>
      <c r="D100" s="42">
        <v>11.583299999999999</v>
      </c>
      <c r="E100" s="42">
        <v>11.93436</v>
      </c>
      <c r="F100" s="42">
        <v>12.10383</v>
      </c>
      <c r="G100" s="42">
        <v>11.78406</v>
      </c>
      <c r="H100" s="51"/>
      <c r="I100" s="51"/>
      <c r="J100" s="51"/>
    </row>
    <row r="101" spans="1:10" ht="13" outlineLevel="3" x14ac:dyDescent="0.3">
      <c r="A101" s="79" t="s">
        <v>50</v>
      </c>
      <c r="B101" s="42">
        <v>22.055347128849998</v>
      </c>
      <c r="C101" s="42">
        <v>34.192713576949998</v>
      </c>
      <c r="D101" s="42">
        <v>28.893313837579999</v>
      </c>
      <c r="E101" s="42">
        <v>24.50590909113</v>
      </c>
      <c r="F101" s="42">
        <v>24.853897287710002</v>
      </c>
      <c r="G101" s="42">
        <v>24.197284402720001</v>
      </c>
      <c r="H101" s="51"/>
      <c r="I101" s="51"/>
      <c r="J101" s="51"/>
    </row>
    <row r="102" spans="1:10" ht="13" outlineLevel="3" x14ac:dyDescent="0.3">
      <c r="A102" s="79" t="s">
        <v>94</v>
      </c>
      <c r="B102" s="42">
        <v>4.0027995150000004</v>
      </c>
      <c r="C102" s="42">
        <v>4.0629860180000001</v>
      </c>
      <c r="D102" s="42">
        <v>3.9340747899999999</v>
      </c>
      <c r="E102" s="42">
        <v>4.0533064679999997</v>
      </c>
      <c r="F102" s="42">
        <v>4.1108641290000003</v>
      </c>
      <c r="G102" s="42">
        <v>4.0022595780000003</v>
      </c>
      <c r="H102" s="51"/>
      <c r="I102" s="51"/>
      <c r="J102" s="51"/>
    </row>
    <row r="103" spans="1:10" ht="13" outlineLevel="3" x14ac:dyDescent="0.3">
      <c r="A103" s="79" t="s">
        <v>131</v>
      </c>
      <c r="B103" s="42">
        <v>17.16922751996</v>
      </c>
      <c r="C103" s="42">
        <v>17.921384654000001</v>
      </c>
      <c r="D103" s="42">
        <v>17.921384654000001</v>
      </c>
      <c r="E103" s="42">
        <v>17.83082106725</v>
      </c>
      <c r="F103" s="42">
        <v>17.450873313980001</v>
      </c>
      <c r="G103" s="42">
        <v>17.336779281609999</v>
      </c>
      <c r="H103" s="51"/>
      <c r="I103" s="51"/>
      <c r="J103" s="51"/>
    </row>
    <row r="104" spans="1:10" ht="13" outlineLevel="3" x14ac:dyDescent="0.3">
      <c r="A104" s="79" t="s">
        <v>146</v>
      </c>
      <c r="B104" s="42">
        <v>136.20086235975</v>
      </c>
      <c r="C104" s="42">
        <v>138.00461428310999</v>
      </c>
      <c r="D104" s="42">
        <v>131.20350239944</v>
      </c>
      <c r="E104" s="42">
        <v>117.05587092745</v>
      </c>
      <c r="F104" s="42">
        <v>114.19738588259</v>
      </c>
      <c r="G104" s="42">
        <v>112.54047344715001</v>
      </c>
      <c r="H104" s="51"/>
      <c r="I104" s="51"/>
      <c r="J104" s="51"/>
    </row>
    <row r="105" spans="1:10" ht="13" outlineLevel="3" x14ac:dyDescent="0.3">
      <c r="A105" s="79" t="s">
        <v>141</v>
      </c>
      <c r="B105" s="42">
        <v>5.6845157299999999E-3</v>
      </c>
      <c r="C105" s="42">
        <v>5.6845157299999999E-3</v>
      </c>
      <c r="D105" s="42">
        <v>5.6845157299999999E-3</v>
      </c>
      <c r="E105" s="42">
        <v>5.6845157299999999E-3</v>
      </c>
      <c r="F105" s="42">
        <v>5.6845157299999999E-3</v>
      </c>
      <c r="G105" s="42">
        <v>5.6845157299999999E-3</v>
      </c>
      <c r="H105" s="51"/>
      <c r="I105" s="51"/>
      <c r="J105" s="51"/>
    </row>
    <row r="106" spans="1:10" ht="13" outlineLevel="2" x14ac:dyDescent="0.3">
      <c r="A106" s="216" t="s">
        <v>43</v>
      </c>
      <c r="B106" s="163"/>
      <c r="C106" s="163"/>
      <c r="D106" s="163"/>
      <c r="E106" s="163"/>
      <c r="F106" s="163"/>
      <c r="G106" s="163"/>
      <c r="H106" s="51"/>
      <c r="I106" s="51"/>
      <c r="J106" s="51"/>
    </row>
    <row r="107" spans="1:10" ht="13" outlineLevel="2" x14ac:dyDescent="0.3">
      <c r="A107" s="216" t="s">
        <v>220</v>
      </c>
      <c r="B107" s="163">
        <f t="shared" ref="B107:G107" si="18">SUM(B$108:B$110)</f>
        <v>37.268544666909996</v>
      </c>
      <c r="C107" s="163">
        <f t="shared" si="18"/>
        <v>37.273409201210001</v>
      </c>
      <c r="D107" s="163">
        <f t="shared" si="18"/>
        <v>37.132184560390002</v>
      </c>
      <c r="E107" s="163">
        <f t="shared" si="18"/>
        <v>36.929174904420002</v>
      </c>
      <c r="F107" s="163">
        <f t="shared" si="18"/>
        <v>37.160742254820001</v>
      </c>
      <c r="G107" s="163">
        <f t="shared" si="18"/>
        <v>37.160742254820001</v>
      </c>
      <c r="H107" s="51"/>
      <c r="I107" s="51"/>
      <c r="J107" s="51"/>
    </row>
    <row r="108" spans="1:10" ht="13" outlineLevel="3" x14ac:dyDescent="0.3">
      <c r="A108" s="79" t="s">
        <v>152</v>
      </c>
      <c r="B108" s="42">
        <v>6.8946523524199996</v>
      </c>
      <c r="C108" s="42">
        <v>6.8946523524199996</v>
      </c>
      <c r="D108" s="42">
        <v>6.7600799044200004</v>
      </c>
      <c r="E108" s="42">
        <v>6.7600799044200004</v>
      </c>
      <c r="F108" s="42">
        <v>6.9916472548200002</v>
      </c>
      <c r="G108" s="42">
        <v>6.9916472548200002</v>
      </c>
      <c r="H108" s="51"/>
      <c r="I108" s="51"/>
      <c r="J108" s="51"/>
    </row>
    <row r="109" spans="1:10" ht="13" outlineLevel="3" x14ac:dyDescent="0.3">
      <c r="A109" s="79" t="s">
        <v>46</v>
      </c>
      <c r="B109" s="42">
        <v>0.20479731448999999</v>
      </c>
      <c r="C109" s="42">
        <v>0.20966184878999999</v>
      </c>
      <c r="D109" s="42">
        <v>0.20300965597000001</v>
      </c>
      <c r="E109" s="42">
        <v>0</v>
      </c>
      <c r="F109" s="42">
        <v>0</v>
      </c>
      <c r="G109" s="42">
        <v>0</v>
      </c>
      <c r="H109" s="51"/>
      <c r="I109" s="51"/>
      <c r="J109" s="51"/>
    </row>
    <row r="110" spans="1:10" ht="13" outlineLevel="3" x14ac:dyDescent="0.3">
      <c r="A110" s="79" t="s">
        <v>118</v>
      </c>
      <c r="B110" s="42">
        <v>30.169094999999999</v>
      </c>
      <c r="C110" s="42">
        <v>30.169094999999999</v>
      </c>
      <c r="D110" s="42">
        <v>30.169094999999999</v>
      </c>
      <c r="E110" s="42">
        <v>30.169094999999999</v>
      </c>
      <c r="F110" s="42">
        <v>30.169094999999999</v>
      </c>
      <c r="G110" s="42">
        <v>30.169094999999999</v>
      </c>
      <c r="H110" s="51"/>
      <c r="I110" s="51"/>
      <c r="J110" s="51"/>
    </row>
    <row r="111" spans="1:10" ht="13" outlineLevel="2" x14ac:dyDescent="0.3">
      <c r="A111" s="216" t="s">
        <v>51</v>
      </c>
      <c r="B111" s="163">
        <f t="shared" ref="B111:G111" si="19">SUM(B$112:B$113)</f>
        <v>55.767115000000004</v>
      </c>
      <c r="C111" s="163">
        <f t="shared" si="19"/>
        <v>55.767115000000004</v>
      </c>
      <c r="D111" s="163">
        <f t="shared" si="19"/>
        <v>55.767115000000004</v>
      </c>
      <c r="E111" s="163">
        <f t="shared" si="19"/>
        <v>55.767115000000004</v>
      </c>
      <c r="F111" s="163">
        <f t="shared" si="19"/>
        <v>55.767115000000004</v>
      </c>
      <c r="G111" s="163">
        <f t="shared" si="19"/>
        <v>55.767115000000004</v>
      </c>
      <c r="H111" s="51"/>
      <c r="I111" s="51"/>
      <c r="J111" s="51"/>
    </row>
    <row r="112" spans="1:10" ht="13" outlineLevel="3" x14ac:dyDescent="0.3">
      <c r="A112" s="79" t="s">
        <v>99</v>
      </c>
      <c r="B112" s="42">
        <v>25.598020000000002</v>
      </c>
      <c r="C112" s="42">
        <v>25.598020000000002</v>
      </c>
      <c r="D112" s="42">
        <v>25.598020000000002</v>
      </c>
      <c r="E112" s="42">
        <v>25.598020000000002</v>
      </c>
      <c r="F112" s="42">
        <v>25.598020000000002</v>
      </c>
      <c r="G112" s="42">
        <v>25.598020000000002</v>
      </c>
      <c r="H112" s="51"/>
      <c r="I112" s="51"/>
      <c r="J112" s="51"/>
    </row>
    <row r="113" spans="1:10" ht="13" outlineLevel="3" x14ac:dyDescent="0.3">
      <c r="A113" s="79" t="s">
        <v>97</v>
      </c>
      <c r="B113" s="42">
        <v>30.169094999999999</v>
      </c>
      <c r="C113" s="42">
        <v>30.169094999999999</v>
      </c>
      <c r="D113" s="42">
        <v>30.169094999999999</v>
      </c>
      <c r="E113" s="42">
        <v>30.169094999999999</v>
      </c>
      <c r="F113" s="42">
        <v>30.169094999999999</v>
      </c>
      <c r="G113" s="42">
        <v>30.169094999999999</v>
      </c>
      <c r="H113" s="51"/>
      <c r="I113" s="51"/>
      <c r="J113" s="51"/>
    </row>
    <row r="114" spans="1:10" ht="13" outlineLevel="2" x14ac:dyDescent="0.3">
      <c r="A114" s="216" t="s">
        <v>176</v>
      </c>
      <c r="B114" s="163">
        <f t="shared" ref="B114:G114" si="20">SUM(B$115:B$115)</f>
        <v>3.9636138627099999</v>
      </c>
      <c r="C114" s="163">
        <f t="shared" si="20"/>
        <v>4.0161052787299996</v>
      </c>
      <c r="D114" s="163">
        <f t="shared" si="20"/>
        <v>3.9574833731300001</v>
      </c>
      <c r="E114" s="163">
        <f t="shared" si="20"/>
        <v>4.00646164635</v>
      </c>
      <c r="F114" s="163">
        <f t="shared" si="20"/>
        <v>4.0117558750200004</v>
      </c>
      <c r="G114" s="163">
        <f t="shared" si="20"/>
        <v>3.9535485163600002</v>
      </c>
      <c r="H114" s="51"/>
      <c r="I114" s="51"/>
      <c r="J114" s="51"/>
    </row>
    <row r="115" spans="1:10" ht="13" outlineLevel="3" x14ac:dyDescent="0.3">
      <c r="A115" s="79" t="s">
        <v>146</v>
      </c>
      <c r="B115" s="42">
        <v>3.9636138627099999</v>
      </c>
      <c r="C115" s="42">
        <v>4.0161052787299996</v>
      </c>
      <c r="D115" s="42">
        <v>3.9574833731300001</v>
      </c>
      <c r="E115" s="42">
        <v>4.00646164635</v>
      </c>
      <c r="F115" s="42">
        <v>4.0117558750200004</v>
      </c>
      <c r="G115" s="42">
        <v>3.9535485163600002</v>
      </c>
      <c r="H115" s="51"/>
      <c r="I115" s="51"/>
      <c r="J115" s="51"/>
    </row>
    <row r="116" spans="1:10" x14ac:dyDescent="0.25">
      <c r="B116" s="34"/>
      <c r="C116" s="34"/>
      <c r="D116" s="34"/>
      <c r="E116" s="34"/>
      <c r="F116" s="34"/>
      <c r="G116" s="34"/>
      <c r="H116" s="51"/>
      <c r="I116" s="51"/>
      <c r="J116" s="51"/>
    </row>
    <row r="117" spans="1:10" x14ac:dyDescent="0.25">
      <c r="B117" s="34"/>
      <c r="C117" s="34"/>
      <c r="D117" s="34"/>
      <c r="E117" s="34"/>
      <c r="F117" s="34"/>
      <c r="G117" s="34"/>
      <c r="H117" s="51"/>
      <c r="I117" s="51"/>
      <c r="J117" s="51"/>
    </row>
    <row r="118" spans="1:10" x14ac:dyDescent="0.25">
      <c r="B118" s="34"/>
      <c r="C118" s="34"/>
      <c r="D118" s="34"/>
      <c r="E118" s="34"/>
      <c r="F118" s="34"/>
      <c r="G118" s="34"/>
      <c r="H118" s="51"/>
      <c r="I118" s="51"/>
      <c r="J118" s="51"/>
    </row>
    <row r="119" spans="1:10" x14ac:dyDescent="0.25">
      <c r="B119" s="34"/>
      <c r="C119" s="34"/>
      <c r="D119" s="34"/>
      <c r="E119" s="34"/>
      <c r="F119" s="34"/>
      <c r="G119" s="34"/>
      <c r="H119" s="51"/>
      <c r="I119" s="51"/>
      <c r="J119" s="51"/>
    </row>
    <row r="120" spans="1:10" x14ac:dyDescent="0.25">
      <c r="B120" s="34"/>
      <c r="C120" s="34"/>
      <c r="D120" s="34"/>
      <c r="E120" s="34"/>
      <c r="F120" s="34"/>
      <c r="G120" s="34"/>
      <c r="H120" s="51"/>
      <c r="I120" s="51"/>
      <c r="J120" s="51"/>
    </row>
    <row r="121" spans="1:10" x14ac:dyDescent="0.25">
      <c r="B121" s="34"/>
      <c r="C121" s="34"/>
      <c r="D121" s="34"/>
      <c r="E121" s="34"/>
      <c r="F121" s="34"/>
      <c r="G121" s="34"/>
      <c r="H121" s="51"/>
      <c r="I121" s="51"/>
      <c r="J121" s="51"/>
    </row>
    <row r="122" spans="1:10" x14ac:dyDescent="0.25">
      <c r="B122" s="34"/>
      <c r="C122" s="34"/>
      <c r="D122" s="34"/>
      <c r="E122" s="34"/>
      <c r="F122" s="34"/>
      <c r="G122" s="34"/>
      <c r="H122" s="51"/>
      <c r="I122" s="51"/>
      <c r="J122" s="51"/>
    </row>
    <row r="123" spans="1:10" x14ac:dyDescent="0.25">
      <c r="B123" s="34"/>
      <c r="C123" s="34"/>
      <c r="D123" s="34"/>
      <c r="E123" s="34"/>
      <c r="F123" s="34"/>
      <c r="G123" s="34"/>
      <c r="H123" s="51"/>
      <c r="I123" s="51"/>
      <c r="J123" s="51"/>
    </row>
    <row r="124" spans="1:10" x14ac:dyDescent="0.25">
      <c r="B124" s="34"/>
      <c r="C124" s="34"/>
      <c r="D124" s="34"/>
      <c r="E124" s="34"/>
      <c r="F124" s="34"/>
      <c r="G124" s="34"/>
      <c r="H124" s="51"/>
      <c r="I124" s="51"/>
      <c r="J124" s="51"/>
    </row>
    <row r="125" spans="1:10" x14ac:dyDescent="0.25">
      <c r="B125" s="34"/>
      <c r="C125" s="34"/>
      <c r="D125" s="34"/>
      <c r="E125" s="34"/>
      <c r="F125" s="34"/>
      <c r="G125" s="34"/>
      <c r="H125" s="51"/>
      <c r="I125" s="51"/>
      <c r="J125" s="51"/>
    </row>
    <row r="126" spans="1:10" x14ac:dyDescent="0.25">
      <c r="B126" s="34"/>
      <c r="C126" s="34"/>
      <c r="D126" s="34"/>
      <c r="E126" s="34"/>
      <c r="F126" s="34"/>
      <c r="G126" s="34"/>
      <c r="H126" s="51"/>
      <c r="I126" s="51"/>
      <c r="J126" s="51"/>
    </row>
    <row r="127" spans="1:10" x14ac:dyDescent="0.25">
      <c r="B127" s="34"/>
      <c r="C127" s="34"/>
      <c r="D127" s="34"/>
      <c r="E127" s="34"/>
      <c r="F127" s="34"/>
      <c r="G127" s="34"/>
      <c r="H127" s="51"/>
      <c r="I127" s="51"/>
      <c r="J127" s="51"/>
    </row>
    <row r="128" spans="1:10" x14ac:dyDescent="0.25">
      <c r="B128" s="34"/>
      <c r="C128" s="34"/>
      <c r="D128" s="34"/>
      <c r="E128" s="34"/>
      <c r="F128" s="34"/>
      <c r="G128" s="34"/>
      <c r="H128" s="51"/>
      <c r="I128" s="51"/>
      <c r="J128" s="51"/>
    </row>
    <row r="129" spans="2:10" x14ac:dyDescent="0.25">
      <c r="B129" s="34"/>
      <c r="C129" s="34"/>
      <c r="D129" s="34"/>
      <c r="E129" s="34"/>
      <c r="F129" s="34"/>
      <c r="G129" s="34"/>
      <c r="H129" s="51"/>
      <c r="I129" s="51"/>
      <c r="J129" s="51"/>
    </row>
    <row r="130" spans="2:10" x14ac:dyDescent="0.25">
      <c r="B130" s="34"/>
      <c r="C130" s="34"/>
      <c r="D130" s="34"/>
      <c r="E130" s="34"/>
      <c r="F130" s="34"/>
      <c r="G130" s="34"/>
      <c r="H130" s="51"/>
      <c r="I130" s="51"/>
      <c r="J130" s="51"/>
    </row>
    <row r="131" spans="2:10" x14ac:dyDescent="0.25">
      <c r="B131" s="34"/>
      <c r="C131" s="34"/>
      <c r="D131" s="34"/>
      <c r="E131" s="34"/>
      <c r="F131" s="34"/>
      <c r="G131" s="34"/>
      <c r="H131" s="51"/>
      <c r="I131" s="51"/>
      <c r="J131" s="51"/>
    </row>
    <row r="132" spans="2:10" x14ac:dyDescent="0.25">
      <c r="B132" s="34"/>
      <c r="C132" s="34"/>
      <c r="D132" s="34"/>
      <c r="E132" s="34"/>
      <c r="F132" s="34"/>
      <c r="G132" s="34"/>
      <c r="H132" s="51"/>
      <c r="I132" s="51"/>
      <c r="J132" s="51"/>
    </row>
    <row r="133" spans="2:10" x14ac:dyDescent="0.25">
      <c r="B133" s="34"/>
      <c r="C133" s="34"/>
      <c r="D133" s="34"/>
      <c r="E133" s="34"/>
      <c r="F133" s="34"/>
      <c r="G133" s="34"/>
      <c r="H133" s="51"/>
      <c r="I133" s="51"/>
      <c r="J133" s="51"/>
    </row>
    <row r="134" spans="2:10" x14ac:dyDescent="0.25">
      <c r="B134" s="34"/>
      <c r="C134" s="34"/>
      <c r="D134" s="34"/>
      <c r="E134" s="34"/>
      <c r="F134" s="34"/>
      <c r="G134" s="34"/>
      <c r="H134" s="51"/>
      <c r="I134" s="51"/>
      <c r="J134" s="51"/>
    </row>
    <row r="135" spans="2:10" x14ac:dyDescent="0.25">
      <c r="B135" s="34"/>
      <c r="C135" s="34"/>
      <c r="D135" s="34"/>
      <c r="E135" s="34"/>
      <c r="F135" s="34"/>
      <c r="G135" s="34"/>
      <c r="H135" s="51"/>
      <c r="I135" s="51"/>
      <c r="J135" s="51"/>
    </row>
    <row r="136" spans="2:10" x14ac:dyDescent="0.25">
      <c r="B136" s="34"/>
      <c r="C136" s="34"/>
      <c r="D136" s="34"/>
      <c r="E136" s="34"/>
      <c r="F136" s="34"/>
      <c r="G136" s="34"/>
      <c r="H136" s="51"/>
      <c r="I136" s="51"/>
      <c r="J136" s="51"/>
    </row>
    <row r="137" spans="2:10" x14ac:dyDescent="0.25">
      <c r="B137" s="34"/>
      <c r="C137" s="34"/>
      <c r="D137" s="34"/>
      <c r="E137" s="34"/>
      <c r="F137" s="34"/>
      <c r="G137" s="34"/>
      <c r="H137" s="51"/>
      <c r="I137" s="51"/>
      <c r="J137" s="51"/>
    </row>
    <row r="138" spans="2:10" x14ac:dyDescent="0.25">
      <c r="B138" s="34"/>
      <c r="C138" s="34"/>
      <c r="D138" s="34"/>
      <c r="E138" s="34"/>
      <c r="F138" s="34"/>
      <c r="G138" s="34"/>
      <c r="H138" s="51"/>
      <c r="I138" s="51"/>
      <c r="J138" s="51"/>
    </row>
    <row r="139" spans="2:10" x14ac:dyDescent="0.25">
      <c r="B139" s="34"/>
      <c r="C139" s="34"/>
      <c r="D139" s="34"/>
      <c r="E139" s="34"/>
      <c r="F139" s="34"/>
      <c r="G139" s="34"/>
      <c r="H139" s="51"/>
      <c r="I139" s="51"/>
      <c r="J139" s="51"/>
    </row>
    <row r="140" spans="2:10" x14ac:dyDescent="0.25">
      <c r="B140" s="34"/>
      <c r="C140" s="34"/>
      <c r="D140" s="34"/>
      <c r="E140" s="34"/>
      <c r="F140" s="34"/>
      <c r="G140" s="34"/>
      <c r="H140" s="51"/>
      <c r="I140" s="51"/>
      <c r="J140" s="51"/>
    </row>
    <row r="141" spans="2:10" x14ac:dyDescent="0.25">
      <c r="B141" s="34"/>
      <c r="C141" s="34"/>
      <c r="D141" s="34"/>
      <c r="E141" s="34"/>
      <c r="F141" s="34"/>
      <c r="G141" s="34"/>
      <c r="H141" s="51"/>
      <c r="I141" s="51"/>
      <c r="J141" s="51"/>
    </row>
    <row r="142" spans="2:10" x14ac:dyDescent="0.25">
      <c r="B142" s="34"/>
      <c r="C142" s="34"/>
      <c r="D142" s="34"/>
      <c r="E142" s="34"/>
      <c r="F142" s="34"/>
      <c r="G142" s="34"/>
      <c r="H142" s="51"/>
      <c r="I142" s="51"/>
      <c r="J142" s="51"/>
    </row>
    <row r="143" spans="2:10" x14ac:dyDescent="0.25">
      <c r="B143" s="34"/>
      <c r="C143" s="34"/>
      <c r="D143" s="34"/>
      <c r="E143" s="34"/>
      <c r="F143" s="34"/>
      <c r="G143" s="34"/>
      <c r="H143" s="51"/>
      <c r="I143" s="51"/>
      <c r="J143" s="51"/>
    </row>
    <row r="144" spans="2:10" x14ac:dyDescent="0.25">
      <c r="B144" s="34"/>
      <c r="C144" s="34"/>
      <c r="D144" s="34"/>
      <c r="E144" s="34"/>
      <c r="F144" s="34"/>
      <c r="G144" s="34"/>
      <c r="H144" s="51"/>
      <c r="I144" s="51"/>
      <c r="J144" s="51"/>
    </row>
    <row r="145" spans="2:10" x14ac:dyDescent="0.25">
      <c r="B145" s="34"/>
      <c r="C145" s="34"/>
      <c r="D145" s="34"/>
      <c r="E145" s="34"/>
      <c r="F145" s="34"/>
      <c r="G145" s="34"/>
      <c r="H145" s="51"/>
      <c r="I145" s="51"/>
      <c r="J145" s="51"/>
    </row>
    <row r="146" spans="2:10" x14ac:dyDescent="0.25">
      <c r="B146" s="34"/>
      <c r="C146" s="34"/>
      <c r="D146" s="34"/>
      <c r="E146" s="34"/>
      <c r="F146" s="34"/>
      <c r="G146" s="34"/>
      <c r="H146" s="51"/>
      <c r="I146" s="51"/>
      <c r="J146" s="51"/>
    </row>
    <row r="147" spans="2:10" x14ac:dyDescent="0.25">
      <c r="B147" s="34"/>
      <c r="C147" s="34"/>
      <c r="D147" s="34"/>
      <c r="E147" s="34"/>
      <c r="F147" s="34"/>
      <c r="G147" s="34"/>
      <c r="H147" s="51"/>
      <c r="I147" s="51"/>
      <c r="J147" s="51"/>
    </row>
    <row r="148" spans="2:10" x14ac:dyDescent="0.25">
      <c r="B148" s="34"/>
      <c r="C148" s="34"/>
      <c r="D148" s="34"/>
      <c r="E148" s="34"/>
      <c r="F148" s="34"/>
      <c r="G148" s="34"/>
      <c r="H148" s="51"/>
      <c r="I148" s="51"/>
      <c r="J148" s="51"/>
    </row>
    <row r="149" spans="2:10" x14ac:dyDescent="0.25">
      <c r="B149" s="34"/>
      <c r="C149" s="34"/>
      <c r="D149" s="34"/>
      <c r="E149" s="34"/>
      <c r="F149" s="34"/>
      <c r="G149" s="34"/>
      <c r="H149" s="51"/>
      <c r="I149" s="51"/>
      <c r="J149" s="51"/>
    </row>
    <row r="150" spans="2:10" x14ac:dyDescent="0.25">
      <c r="B150" s="34"/>
      <c r="C150" s="34"/>
      <c r="D150" s="34"/>
      <c r="E150" s="34"/>
      <c r="F150" s="34"/>
      <c r="G150" s="34"/>
      <c r="H150" s="51"/>
      <c r="I150" s="51"/>
      <c r="J150" s="51"/>
    </row>
    <row r="151" spans="2:10" x14ac:dyDescent="0.25">
      <c r="B151" s="34"/>
      <c r="C151" s="34"/>
      <c r="D151" s="34"/>
      <c r="E151" s="34"/>
      <c r="F151" s="34"/>
      <c r="G151" s="34"/>
      <c r="H151" s="51"/>
      <c r="I151" s="51"/>
      <c r="J151" s="51"/>
    </row>
    <row r="152" spans="2:10" x14ac:dyDescent="0.25">
      <c r="B152" s="34"/>
      <c r="C152" s="34"/>
      <c r="D152" s="34"/>
      <c r="E152" s="34"/>
      <c r="F152" s="34"/>
      <c r="G152" s="34"/>
      <c r="H152" s="51"/>
      <c r="I152" s="51"/>
      <c r="J152" s="51"/>
    </row>
    <row r="153" spans="2:10" x14ac:dyDescent="0.25">
      <c r="B153" s="34"/>
      <c r="C153" s="34"/>
      <c r="D153" s="34"/>
      <c r="E153" s="34"/>
      <c r="F153" s="34"/>
      <c r="G153" s="34"/>
      <c r="H153" s="51"/>
      <c r="I153" s="51"/>
      <c r="J153" s="51"/>
    </row>
    <row r="154" spans="2:10" x14ac:dyDescent="0.25">
      <c r="B154" s="34"/>
      <c r="C154" s="34"/>
      <c r="D154" s="34"/>
      <c r="E154" s="34"/>
      <c r="F154" s="34"/>
      <c r="G154" s="34"/>
      <c r="H154" s="51"/>
      <c r="I154" s="51"/>
      <c r="J154" s="51"/>
    </row>
    <row r="155" spans="2:10" x14ac:dyDescent="0.25">
      <c r="B155" s="34"/>
      <c r="C155" s="34"/>
      <c r="D155" s="34"/>
      <c r="E155" s="34"/>
      <c r="F155" s="34"/>
      <c r="G155" s="34"/>
      <c r="H155" s="51"/>
      <c r="I155" s="51"/>
      <c r="J155" s="51"/>
    </row>
    <row r="156" spans="2:10" x14ac:dyDescent="0.25">
      <c r="B156" s="34"/>
      <c r="C156" s="34"/>
      <c r="D156" s="34"/>
      <c r="E156" s="34"/>
      <c r="F156" s="34"/>
      <c r="G156" s="34"/>
      <c r="H156" s="51"/>
      <c r="I156" s="51"/>
      <c r="J156" s="51"/>
    </row>
    <row r="157" spans="2:10" x14ac:dyDescent="0.25">
      <c r="B157" s="34"/>
      <c r="C157" s="34"/>
      <c r="D157" s="34"/>
      <c r="E157" s="34"/>
      <c r="F157" s="34"/>
      <c r="G157" s="34"/>
      <c r="H157" s="51"/>
      <c r="I157" s="51"/>
      <c r="J157" s="51"/>
    </row>
    <row r="158" spans="2:10" x14ac:dyDescent="0.25">
      <c r="B158" s="34"/>
      <c r="C158" s="34"/>
      <c r="D158" s="34"/>
      <c r="E158" s="34"/>
      <c r="F158" s="34"/>
      <c r="G158" s="34"/>
      <c r="H158" s="51"/>
      <c r="I158" s="51"/>
      <c r="J158" s="51"/>
    </row>
    <row r="159" spans="2:10" x14ac:dyDescent="0.25">
      <c r="B159" s="34"/>
      <c r="C159" s="34"/>
      <c r="D159" s="34"/>
      <c r="E159" s="34"/>
      <c r="F159" s="34"/>
      <c r="G159" s="34"/>
      <c r="H159" s="51"/>
      <c r="I159" s="51"/>
      <c r="J159" s="51"/>
    </row>
    <row r="160" spans="2:10" x14ac:dyDescent="0.25">
      <c r="B160" s="34"/>
      <c r="C160" s="34"/>
      <c r="D160" s="34"/>
      <c r="E160" s="34"/>
      <c r="F160" s="34"/>
      <c r="G160" s="34"/>
      <c r="H160" s="51"/>
      <c r="I160" s="51"/>
      <c r="J160" s="51"/>
    </row>
    <row r="161" spans="2:10" x14ac:dyDescent="0.25">
      <c r="B161" s="34"/>
      <c r="C161" s="34"/>
      <c r="D161" s="34"/>
      <c r="E161" s="34"/>
      <c r="F161" s="34"/>
      <c r="G161" s="34"/>
      <c r="H161" s="51"/>
      <c r="I161" s="51"/>
      <c r="J161" s="51"/>
    </row>
    <row r="162" spans="2:10" x14ac:dyDescent="0.25">
      <c r="B162" s="34"/>
      <c r="C162" s="34"/>
      <c r="D162" s="34"/>
      <c r="E162" s="34"/>
      <c r="F162" s="34"/>
      <c r="G162" s="34"/>
      <c r="H162" s="51"/>
      <c r="I162" s="51"/>
      <c r="J162" s="51"/>
    </row>
    <row r="163" spans="2:10" x14ac:dyDescent="0.25">
      <c r="B163" s="34"/>
      <c r="C163" s="34"/>
      <c r="D163" s="34"/>
      <c r="E163" s="34"/>
      <c r="F163" s="34"/>
      <c r="G163" s="34"/>
      <c r="H163" s="51"/>
      <c r="I163" s="51"/>
      <c r="J163" s="51"/>
    </row>
    <row r="164" spans="2:10" x14ac:dyDescent="0.25">
      <c r="B164" s="34"/>
      <c r="C164" s="34"/>
      <c r="D164" s="34"/>
      <c r="E164" s="34"/>
      <c r="F164" s="34"/>
      <c r="G164" s="34"/>
      <c r="H164" s="51"/>
      <c r="I164" s="51"/>
      <c r="J164" s="51"/>
    </row>
    <row r="165" spans="2:10" x14ac:dyDescent="0.25">
      <c r="B165" s="34"/>
      <c r="C165" s="34"/>
      <c r="D165" s="34"/>
      <c r="E165" s="34"/>
      <c r="F165" s="34"/>
      <c r="G165" s="34"/>
      <c r="H165" s="51"/>
      <c r="I165" s="51"/>
      <c r="J165" s="51"/>
    </row>
    <row r="166" spans="2:10" x14ac:dyDescent="0.25">
      <c r="B166" s="34"/>
      <c r="C166" s="34"/>
      <c r="D166" s="34"/>
      <c r="E166" s="34"/>
      <c r="F166" s="34"/>
      <c r="G166" s="34"/>
      <c r="H166" s="51"/>
      <c r="I166" s="51"/>
      <c r="J166" s="51"/>
    </row>
    <row r="167" spans="2:10" x14ac:dyDescent="0.25">
      <c r="B167" s="34"/>
      <c r="C167" s="34"/>
      <c r="D167" s="34"/>
      <c r="E167" s="34"/>
      <c r="F167" s="34"/>
      <c r="G167" s="34"/>
      <c r="H167" s="51"/>
      <c r="I167" s="51"/>
      <c r="J167" s="51"/>
    </row>
    <row r="168" spans="2:10" x14ac:dyDescent="0.25">
      <c r="B168" s="34"/>
      <c r="C168" s="34"/>
      <c r="D168" s="34"/>
      <c r="E168" s="34"/>
      <c r="F168" s="34"/>
      <c r="G168" s="34"/>
      <c r="H168" s="51"/>
      <c r="I168" s="51"/>
      <c r="J168" s="51"/>
    </row>
    <row r="169" spans="2:10" x14ac:dyDescent="0.25">
      <c r="B169" s="34"/>
      <c r="C169" s="34"/>
      <c r="D169" s="34"/>
      <c r="E169" s="34"/>
      <c r="F169" s="34"/>
      <c r="G169" s="34"/>
      <c r="H169" s="51"/>
      <c r="I169" s="51"/>
      <c r="J169" s="51"/>
    </row>
    <row r="170" spans="2:10" x14ac:dyDescent="0.25">
      <c r="B170" s="34"/>
      <c r="C170" s="34"/>
      <c r="D170" s="34"/>
      <c r="E170" s="34"/>
      <c r="F170" s="34"/>
      <c r="G170" s="34"/>
      <c r="H170" s="51"/>
      <c r="I170" s="51"/>
      <c r="J170" s="51"/>
    </row>
    <row r="171" spans="2:10" x14ac:dyDescent="0.25">
      <c r="B171" s="34"/>
      <c r="C171" s="34"/>
      <c r="D171" s="34"/>
      <c r="E171" s="34"/>
      <c r="F171" s="34"/>
      <c r="G171" s="34"/>
      <c r="H171" s="51"/>
      <c r="I171" s="51"/>
      <c r="J171" s="51"/>
    </row>
    <row r="172" spans="2:10" x14ac:dyDescent="0.25">
      <c r="B172" s="34"/>
      <c r="C172" s="34"/>
      <c r="D172" s="34"/>
      <c r="E172" s="34"/>
      <c r="F172" s="34"/>
      <c r="G172" s="34"/>
      <c r="H172" s="51"/>
      <c r="I172" s="51"/>
      <c r="J172" s="51"/>
    </row>
    <row r="173" spans="2:10" x14ac:dyDescent="0.25">
      <c r="B173" s="34"/>
      <c r="C173" s="34"/>
      <c r="D173" s="34"/>
      <c r="E173" s="34"/>
      <c r="F173" s="34"/>
      <c r="G173" s="34"/>
      <c r="H173" s="51"/>
      <c r="I173" s="51"/>
      <c r="J173" s="51"/>
    </row>
    <row r="174" spans="2:10" x14ac:dyDescent="0.25">
      <c r="B174" s="34"/>
      <c r="C174" s="34"/>
      <c r="D174" s="34"/>
      <c r="E174" s="34"/>
      <c r="F174" s="34"/>
      <c r="G174" s="34"/>
      <c r="H174" s="51"/>
      <c r="I174" s="51"/>
      <c r="J174" s="51"/>
    </row>
    <row r="175" spans="2:10" x14ac:dyDescent="0.25">
      <c r="B175" s="34"/>
      <c r="C175" s="34"/>
      <c r="D175" s="34"/>
      <c r="E175" s="34"/>
      <c r="F175" s="34"/>
      <c r="G175" s="34"/>
      <c r="H175" s="51"/>
      <c r="I175" s="51"/>
      <c r="J175" s="51"/>
    </row>
    <row r="176" spans="2:10" x14ac:dyDescent="0.25">
      <c r="B176" s="34"/>
      <c r="C176" s="34"/>
      <c r="D176" s="34"/>
      <c r="E176" s="34"/>
      <c r="F176" s="34"/>
      <c r="G176" s="34"/>
      <c r="H176" s="51"/>
      <c r="I176" s="51"/>
      <c r="J176" s="51"/>
    </row>
    <row r="177" spans="2:10" x14ac:dyDescent="0.25">
      <c r="B177" s="34"/>
      <c r="C177" s="34"/>
      <c r="D177" s="34"/>
      <c r="E177" s="34"/>
      <c r="F177" s="34"/>
      <c r="G177" s="34"/>
      <c r="H177" s="51"/>
      <c r="I177" s="51"/>
      <c r="J177" s="51"/>
    </row>
    <row r="178" spans="2:10" x14ac:dyDescent="0.25">
      <c r="B178" s="34"/>
      <c r="C178" s="34"/>
      <c r="D178" s="34"/>
      <c r="E178" s="34"/>
      <c r="F178" s="34"/>
      <c r="G178" s="34"/>
      <c r="H178" s="51"/>
      <c r="I178" s="51"/>
      <c r="J178" s="51"/>
    </row>
    <row r="179" spans="2:10" x14ac:dyDescent="0.25">
      <c r="B179" s="34"/>
      <c r="C179" s="34"/>
      <c r="D179" s="34"/>
      <c r="E179" s="34"/>
      <c r="F179" s="34"/>
      <c r="G179" s="34"/>
      <c r="H179" s="51"/>
      <c r="I179" s="51"/>
      <c r="J179" s="51"/>
    </row>
    <row r="180" spans="2:10" x14ac:dyDescent="0.25">
      <c r="B180" s="34"/>
      <c r="C180" s="34"/>
      <c r="D180" s="34"/>
      <c r="E180" s="34"/>
      <c r="F180" s="34"/>
      <c r="G180" s="34"/>
      <c r="H180" s="51"/>
      <c r="I180" s="51"/>
      <c r="J180" s="51"/>
    </row>
  </sheetData>
  <mergeCells count="2">
    <mergeCell ref="A2:G2"/>
    <mergeCell ref="A1:G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796875" defaultRowHeight="13" x14ac:dyDescent="0.3"/>
  <cols>
    <col min="1" max="1" width="63.26953125" style="160" bestFit="1" customWidth="1"/>
    <col min="2" max="2" width="14.26953125" style="141" customWidth="1"/>
    <col min="3" max="3" width="15.1796875" style="141" customWidth="1"/>
    <col min="4" max="4" width="10.26953125" style="209" customWidth="1"/>
    <col min="5" max="5" width="8.81640625" style="160" hidden="1" customWidth="1"/>
    <col min="6" max="16384" width="9.1796875" style="160"/>
  </cols>
  <sheetData>
    <row r="2" spans="1:20" ht="39" customHeight="1" x14ac:dyDescent="0.45">
      <c r="A2" s="269" t="s">
        <v>5</v>
      </c>
      <c r="B2" s="258"/>
      <c r="C2" s="258"/>
      <c r="D2" s="258"/>
      <c r="E2" s="258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</row>
    <row r="3" spans="1:20" x14ac:dyDescent="0.3">
      <c r="A3" s="25"/>
    </row>
    <row r="4" spans="1:20" s="8" customFormat="1" x14ac:dyDescent="0.3">
      <c r="B4" s="250"/>
      <c r="C4" s="250"/>
      <c r="D4" s="63" t="str">
        <f>VALVAL</f>
        <v>млрд. одиниць</v>
      </c>
    </row>
    <row r="5" spans="1:20" s="107" customFormat="1" x14ac:dyDescent="0.25">
      <c r="A5" s="56"/>
      <c r="B5" s="120" t="s">
        <v>167</v>
      </c>
      <c r="C5" s="120" t="s">
        <v>170</v>
      </c>
      <c r="D5" s="193" t="s">
        <v>191</v>
      </c>
      <c r="E5" s="210" t="s">
        <v>54</v>
      </c>
    </row>
    <row r="6" spans="1:20" s="203" customFormat="1" ht="14.5" x14ac:dyDescent="0.25">
      <c r="A6" s="148" t="s">
        <v>151</v>
      </c>
      <c r="B6" s="102">
        <f>SUM(B$7+ B$8+ B$9)</f>
        <v>125.61244295394999</v>
      </c>
      <c r="C6" s="102">
        <f>SUM(C$7+ C$8+ C$9)</f>
        <v>4593.4711813931399</v>
      </c>
      <c r="D6" s="174">
        <f>SUM(D$7+ D$8+ D$9)</f>
        <v>0.99999900000000008</v>
      </c>
      <c r="E6" s="145" t="s">
        <v>92</v>
      </c>
    </row>
    <row r="7" spans="1:20" s="180" customFormat="1" x14ac:dyDescent="0.25">
      <c r="A7" s="132" t="s">
        <v>52</v>
      </c>
      <c r="B7" s="101">
        <v>5.9029651858500003</v>
      </c>
      <c r="C7" s="101">
        <v>215.86317269324999</v>
      </c>
      <c r="D7" s="170">
        <v>4.6993E-2</v>
      </c>
      <c r="E7" s="168" t="s">
        <v>11</v>
      </c>
    </row>
    <row r="8" spans="1:20" s="180" customFormat="1" x14ac:dyDescent="0.25">
      <c r="A8" s="132" t="s">
        <v>2</v>
      </c>
      <c r="B8" s="101">
        <v>34.398343261050002</v>
      </c>
      <c r="C8" s="101">
        <v>1257.89925537262</v>
      </c>
      <c r="D8" s="170">
        <v>0.27384500000000001</v>
      </c>
      <c r="E8" s="168" t="s">
        <v>11</v>
      </c>
    </row>
    <row r="9" spans="1:20" s="180" customFormat="1" x14ac:dyDescent="0.25">
      <c r="A9" s="132" t="s">
        <v>67</v>
      </c>
      <c r="B9" s="101">
        <v>85.311134507049999</v>
      </c>
      <c r="C9" s="101">
        <v>3119.7087533272702</v>
      </c>
      <c r="D9" s="170">
        <v>0.67916100000000001</v>
      </c>
      <c r="E9" s="168" t="s">
        <v>11</v>
      </c>
    </row>
    <row r="10" spans="1:20" x14ac:dyDescent="0.3">
      <c r="B10" s="134"/>
      <c r="C10" s="134"/>
      <c r="D10" s="202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</row>
    <row r="11" spans="1:20" x14ac:dyDescent="0.3">
      <c r="B11" s="134"/>
      <c r="C11" s="134"/>
      <c r="D11" s="202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</row>
    <row r="12" spans="1:20" x14ac:dyDescent="0.3">
      <c r="B12" s="134"/>
      <c r="C12" s="134"/>
      <c r="D12" s="202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</row>
    <row r="13" spans="1:20" x14ac:dyDescent="0.3">
      <c r="B13" s="134"/>
      <c r="C13" s="134"/>
      <c r="D13" s="202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</row>
    <row r="14" spans="1:20" x14ac:dyDescent="0.3">
      <c r="B14" s="134"/>
      <c r="C14" s="134"/>
      <c r="D14" s="202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</row>
    <row r="15" spans="1:20" x14ac:dyDescent="0.3">
      <c r="B15" s="134"/>
      <c r="C15" s="134"/>
      <c r="D15" s="202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spans="1:20" x14ac:dyDescent="0.3">
      <c r="B16" s="134"/>
      <c r="C16" s="134"/>
      <c r="D16" s="202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2:18" x14ac:dyDescent="0.3">
      <c r="B17" s="134"/>
      <c r="C17" s="134"/>
      <c r="D17" s="202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</row>
    <row r="18" spans="2:18" x14ac:dyDescent="0.3">
      <c r="B18" s="134"/>
      <c r="C18" s="134"/>
      <c r="D18" s="202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</row>
    <row r="19" spans="2:18" x14ac:dyDescent="0.3">
      <c r="B19" s="134"/>
      <c r="C19" s="134"/>
      <c r="D19" s="20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</row>
    <row r="20" spans="2:18" x14ac:dyDescent="0.3">
      <c r="B20" s="134"/>
      <c r="C20" s="134"/>
      <c r="D20" s="202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</row>
    <row r="21" spans="2:18" x14ac:dyDescent="0.3">
      <c r="B21" s="134"/>
      <c r="C21" s="134"/>
      <c r="D21" s="202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</row>
    <row r="22" spans="2:18" x14ac:dyDescent="0.3">
      <c r="B22" s="134"/>
      <c r="C22" s="134"/>
      <c r="D22" s="202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</row>
    <row r="23" spans="2:18" x14ac:dyDescent="0.3">
      <c r="B23" s="134"/>
      <c r="C23" s="134"/>
      <c r="D23" s="202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</row>
    <row r="24" spans="2:18" x14ac:dyDescent="0.3">
      <c r="B24" s="134"/>
      <c r="C24" s="134"/>
      <c r="D24" s="202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</row>
    <row r="25" spans="2:18" x14ac:dyDescent="0.3">
      <c r="B25" s="134"/>
      <c r="C25" s="134"/>
      <c r="D25" s="202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</row>
    <row r="26" spans="2:18" x14ac:dyDescent="0.3">
      <c r="B26" s="134"/>
      <c r="C26" s="134"/>
      <c r="D26" s="202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</row>
    <row r="27" spans="2:18" x14ac:dyDescent="0.3">
      <c r="B27" s="134"/>
      <c r="C27" s="134"/>
      <c r="D27" s="202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</row>
    <row r="28" spans="2:18" x14ac:dyDescent="0.3">
      <c r="B28" s="134"/>
      <c r="C28" s="134"/>
      <c r="D28" s="202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</row>
    <row r="29" spans="2:18" x14ac:dyDescent="0.3">
      <c r="B29" s="134"/>
      <c r="C29" s="134"/>
      <c r="D29" s="202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</row>
    <row r="30" spans="2:18" x14ac:dyDescent="0.3">
      <c r="B30" s="134"/>
      <c r="C30" s="134"/>
      <c r="D30" s="202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</row>
    <row r="31" spans="2:18" x14ac:dyDescent="0.3">
      <c r="B31" s="134"/>
      <c r="C31" s="134"/>
      <c r="D31" s="202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</row>
    <row r="32" spans="2:18" x14ac:dyDescent="0.3">
      <c r="B32" s="134"/>
      <c r="C32" s="134"/>
      <c r="D32" s="202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</row>
    <row r="33" spans="2:18" x14ac:dyDescent="0.3">
      <c r="B33" s="134"/>
      <c r="C33" s="134"/>
      <c r="D33" s="202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</row>
    <row r="34" spans="2:18" x14ac:dyDescent="0.3">
      <c r="B34" s="134"/>
      <c r="C34" s="134"/>
      <c r="D34" s="20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</row>
    <row r="35" spans="2:18" x14ac:dyDescent="0.3">
      <c r="B35" s="134"/>
      <c r="C35" s="134"/>
      <c r="D35" s="202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</row>
    <row r="36" spans="2:18" x14ac:dyDescent="0.3">
      <c r="B36" s="134"/>
      <c r="C36" s="134"/>
      <c r="D36" s="202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</row>
    <row r="37" spans="2:18" x14ac:dyDescent="0.3">
      <c r="B37" s="134"/>
      <c r="C37" s="134"/>
      <c r="D37" s="202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</row>
    <row r="38" spans="2:18" x14ac:dyDescent="0.3">
      <c r="B38" s="134"/>
      <c r="C38" s="134"/>
      <c r="D38" s="202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</row>
    <row r="39" spans="2:18" x14ac:dyDescent="0.3">
      <c r="B39" s="134"/>
      <c r="C39" s="134"/>
      <c r="D39" s="202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</row>
    <row r="40" spans="2:18" x14ac:dyDescent="0.3">
      <c r="B40" s="134"/>
      <c r="C40" s="134"/>
      <c r="D40" s="202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</row>
    <row r="41" spans="2:18" x14ac:dyDescent="0.3">
      <c r="B41" s="134"/>
      <c r="C41" s="134"/>
      <c r="D41" s="202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</row>
    <row r="42" spans="2:18" x14ac:dyDescent="0.3">
      <c r="B42" s="134"/>
      <c r="C42" s="134"/>
      <c r="D42" s="202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</row>
    <row r="43" spans="2:18" x14ac:dyDescent="0.3">
      <c r="B43" s="134"/>
      <c r="C43" s="134"/>
      <c r="D43" s="202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</row>
    <row r="44" spans="2:18" x14ac:dyDescent="0.3">
      <c r="B44" s="134"/>
      <c r="C44" s="134"/>
      <c r="D44" s="202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</row>
    <row r="45" spans="2:18" x14ac:dyDescent="0.3">
      <c r="B45" s="134"/>
      <c r="C45" s="134"/>
      <c r="D45" s="202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</row>
    <row r="46" spans="2:18" x14ac:dyDescent="0.3">
      <c r="B46" s="134"/>
      <c r="C46" s="134"/>
      <c r="D46" s="202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</row>
    <row r="47" spans="2:18" x14ac:dyDescent="0.3">
      <c r="B47" s="134"/>
      <c r="C47" s="134"/>
      <c r="D47" s="202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</row>
    <row r="48" spans="2:18" x14ac:dyDescent="0.3">
      <c r="B48" s="134"/>
      <c r="C48" s="134"/>
      <c r="D48" s="202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</row>
    <row r="49" spans="2:18" x14ac:dyDescent="0.3">
      <c r="B49" s="134"/>
      <c r="C49" s="134"/>
      <c r="D49" s="202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</row>
    <row r="50" spans="2:18" x14ac:dyDescent="0.3">
      <c r="B50" s="134"/>
      <c r="C50" s="134"/>
      <c r="D50" s="202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</row>
    <row r="51" spans="2:18" x14ac:dyDescent="0.3">
      <c r="B51" s="134"/>
      <c r="C51" s="134"/>
      <c r="D51" s="20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</row>
    <row r="52" spans="2:18" x14ac:dyDescent="0.3">
      <c r="B52" s="134"/>
      <c r="C52" s="134"/>
      <c r="D52" s="202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</row>
    <row r="53" spans="2:18" x14ac:dyDescent="0.3">
      <c r="B53" s="134"/>
      <c r="C53" s="134"/>
      <c r="D53" s="202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</row>
    <row r="54" spans="2:18" x14ac:dyDescent="0.3">
      <c r="B54" s="134"/>
      <c r="C54" s="134"/>
      <c r="D54" s="202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</row>
    <row r="55" spans="2:18" x14ac:dyDescent="0.3">
      <c r="B55" s="134"/>
      <c r="C55" s="134"/>
      <c r="D55" s="202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</row>
    <row r="56" spans="2:18" x14ac:dyDescent="0.3">
      <c r="B56" s="134"/>
      <c r="C56" s="134"/>
      <c r="D56" s="202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</row>
    <row r="57" spans="2:18" x14ac:dyDescent="0.3">
      <c r="B57" s="134"/>
      <c r="C57" s="134"/>
      <c r="D57" s="202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</row>
    <row r="58" spans="2:18" x14ac:dyDescent="0.3">
      <c r="B58" s="134"/>
      <c r="C58" s="134"/>
      <c r="D58" s="202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</row>
    <row r="59" spans="2:18" x14ac:dyDescent="0.3">
      <c r="B59" s="134"/>
      <c r="C59" s="134"/>
      <c r="D59" s="202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</row>
    <row r="60" spans="2:18" x14ac:dyDescent="0.3">
      <c r="B60" s="134"/>
      <c r="C60" s="134"/>
      <c r="D60" s="202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</row>
    <row r="61" spans="2:18" x14ac:dyDescent="0.3">
      <c r="B61" s="134"/>
      <c r="C61" s="134"/>
      <c r="D61" s="202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</row>
    <row r="62" spans="2:18" x14ac:dyDescent="0.3">
      <c r="B62" s="134"/>
      <c r="C62" s="134"/>
      <c r="D62" s="202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</row>
    <row r="63" spans="2:18" x14ac:dyDescent="0.3">
      <c r="B63" s="134"/>
      <c r="C63" s="134"/>
      <c r="D63" s="202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</row>
    <row r="64" spans="2:18" x14ac:dyDescent="0.3">
      <c r="B64" s="134"/>
      <c r="C64" s="134"/>
      <c r="D64" s="202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</row>
    <row r="65" spans="2:18" x14ac:dyDescent="0.3">
      <c r="B65" s="134"/>
      <c r="C65" s="134"/>
      <c r="D65" s="202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</row>
    <row r="66" spans="2:18" x14ac:dyDescent="0.3">
      <c r="B66" s="134"/>
      <c r="C66" s="134"/>
      <c r="D66" s="202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</row>
    <row r="67" spans="2:18" x14ac:dyDescent="0.3">
      <c r="B67" s="134"/>
      <c r="C67" s="134"/>
      <c r="D67" s="202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</row>
    <row r="68" spans="2:18" x14ac:dyDescent="0.3">
      <c r="B68" s="134"/>
      <c r="C68" s="134"/>
      <c r="D68" s="202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</row>
    <row r="69" spans="2:18" x14ac:dyDescent="0.3">
      <c r="B69" s="134"/>
      <c r="C69" s="134"/>
      <c r="D69" s="202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</row>
    <row r="70" spans="2:18" x14ac:dyDescent="0.3">
      <c r="B70" s="134"/>
      <c r="C70" s="134"/>
      <c r="D70" s="202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</row>
    <row r="71" spans="2:18" x14ac:dyDescent="0.3">
      <c r="B71" s="134"/>
      <c r="C71" s="134"/>
      <c r="D71" s="202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</row>
    <row r="72" spans="2:18" x14ac:dyDescent="0.3">
      <c r="B72" s="134"/>
      <c r="C72" s="134"/>
      <c r="D72" s="202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</row>
    <row r="73" spans="2:18" x14ac:dyDescent="0.3">
      <c r="B73" s="134"/>
      <c r="C73" s="134"/>
      <c r="D73" s="202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</row>
    <row r="74" spans="2:18" x14ac:dyDescent="0.3">
      <c r="B74" s="134"/>
      <c r="C74" s="134"/>
      <c r="D74" s="202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</row>
    <row r="75" spans="2:18" x14ac:dyDescent="0.3">
      <c r="B75" s="134"/>
      <c r="C75" s="134"/>
      <c r="D75" s="202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</row>
    <row r="76" spans="2:18" x14ac:dyDescent="0.3">
      <c r="B76" s="134"/>
      <c r="C76" s="134"/>
      <c r="D76" s="202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</row>
    <row r="77" spans="2:18" x14ac:dyDescent="0.3">
      <c r="B77" s="134"/>
      <c r="C77" s="134"/>
      <c r="D77" s="202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</row>
    <row r="78" spans="2:18" x14ac:dyDescent="0.3">
      <c r="B78" s="134"/>
      <c r="C78" s="134"/>
      <c r="D78" s="202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</row>
    <row r="79" spans="2:18" x14ac:dyDescent="0.3">
      <c r="B79" s="134"/>
      <c r="C79" s="134"/>
      <c r="D79" s="202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</row>
    <row r="80" spans="2:18" x14ac:dyDescent="0.3">
      <c r="B80" s="134"/>
      <c r="C80" s="134"/>
      <c r="D80" s="202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</row>
    <row r="81" spans="2:18" x14ac:dyDescent="0.3">
      <c r="B81" s="134"/>
      <c r="C81" s="134"/>
      <c r="D81" s="202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</row>
    <row r="82" spans="2:18" x14ac:dyDescent="0.3">
      <c r="B82" s="134"/>
      <c r="C82" s="134"/>
      <c r="D82" s="202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</row>
    <row r="83" spans="2:18" x14ac:dyDescent="0.3">
      <c r="B83" s="134"/>
      <c r="C83" s="134"/>
      <c r="D83" s="202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</row>
    <row r="84" spans="2:18" x14ac:dyDescent="0.3">
      <c r="B84" s="134"/>
      <c r="C84" s="134"/>
      <c r="D84" s="202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</row>
    <row r="85" spans="2:18" x14ac:dyDescent="0.3">
      <c r="B85" s="134"/>
      <c r="C85" s="134"/>
      <c r="D85" s="202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</row>
    <row r="86" spans="2:18" x14ac:dyDescent="0.3">
      <c r="B86" s="134"/>
      <c r="C86" s="134"/>
      <c r="D86" s="202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</row>
    <row r="87" spans="2:18" x14ac:dyDescent="0.3">
      <c r="B87" s="134"/>
      <c r="C87" s="134"/>
      <c r="D87" s="202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</row>
    <row r="88" spans="2:18" x14ac:dyDescent="0.3">
      <c r="B88" s="134"/>
      <c r="C88" s="134"/>
      <c r="D88" s="202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</row>
    <row r="89" spans="2:18" x14ac:dyDescent="0.3">
      <c r="B89" s="134"/>
      <c r="C89" s="134"/>
      <c r="D89" s="202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</row>
    <row r="90" spans="2:18" x14ac:dyDescent="0.3">
      <c r="B90" s="134"/>
      <c r="C90" s="134"/>
      <c r="D90" s="202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</row>
    <row r="91" spans="2:18" x14ac:dyDescent="0.3">
      <c r="B91" s="134"/>
      <c r="C91" s="134"/>
      <c r="D91" s="202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</row>
    <row r="92" spans="2:18" x14ac:dyDescent="0.3">
      <c r="B92" s="134"/>
      <c r="C92" s="134"/>
      <c r="D92" s="202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</row>
    <row r="93" spans="2:18" x14ac:dyDescent="0.3">
      <c r="B93" s="134"/>
      <c r="C93" s="134"/>
      <c r="D93" s="202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</row>
    <row r="94" spans="2:18" x14ac:dyDescent="0.3">
      <c r="B94" s="134"/>
      <c r="C94" s="134"/>
      <c r="D94" s="202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</row>
    <row r="95" spans="2:18" x14ac:dyDescent="0.3">
      <c r="B95" s="134"/>
      <c r="C95" s="134"/>
      <c r="D95" s="202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</row>
    <row r="96" spans="2:18" x14ac:dyDescent="0.3">
      <c r="B96" s="134"/>
      <c r="C96" s="134"/>
      <c r="D96" s="202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</row>
    <row r="97" spans="2:18" x14ac:dyDescent="0.3">
      <c r="B97" s="134"/>
      <c r="C97" s="134"/>
      <c r="D97" s="202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</row>
    <row r="98" spans="2:18" x14ac:dyDescent="0.3">
      <c r="B98" s="134"/>
      <c r="C98" s="134"/>
      <c r="D98" s="202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</row>
    <row r="99" spans="2:18" x14ac:dyDescent="0.3">
      <c r="B99" s="134"/>
      <c r="C99" s="134"/>
      <c r="D99" s="202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</row>
    <row r="100" spans="2:18" x14ac:dyDescent="0.3">
      <c r="B100" s="134"/>
      <c r="C100" s="134"/>
      <c r="D100" s="202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</row>
    <row r="101" spans="2:18" x14ac:dyDescent="0.3">
      <c r="B101" s="134"/>
      <c r="C101" s="134"/>
      <c r="D101" s="202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</row>
    <row r="102" spans="2:18" x14ac:dyDescent="0.3">
      <c r="B102" s="134"/>
      <c r="C102" s="134"/>
      <c r="D102" s="202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</row>
    <row r="103" spans="2:18" x14ac:dyDescent="0.3">
      <c r="B103" s="134"/>
      <c r="C103" s="134"/>
      <c r="D103" s="202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</row>
    <row r="104" spans="2:18" x14ac:dyDescent="0.3">
      <c r="B104" s="134"/>
      <c r="C104" s="134"/>
      <c r="D104" s="202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</row>
    <row r="105" spans="2:18" x14ac:dyDescent="0.3">
      <c r="B105" s="134"/>
      <c r="C105" s="134"/>
      <c r="D105" s="202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</row>
    <row r="106" spans="2:18" x14ac:dyDescent="0.3">
      <c r="B106" s="134"/>
      <c r="C106" s="134"/>
      <c r="D106" s="202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</row>
    <row r="107" spans="2:18" x14ac:dyDescent="0.3">
      <c r="B107" s="134"/>
      <c r="C107" s="134"/>
      <c r="D107" s="202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</row>
    <row r="108" spans="2:18" x14ac:dyDescent="0.3">
      <c r="B108" s="134"/>
      <c r="C108" s="134"/>
      <c r="D108" s="202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</row>
    <row r="109" spans="2:18" x14ac:dyDescent="0.3">
      <c r="B109" s="134"/>
      <c r="C109" s="134"/>
      <c r="D109" s="202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</row>
    <row r="110" spans="2:18" x14ac:dyDescent="0.3">
      <c r="B110" s="134"/>
      <c r="C110" s="134"/>
      <c r="D110" s="202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</row>
    <row r="111" spans="2:18" x14ac:dyDescent="0.3">
      <c r="B111" s="134"/>
      <c r="C111" s="134"/>
      <c r="D111" s="202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</row>
    <row r="112" spans="2:18" x14ac:dyDescent="0.3">
      <c r="B112" s="134"/>
      <c r="C112" s="134"/>
      <c r="D112" s="202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</row>
    <row r="113" spans="2:18" x14ac:dyDescent="0.3">
      <c r="B113" s="134"/>
      <c r="C113" s="134"/>
      <c r="D113" s="202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</row>
    <row r="114" spans="2:18" x14ac:dyDescent="0.3">
      <c r="B114" s="134"/>
      <c r="C114" s="134"/>
      <c r="D114" s="202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</row>
    <row r="115" spans="2:18" x14ac:dyDescent="0.3">
      <c r="B115" s="134"/>
      <c r="C115" s="134"/>
      <c r="D115" s="202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</row>
    <row r="116" spans="2:18" x14ac:dyDescent="0.3">
      <c r="B116" s="134"/>
      <c r="C116" s="134"/>
      <c r="D116" s="20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</row>
    <row r="117" spans="2:18" x14ac:dyDescent="0.3">
      <c r="B117" s="134"/>
      <c r="C117" s="134"/>
      <c r="D117" s="202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</row>
    <row r="118" spans="2:18" x14ac:dyDescent="0.3">
      <c r="B118" s="134"/>
      <c r="C118" s="134"/>
      <c r="D118" s="202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</row>
    <row r="119" spans="2:18" x14ac:dyDescent="0.3">
      <c r="B119" s="134"/>
      <c r="C119" s="134"/>
      <c r="D119" s="202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</row>
    <row r="120" spans="2:18" x14ac:dyDescent="0.3">
      <c r="B120" s="134"/>
      <c r="C120" s="134"/>
      <c r="D120" s="202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</row>
    <row r="121" spans="2:18" x14ac:dyDescent="0.3">
      <c r="B121" s="134"/>
      <c r="C121" s="134"/>
      <c r="D121" s="202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</row>
    <row r="122" spans="2:18" x14ac:dyDescent="0.3">
      <c r="B122" s="134"/>
      <c r="C122" s="134"/>
      <c r="D122" s="202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</row>
    <row r="123" spans="2:18" x14ac:dyDescent="0.3">
      <c r="B123" s="134"/>
      <c r="C123" s="134"/>
      <c r="D123" s="202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</row>
    <row r="124" spans="2:18" x14ac:dyDescent="0.3">
      <c r="B124" s="134"/>
      <c r="C124" s="134"/>
      <c r="D124" s="202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</row>
    <row r="125" spans="2:18" x14ac:dyDescent="0.3">
      <c r="B125" s="134"/>
      <c r="C125" s="134"/>
      <c r="D125" s="202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</row>
    <row r="126" spans="2:18" x14ac:dyDescent="0.3">
      <c r="B126" s="134"/>
      <c r="C126" s="134"/>
      <c r="D126" s="202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</row>
    <row r="127" spans="2:18" x14ac:dyDescent="0.3">
      <c r="B127" s="134"/>
      <c r="C127" s="134"/>
      <c r="D127" s="202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</row>
    <row r="128" spans="2:18" x14ac:dyDescent="0.3">
      <c r="B128" s="134"/>
      <c r="C128" s="134"/>
      <c r="D128" s="202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</row>
    <row r="129" spans="2:18" x14ac:dyDescent="0.3">
      <c r="B129" s="134"/>
      <c r="C129" s="134"/>
      <c r="D129" s="202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</row>
    <row r="130" spans="2:18" x14ac:dyDescent="0.3">
      <c r="B130" s="134"/>
      <c r="C130" s="134"/>
      <c r="D130" s="202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</row>
    <row r="131" spans="2:18" x14ac:dyDescent="0.3">
      <c r="B131" s="134"/>
      <c r="C131" s="134"/>
      <c r="D131" s="202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</row>
    <row r="132" spans="2:18" x14ac:dyDescent="0.3">
      <c r="B132" s="134"/>
      <c r="C132" s="134"/>
      <c r="D132" s="202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</row>
    <row r="133" spans="2:18" x14ac:dyDescent="0.3">
      <c r="B133" s="134"/>
      <c r="C133" s="134"/>
      <c r="D133" s="202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</row>
    <row r="134" spans="2:18" x14ac:dyDescent="0.3">
      <c r="B134" s="134"/>
      <c r="C134" s="134"/>
      <c r="D134" s="202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</row>
    <row r="135" spans="2:18" x14ac:dyDescent="0.3">
      <c r="B135" s="134"/>
      <c r="C135" s="134"/>
      <c r="D135" s="202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</row>
    <row r="136" spans="2:18" x14ac:dyDescent="0.3">
      <c r="B136" s="134"/>
      <c r="C136" s="134"/>
      <c r="D136" s="202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</row>
    <row r="137" spans="2:18" x14ac:dyDescent="0.3">
      <c r="B137" s="134"/>
      <c r="C137" s="134"/>
      <c r="D137" s="202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</row>
    <row r="138" spans="2:18" x14ac:dyDescent="0.3">
      <c r="B138" s="134"/>
      <c r="C138" s="134"/>
      <c r="D138" s="202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</row>
    <row r="139" spans="2:18" x14ac:dyDescent="0.3">
      <c r="B139" s="134"/>
      <c r="C139" s="134"/>
      <c r="D139" s="202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</row>
    <row r="140" spans="2:18" x14ac:dyDescent="0.3">
      <c r="B140" s="134"/>
      <c r="C140" s="134"/>
      <c r="D140" s="202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</row>
    <row r="141" spans="2:18" x14ac:dyDescent="0.3">
      <c r="B141" s="134"/>
      <c r="C141" s="134"/>
      <c r="D141" s="202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</row>
    <row r="142" spans="2:18" x14ac:dyDescent="0.3">
      <c r="B142" s="134"/>
      <c r="C142" s="134"/>
      <c r="D142" s="202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</row>
    <row r="143" spans="2:18" x14ac:dyDescent="0.3">
      <c r="B143" s="134"/>
      <c r="C143" s="134"/>
      <c r="D143" s="202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</row>
    <row r="144" spans="2:18" x14ac:dyDescent="0.3">
      <c r="B144" s="134"/>
      <c r="C144" s="134"/>
      <c r="D144" s="202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</row>
    <row r="145" spans="2:18" x14ac:dyDescent="0.3">
      <c r="B145" s="134"/>
      <c r="C145" s="134"/>
      <c r="D145" s="202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</row>
    <row r="146" spans="2:18" x14ac:dyDescent="0.3">
      <c r="B146" s="134"/>
      <c r="C146" s="134"/>
      <c r="D146" s="202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</row>
    <row r="147" spans="2:18" x14ac:dyDescent="0.3">
      <c r="B147" s="134"/>
      <c r="C147" s="134"/>
      <c r="D147" s="202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</row>
    <row r="148" spans="2:18" x14ac:dyDescent="0.3">
      <c r="B148" s="134"/>
      <c r="C148" s="134"/>
      <c r="D148" s="202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</row>
    <row r="149" spans="2:18" x14ac:dyDescent="0.3">
      <c r="B149" s="134"/>
      <c r="C149" s="134"/>
      <c r="D149" s="202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</row>
    <row r="150" spans="2:18" x14ac:dyDescent="0.3">
      <c r="B150" s="134"/>
      <c r="C150" s="134"/>
      <c r="D150" s="202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</row>
    <row r="151" spans="2:18" x14ac:dyDescent="0.3">
      <c r="B151" s="134"/>
      <c r="C151" s="134"/>
      <c r="D151" s="202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</row>
    <row r="152" spans="2:18" x14ac:dyDescent="0.3">
      <c r="B152" s="134"/>
      <c r="C152" s="134"/>
      <c r="D152" s="202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</row>
    <row r="153" spans="2:18" x14ac:dyDescent="0.3">
      <c r="B153" s="134"/>
      <c r="C153" s="134"/>
      <c r="D153" s="202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</row>
    <row r="154" spans="2:18" x14ac:dyDescent="0.3">
      <c r="B154" s="134"/>
      <c r="C154" s="134"/>
      <c r="D154" s="202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</row>
    <row r="155" spans="2:18" x14ac:dyDescent="0.3">
      <c r="B155" s="134"/>
      <c r="C155" s="134"/>
      <c r="D155" s="202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</row>
    <row r="156" spans="2:18" x14ac:dyDescent="0.3">
      <c r="B156" s="134"/>
      <c r="C156" s="134"/>
      <c r="D156" s="202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</row>
    <row r="157" spans="2:18" x14ac:dyDescent="0.3">
      <c r="B157" s="134"/>
      <c r="C157" s="134"/>
      <c r="D157" s="202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</row>
    <row r="158" spans="2:18" x14ac:dyDescent="0.3">
      <c r="B158" s="134"/>
      <c r="C158" s="134"/>
      <c r="D158" s="202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</row>
    <row r="159" spans="2:18" x14ac:dyDescent="0.3">
      <c r="B159" s="134"/>
      <c r="C159" s="134"/>
      <c r="D159" s="202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</row>
    <row r="160" spans="2:18" x14ac:dyDescent="0.3">
      <c r="B160" s="134"/>
      <c r="C160" s="134"/>
      <c r="D160" s="202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</row>
    <row r="161" spans="2:18" x14ac:dyDescent="0.3">
      <c r="B161" s="134"/>
      <c r="C161" s="134"/>
      <c r="D161" s="202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</row>
    <row r="162" spans="2:18" x14ac:dyDescent="0.3">
      <c r="B162" s="134"/>
      <c r="C162" s="134"/>
      <c r="D162" s="202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</row>
    <row r="163" spans="2:18" x14ac:dyDescent="0.3">
      <c r="B163" s="134"/>
      <c r="C163" s="134"/>
      <c r="D163" s="202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</row>
    <row r="164" spans="2:18" x14ac:dyDescent="0.3">
      <c r="B164" s="134"/>
      <c r="C164" s="134"/>
      <c r="D164" s="202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</row>
    <row r="165" spans="2:18" x14ac:dyDescent="0.3">
      <c r="B165" s="134"/>
      <c r="C165" s="134"/>
      <c r="D165" s="202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</row>
    <row r="166" spans="2:18" x14ac:dyDescent="0.3">
      <c r="B166" s="134"/>
      <c r="C166" s="134"/>
      <c r="D166" s="202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</row>
    <row r="167" spans="2:18" x14ac:dyDescent="0.3">
      <c r="B167" s="134"/>
      <c r="C167" s="134"/>
      <c r="D167" s="202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</row>
    <row r="168" spans="2:18" x14ac:dyDescent="0.3">
      <c r="B168" s="134"/>
      <c r="C168" s="134"/>
      <c r="D168" s="202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</row>
    <row r="169" spans="2:18" x14ac:dyDescent="0.3">
      <c r="B169" s="134"/>
      <c r="C169" s="134"/>
      <c r="D169" s="202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</row>
    <row r="170" spans="2:18" x14ac:dyDescent="0.3">
      <c r="B170" s="134"/>
      <c r="C170" s="134"/>
      <c r="D170" s="202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</row>
    <row r="171" spans="2:18" x14ac:dyDescent="0.3">
      <c r="B171" s="134"/>
      <c r="C171" s="134"/>
      <c r="D171" s="202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</row>
    <row r="172" spans="2:18" x14ac:dyDescent="0.3">
      <c r="B172" s="134"/>
      <c r="C172" s="134"/>
      <c r="D172" s="202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</row>
    <row r="173" spans="2:18" x14ac:dyDescent="0.3">
      <c r="B173" s="134"/>
      <c r="C173" s="134"/>
      <c r="D173" s="202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</row>
    <row r="174" spans="2:18" x14ac:dyDescent="0.3">
      <c r="B174" s="134"/>
      <c r="C174" s="134"/>
      <c r="D174" s="202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</row>
    <row r="175" spans="2:18" x14ac:dyDescent="0.3">
      <c r="B175" s="134"/>
      <c r="C175" s="134"/>
      <c r="D175" s="202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</row>
    <row r="176" spans="2:18" x14ac:dyDescent="0.3">
      <c r="B176" s="134"/>
      <c r="C176" s="134"/>
      <c r="D176" s="202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</row>
    <row r="177" spans="2:18" x14ac:dyDescent="0.3">
      <c r="B177" s="134"/>
      <c r="C177" s="134"/>
      <c r="D177" s="202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</row>
    <row r="178" spans="2:18" x14ac:dyDescent="0.3">
      <c r="B178" s="134"/>
      <c r="C178" s="134"/>
      <c r="D178" s="202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</row>
    <row r="179" spans="2:18" x14ac:dyDescent="0.3">
      <c r="B179" s="134"/>
      <c r="C179" s="134"/>
      <c r="D179" s="202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</row>
    <row r="180" spans="2:18" x14ac:dyDescent="0.3">
      <c r="B180" s="134"/>
      <c r="C180" s="134"/>
      <c r="D180" s="202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</row>
    <row r="181" spans="2:18" x14ac:dyDescent="0.3">
      <c r="B181" s="134"/>
      <c r="C181" s="134"/>
      <c r="D181" s="202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</row>
    <row r="182" spans="2:18" x14ac:dyDescent="0.3">
      <c r="B182" s="134"/>
      <c r="C182" s="134"/>
      <c r="D182" s="202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</row>
    <row r="183" spans="2:18" x14ac:dyDescent="0.3">
      <c r="B183" s="134"/>
      <c r="C183" s="134"/>
      <c r="D183" s="202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</row>
    <row r="184" spans="2:18" x14ac:dyDescent="0.3">
      <c r="B184" s="134"/>
      <c r="C184" s="134"/>
      <c r="D184" s="202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  <c r="R184" s="143"/>
    </row>
    <row r="185" spans="2:18" x14ac:dyDescent="0.3">
      <c r="B185" s="134"/>
      <c r="C185" s="134"/>
      <c r="D185" s="202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  <c r="R185" s="143"/>
    </row>
    <row r="186" spans="2:18" x14ac:dyDescent="0.3">
      <c r="B186" s="134"/>
      <c r="C186" s="134"/>
      <c r="D186" s="202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</row>
    <row r="187" spans="2:18" x14ac:dyDescent="0.3">
      <c r="B187" s="134"/>
      <c r="C187" s="134"/>
      <c r="D187" s="202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</row>
    <row r="188" spans="2:18" x14ac:dyDescent="0.3">
      <c r="B188" s="134"/>
      <c r="C188" s="134"/>
      <c r="D188" s="202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</row>
    <row r="189" spans="2:18" x14ac:dyDescent="0.3">
      <c r="B189" s="134"/>
      <c r="C189" s="134"/>
      <c r="D189" s="202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</row>
    <row r="190" spans="2:18" x14ac:dyDescent="0.3">
      <c r="B190" s="134"/>
      <c r="C190" s="134"/>
      <c r="D190" s="202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</row>
    <row r="191" spans="2:18" x14ac:dyDescent="0.3">
      <c r="B191" s="134"/>
      <c r="C191" s="134"/>
      <c r="D191" s="202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</row>
    <row r="192" spans="2:18" x14ac:dyDescent="0.3">
      <c r="B192" s="134"/>
      <c r="C192" s="134"/>
      <c r="D192" s="202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</row>
    <row r="193" spans="2:18" x14ac:dyDescent="0.3">
      <c r="B193" s="134"/>
      <c r="C193" s="134"/>
      <c r="D193" s="202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</row>
    <row r="194" spans="2:18" x14ac:dyDescent="0.3">
      <c r="B194" s="134"/>
      <c r="C194" s="134"/>
      <c r="D194" s="202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</row>
    <row r="195" spans="2:18" x14ac:dyDescent="0.3">
      <c r="B195" s="134"/>
      <c r="C195" s="134"/>
      <c r="D195" s="202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</row>
    <row r="196" spans="2:18" x14ac:dyDescent="0.3">
      <c r="B196" s="134"/>
      <c r="C196" s="134"/>
      <c r="D196" s="202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</row>
    <row r="197" spans="2:18" x14ac:dyDescent="0.3">
      <c r="B197" s="134"/>
      <c r="C197" s="134"/>
      <c r="D197" s="202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</row>
    <row r="198" spans="2:18" x14ac:dyDescent="0.3">
      <c r="B198" s="134"/>
      <c r="C198" s="134"/>
      <c r="D198" s="202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</row>
    <row r="199" spans="2:18" x14ac:dyDescent="0.3">
      <c r="B199" s="134"/>
      <c r="C199" s="134"/>
      <c r="D199" s="202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</row>
    <row r="200" spans="2:18" x14ac:dyDescent="0.3">
      <c r="B200" s="134"/>
      <c r="C200" s="134"/>
      <c r="D200" s="202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</row>
    <row r="201" spans="2:18" x14ac:dyDescent="0.3">
      <c r="B201" s="134"/>
      <c r="C201" s="134"/>
      <c r="D201" s="202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</row>
    <row r="202" spans="2:18" x14ac:dyDescent="0.3">
      <c r="B202" s="134"/>
      <c r="C202" s="134"/>
      <c r="D202" s="202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</row>
    <row r="203" spans="2:18" x14ac:dyDescent="0.3">
      <c r="B203" s="134"/>
      <c r="C203" s="134"/>
      <c r="D203" s="202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</row>
    <row r="204" spans="2:18" x14ac:dyDescent="0.3">
      <c r="B204" s="134"/>
      <c r="C204" s="134"/>
      <c r="D204" s="202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</row>
    <row r="205" spans="2:18" x14ac:dyDescent="0.3">
      <c r="B205" s="134"/>
      <c r="C205" s="134"/>
      <c r="D205" s="202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</row>
    <row r="206" spans="2:18" x14ac:dyDescent="0.3">
      <c r="B206" s="134"/>
      <c r="C206" s="134"/>
      <c r="D206" s="202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</row>
    <row r="207" spans="2:18" x14ac:dyDescent="0.3">
      <c r="B207" s="134"/>
      <c r="C207" s="134"/>
      <c r="D207" s="202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</row>
    <row r="208" spans="2:18" x14ac:dyDescent="0.3">
      <c r="B208" s="134"/>
      <c r="C208" s="134"/>
      <c r="D208" s="202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</row>
    <row r="209" spans="2:18" x14ac:dyDescent="0.3">
      <c r="B209" s="134"/>
      <c r="C209" s="134"/>
      <c r="D209" s="202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</row>
    <row r="210" spans="2:18" x14ac:dyDescent="0.3">
      <c r="B210" s="134"/>
      <c r="C210" s="134"/>
      <c r="D210" s="202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</row>
    <row r="211" spans="2:18" x14ac:dyDescent="0.3">
      <c r="B211" s="134"/>
      <c r="C211" s="134"/>
      <c r="D211" s="202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</row>
    <row r="212" spans="2:18" x14ac:dyDescent="0.3">
      <c r="B212" s="134"/>
      <c r="C212" s="134"/>
      <c r="D212" s="202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</row>
    <row r="213" spans="2:18" x14ac:dyDescent="0.3">
      <c r="B213" s="134"/>
      <c r="C213" s="134"/>
      <c r="D213" s="202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</row>
    <row r="214" spans="2:18" x14ac:dyDescent="0.3">
      <c r="B214" s="134"/>
      <c r="C214" s="134"/>
      <c r="D214" s="202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</row>
    <row r="215" spans="2:18" x14ac:dyDescent="0.3">
      <c r="B215" s="134"/>
      <c r="C215" s="134"/>
      <c r="D215" s="202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</row>
    <row r="216" spans="2:18" x14ac:dyDescent="0.3">
      <c r="B216" s="134"/>
      <c r="C216" s="134"/>
      <c r="D216" s="202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</row>
    <row r="217" spans="2:18" x14ac:dyDescent="0.3">
      <c r="B217" s="134"/>
      <c r="C217" s="134"/>
      <c r="D217" s="202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  <c r="R217" s="143"/>
    </row>
    <row r="218" spans="2:18" x14ac:dyDescent="0.3">
      <c r="B218" s="134"/>
      <c r="C218" s="134"/>
      <c r="D218" s="202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</row>
    <row r="219" spans="2:18" x14ac:dyDescent="0.3">
      <c r="B219" s="134"/>
      <c r="C219" s="134"/>
      <c r="D219" s="202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  <c r="R219" s="143"/>
    </row>
    <row r="220" spans="2:18" x14ac:dyDescent="0.3">
      <c r="B220" s="134"/>
      <c r="C220" s="134"/>
      <c r="D220" s="202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</row>
    <row r="221" spans="2:18" x14ac:dyDescent="0.3">
      <c r="B221" s="134"/>
      <c r="C221" s="134"/>
      <c r="D221" s="202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  <c r="R221" s="143"/>
    </row>
    <row r="222" spans="2:18" x14ac:dyDescent="0.3">
      <c r="B222" s="134"/>
      <c r="C222" s="134"/>
      <c r="D222" s="202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</row>
    <row r="223" spans="2:18" x14ac:dyDescent="0.3">
      <c r="B223" s="134"/>
      <c r="C223" s="134"/>
      <c r="D223" s="202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  <c r="R223" s="143"/>
    </row>
    <row r="224" spans="2:18" x14ac:dyDescent="0.3">
      <c r="B224" s="134"/>
      <c r="C224" s="134"/>
      <c r="D224" s="202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  <c r="R224" s="143"/>
    </row>
    <row r="225" spans="2:18" x14ac:dyDescent="0.3">
      <c r="B225" s="134"/>
      <c r="C225" s="134"/>
      <c r="D225" s="202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</row>
    <row r="226" spans="2:18" x14ac:dyDescent="0.3">
      <c r="B226" s="134"/>
      <c r="C226" s="134"/>
      <c r="D226" s="202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  <c r="R226" s="143"/>
    </row>
    <row r="227" spans="2:18" x14ac:dyDescent="0.3">
      <c r="B227" s="134"/>
      <c r="C227" s="134"/>
      <c r="D227" s="202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  <c r="R227" s="143"/>
    </row>
    <row r="228" spans="2:18" x14ac:dyDescent="0.3">
      <c r="B228" s="134"/>
      <c r="C228" s="134"/>
      <c r="D228" s="202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  <c r="R228" s="143"/>
    </row>
    <row r="229" spans="2:18" x14ac:dyDescent="0.3">
      <c r="B229" s="134"/>
      <c r="C229" s="134"/>
      <c r="D229" s="202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  <c r="R229" s="143"/>
    </row>
    <row r="230" spans="2:18" x14ac:dyDescent="0.3">
      <c r="B230" s="134"/>
      <c r="C230" s="134"/>
      <c r="D230" s="202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  <c r="R230" s="143"/>
    </row>
    <row r="231" spans="2:18" x14ac:dyDescent="0.3">
      <c r="B231" s="134"/>
      <c r="C231" s="134"/>
      <c r="D231" s="202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  <c r="R231" s="143"/>
    </row>
    <row r="232" spans="2:18" x14ac:dyDescent="0.3">
      <c r="B232" s="134"/>
      <c r="C232" s="134"/>
      <c r="D232" s="202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</row>
    <row r="233" spans="2:18" x14ac:dyDescent="0.3">
      <c r="B233" s="134"/>
      <c r="C233" s="134"/>
      <c r="D233" s="202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  <c r="R233" s="143"/>
    </row>
    <row r="234" spans="2:18" x14ac:dyDescent="0.3">
      <c r="B234" s="134"/>
      <c r="C234" s="134"/>
      <c r="D234" s="202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  <c r="R234" s="143"/>
    </row>
    <row r="235" spans="2:18" x14ac:dyDescent="0.3">
      <c r="B235" s="134"/>
      <c r="C235" s="134"/>
      <c r="D235" s="202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  <c r="R235" s="143"/>
    </row>
    <row r="236" spans="2:18" x14ac:dyDescent="0.3">
      <c r="B236" s="134"/>
      <c r="C236" s="134"/>
      <c r="D236" s="202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  <c r="R236" s="143"/>
    </row>
    <row r="237" spans="2:18" x14ac:dyDescent="0.3">
      <c r="B237" s="134"/>
      <c r="C237" s="134"/>
      <c r="D237" s="202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  <c r="R237" s="143"/>
    </row>
    <row r="238" spans="2:18" x14ac:dyDescent="0.3">
      <c r="B238" s="134"/>
      <c r="C238" s="134"/>
      <c r="D238" s="202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  <c r="R238" s="143"/>
    </row>
    <row r="239" spans="2:18" x14ac:dyDescent="0.3">
      <c r="B239" s="134"/>
      <c r="C239" s="134"/>
      <c r="D239" s="202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  <c r="R239" s="143"/>
    </row>
    <row r="240" spans="2:18" x14ac:dyDescent="0.3">
      <c r="B240" s="134"/>
      <c r="C240" s="134"/>
      <c r="D240" s="202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  <c r="R240" s="143"/>
    </row>
    <row r="241" spans="2:18" x14ac:dyDescent="0.3">
      <c r="B241" s="134"/>
      <c r="C241" s="134"/>
      <c r="D241" s="202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  <c r="R241" s="143"/>
    </row>
    <row r="242" spans="2:18" x14ac:dyDescent="0.3">
      <c r="B242" s="134"/>
      <c r="C242" s="134"/>
      <c r="D242" s="202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  <c r="R242" s="143"/>
    </row>
    <row r="243" spans="2:18" x14ac:dyDescent="0.3">
      <c r="B243" s="134"/>
      <c r="C243" s="134"/>
      <c r="D243" s="202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  <c r="R243" s="143"/>
    </row>
    <row r="244" spans="2:18" x14ac:dyDescent="0.3">
      <c r="B244" s="134"/>
      <c r="C244" s="134"/>
      <c r="D244" s="202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  <c r="R244" s="143"/>
    </row>
    <row r="245" spans="2:18" x14ac:dyDescent="0.3">
      <c r="B245" s="134"/>
      <c r="C245" s="134"/>
      <c r="D245" s="202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  <c r="R245" s="143"/>
    </row>
    <row r="246" spans="2:18" x14ac:dyDescent="0.3">
      <c r="B246" s="134"/>
      <c r="C246" s="134"/>
      <c r="D246" s="202"/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  <c r="R246" s="143"/>
    </row>
    <row r="247" spans="2:18" x14ac:dyDescent="0.3">
      <c r="B247" s="134"/>
      <c r="C247" s="134"/>
      <c r="D247" s="202"/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  <c r="R247" s="143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796875" defaultRowHeight="13" x14ac:dyDescent="0.3"/>
  <cols>
    <col min="1" max="1" width="56.7265625" style="160" bestFit="1" customWidth="1"/>
    <col min="2" max="2" width="13.81640625" style="141" bestFit="1" customWidth="1"/>
    <col min="3" max="3" width="14.7265625" style="141" bestFit="1" customWidth="1"/>
    <col min="4" max="4" width="17.453125" style="141" bestFit="1" customWidth="1"/>
    <col min="5" max="5" width="15.453125" style="141" bestFit="1" customWidth="1"/>
    <col min="6" max="6" width="16.26953125" style="160" hidden="1" customWidth="1"/>
    <col min="7" max="7" width="3.54296875" style="160" hidden="1" customWidth="1"/>
    <col min="8" max="8" width="2.26953125" style="160" hidden="1" customWidth="1"/>
    <col min="9" max="9" width="3.54296875" style="236" customWidth="1"/>
    <col min="10" max="10" width="2.453125" style="236" customWidth="1"/>
    <col min="11" max="16384" width="9.1796875" style="160"/>
  </cols>
  <sheetData>
    <row r="3" spans="1:20" ht="18.5" x14ac:dyDescent="0.45">
      <c r="A3" s="260" t="s">
        <v>155</v>
      </c>
      <c r="B3" s="260"/>
      <c r="C3" s="260"/>
      <c r="D3" s="260"/>
      <c r="E3" s="260"/>
      <c r="F3" s="137"/>
      <c r="G3" s="137"/>
      <c r="H3" s="137"/>
    </row>
    <row r="4" spans="1:20" ht="15.75" customHeight="1" x14ac:dyDescent="0.45">
      <c r="A4" s="269" t="str">
        <f>" за станом на " &amp; STRPRESENTDATE</f>
        <v xml:space="preserve"> за станом на 31.05.2023</v>
      </c>
      <c r="B4" s="258"/>
      <c r="C4" s="258"/>
      <c r="D4" s="258"/>
      <c r="E4" s="258"/>
      <c r="F4" s="258"/>
      <c r="G4" s="258"/>
      <c r="H4" s="258"/>
      <c r="I4" s="232"/>
      <c r="J4" s="232"/>
      <c r="K4" s="143"/>
      <c r="L4" s="143"/>
      <c r="M4" s="143"/>
      <c r="N4" s="143"/>
      <c r="O4" s="143"/>
      <c r="P4" s="143"/>
      <c r="Q4" s="143"/>
      <c r="R4" s="143"/>
      <c r="S4" s="143"/>
      <c r="T4" s="143"/>
    </row>
    <row r="5" spans="1:20" ht="18.5" x14ac:dyDescent="0.45">
      <c r="A5" s="260" t="s">
        <v>21</v>
      </c>
      <c r="B5" s="260"/>
      <c r="C5" s="260"/>
      <c r="D5" s="260"/>
      <c r="E5" s="260"/>
      <c r="F5" s="137"/>
      <c r="G5" s="137"/>
      <c r="H5" s="137"/>
    </row>
    <row r="6" spans="1:20" x14ac:dyDescent="0.3">
      <c r="B6" s="134"/>
      <c r="C6" s="134"/>
      <c r="D6" s="134"/>
      <c r="E6" s="134"/>
      <c r="F6" s="143"/>
      <c r="G6" s="143"/>
      <c r="H6" s="143"/>
      <c r="I6" s="232"/>
      <c r="J6" s="232"/>
      <c r="K6" s="143"/>
      <c r="L6" s="143"/>
      <c r="M6" s="143"/>
      <c r="N6" s="143"/>
      <c r="O6" s="143"/>
      <c r="P6" s="143"/>
      <c r="Q6" s="143"/>
      <c r="R6" s="143"/>
    </row>
    <row r="7" spans="1:20" s="8" customFormat="1" x14ac:dyDescent="0.3">
      <c r="B7" s="250"/>
      <c r="C7" s="250"/>
      <c r="D7" s="250"/>
      <c r="E7" s="250"/>
      <c r="I7" s="83"/>
      <c r="J7" s="83"/>
    </row>
    <row r="8" spans="1:20" s="32" customFormat="1" ht="35.25" customHeight="1" x14ac:dyDescent="0.25">
      <c r="A8" s="52" t="s">
        <v>183</v>
      </c>
      <c r="B8" s="227" t="s">
        <v>9</v>
      </c>
      <c r="C8" s="227" t="s">
        <v>130</v>
      </c>
      <c r="D8" s="227" t="s">
        <v>120</v>
      </c>
      <c r="E8" s="227" t="str">
        <f xml:space="preserve"> "Сума боргу " &amp; VALVAL</f>
        <v>Сума боргу млрд. одиниць</v>
      </c>
      <c r="F8" s="208" t="s">
        <v>98</v>
      </c>
      <c r="G8" s="208" t="s">
        <v>55</v>
      </c>
      <c r="H8" s="208" t="s">
        <v>54</v>
      </c>
      <c r="I8" s="117"/>
      <c r="J8" s="117"/>
    </row>
    <row r="9" spans="1:20" s="180" customFormat="1" ht="15.5" x14ac:dyDescent="0.3">
      <c r="A9" s="253" t="s">
        <v>155</v>
      </c>
      <c r="B9" s="254">
        <v>7.56</v>
      </c>
      <c r="C9" s="254">
        <v>11.65</v>
      </c>
      <c r="D9" s="254">
        <v>9.98</v>
      </c>
      <c r="E9" s="254">
        <v>4468875466.6899996</v>
      </c>
      <c r="F9" s="255">
        <v>0</v>
      </c>
      <c r="G9" s="255">
        <v>0</v>
      </c>
      <c r="H9" s="255">
        <v>3</v>
      </c>
      <c r="I9" s="232" t="str">
        <f t="shared" ref="I9:I53" si="0">IF(A9="","",A9 &amp; "; " &amp;B9 &amp; "%; "&amp;C9 &amp;"р.")</f>
        <v>Державний та гарантований державою борг України; 7,56%; 11,65р.</v>
      </c>
      <c r="J9" s="106">
        <f t="shared" ref="J9:J61" si="1">E9</f>
        <v>4468875466.6899996</v>
      </c>
    </row>
    <row r="10" spans="1:20" ht="15.5" x14ac:dyDescent="0.35">
      <c r="A10" s="78" t="s">
        <v>23</v>
      </c>
      <c r="B10" s="36">
        <v>7.569</v>
      </c>
      <c r="C10" s="36">
        <v>11.79</v>
      </c>
      <c r="D10" s="36">
        <v>10.42</v>
      </c>
      <c r="E10" s="36">
        <v>4133391435.75</v>
      </c>
      <c r="F10" s="78">
        <v>0</v>
      </c>
      <c r="G10" s="78">
        <v>0</v>
      </c>
      <c r="H10" s="78">
        <v>2</v>
      </c>
      <c r="I10" s="232" t="str">
        <f t="shared" si="0"/>
        <v xml:space="preserve">    Державний борг; 7,569%; 11,79р.</v>
      </c>
      <c r="J10" s="106">
        <f t="shared" si="1"/>
        <v>4133391435.75</v>
      </c>
      <c r="K10" s="143"/>
      <c r="L10" s="143"/>
      <c r="M10" s="143"/>
      <c r="N10" s="143"/>
      <c r="O10" s="143"/>
      <c r="P10" s="143"/>
      <c r="Q10" s="143"/>
      <c r="R10" s="143"/>
    </row>
    <row r="11" spans="1:20" ht="15.5" x14ac:dyDescent="0.35">
      <c r="A11" s="194" t="s">
        <v>80</v>
      </c>
      <c r="B11" s="185">
        <v>14.653</v>
      </c>
      <c r="C11" s="185">
        <v>7.57</v>
      </c>
      <c r="D11" s="185">
        <v>8.52</v>
      </c>
      <c r="E11" s="185">
        <v>1441259869.8</v>
      </c>
      <c r="F11" s="78">
        <v>1</v>
      </c>
      <c r="G11" s="78">
        <v>0</v>
      </c>
      <c r="H11" s="78">
        <v>0</v>
      </c>
      <c r="I11" s="232" t="str">
        <f t="shared" si="0"/>
        <v xml:space="preserve">      Державний внутрішній борг; 14,653%; 7,57р.</v>
      </c>
      <c r="J11" s="106">
        <f t="shared" si="1"/>
        <v>1441259869.8</v>
      </c>
      <c r="K11" s="143"/>
      <c r="L11" s="143"/>
      <c r="M11" s="143"/>
      <c r="N11" s="143"/>
      <c r="O11" s="143"/>
      <c r="P11" s="143"/>
      <c r="Q11" s="143"/>
      <c r="R11" s="143"/>
    </row>
    <row r="12" spans="1:20" ht="15.5" x14ac:dyDescent="0.35">
      <c r="A12" s="78" t="s">
        <v>147</v>
      </c>
      <c r="B12" s="36">
        <v>14.664</v>
      </c>
      <c r="C12" s="36">
        <v>7.55</v>
      </c>
      <c r="D12" s="36">
        <v>8.5299999999999994</v>
      </c>
      <c r="E12" s="36">
        <v>1439573650.1400001</v>
      </c>
      <c r="F12" s="78">
        <v>0</v>
      </c>
      <c r="G12" s="78">
        <v>0</v>
      </c>
      <c r="H12" s="78">
        <v>0</v>
      </c>
      <c r="I12" s="232" t="str">
        <f t="shared" si="0"/>
        <v xml:space="preserve">         в т.ч. ОВДП; 14,664%; 7,55р.</v>
      </c>
      <c r="J12" s="106">
        <f t="shared" si="1"/>
        <v>1439573650.1400001</v>
      </c>
      <c r="K12" s="143"/>
      <c r="L12" s="143"/>
      <c r="M12" s="143"/>
      <c r="N12" s="143"/>
      <c r="O12" s="143"/>
      <c r="P12" s="143"/>
      <c r="Q12" s="143"/>
      <c r="R12" s="143"/>
    </row>
    <row r="13" spans="1:20" ht="15.5" x14ac:dyDescent="0.35">
      <c r="A13" s="78" t="s">
        <v>159</v>
      </c>
      <c r="B13" s="36">
        <v>0</v>
      </c>
      <c r="C13" s="36">
        <v>0</v>
      </c>
      <c r="D13" s="36">
        <v>0</v>
      </c>
      <c r="E13" s="36">
        <v>0</v>
      </c>
      <c r="F13" s="78">
        <v>0</v>
      </c>
      <c r="G13" s="78">
        <v>1</v>
      </c>
      <c r="H13" s="78">
        <v>0</v>
      </c>
      <c r="I13" s="232" t="str">
        <f t="shared" si="0"/>
        <v xml:space="preserve">            ОВДП (1 - місячні); 0%; 0р.</v>
      </c>
      <c r="J13" s="106">
        <f t="shared" si="1"/>
        <v>0</v>
      </c>
      <c r="K13" s="143"/>
      <c r="L13" s="143"/>
      <c r="M13" s="143"/>
      <c r="N13" s="143"/>
      <c r="O13" s="143"/>
      <c r="P13" s="143"/>
      <c r="Q13" s="143"/>
      <c r="R13" s="143"/>
    </row>
    <row r="14" spans="1:20" ht="15.5" x14ac:dyDescent="0.35">
      <c r="A14" s="78" t="s">
        <v>214</v>
      </c>
      <c r="B14" s="36">
        <v>9.3539999999999992</v>
      </c>
      <c r="C14" s="36">
        <v>8.1999999999999993</v>
      </c>
      <c r="D14" s="36">
        <v>2.2200000000000002</v>
      </c>
      <c r="E14" s="36">
        <v>81323450</v>
      </c>
      <c r="F14" s="78">
        <v>0</v>
      </c>
      <c r="G14" s="78">
        <v>1</v>
      </c>
      <c r="H14" s="78">
        <v>0</v>
      </c>
      <c r="I14" s="232" t="str">
        <f t="shared" si="0"/>
        <v xml:space="preserve">            ОВДП (10 - річні); 9,354%; 8,2р.</v>
      </c>
      <c r="J14" s="106">
        <f t="shared" si="1"/>
        <v>81323450</v>
      </c>
      <c r="K14" s="143"/>
      <c r="L14" s="143"/>
      <c r="M14" s="143"/>
      <c r="N14" s="143"/>
      <c r="O14" s="143"/>
      <c r="P14" s="143"/>
      <c r="Q14" s="143"/>
      <c r="R14" s="143"/>
    </row>
    <row r="15" spans="1:20" ht="15.5" x14ac:dyDescent="0.35">
      <c r="A15" s="78" t="s">
        <v>40</v>
      </c>
      <c r="B15" s="36">
        <v>11.252000000000001</v>
      </c>
      <c r="C15" s="36">
        <v>11</v>
      </c>
      <c r="D15" s="36">
        <v>3.62</v>
      </c>
      <c r="E15" s="36">
        <v>17533000</v>
      </c>
      <c r="F15" s="78">
        <v>0</v>
      </c>
      <c r="G15" s="78">
        <v>1</v>
      </c>
      <c r="H15" s="78">
        <v>0</v>
      </c>
      <c r="I15" s="232" t="str">
        <f t="shared" si="0"/>
        <v xml:space="preserve">            ОВДП (11 - річні); 11,252%; 11р.</v>
      </c>
      <c r="J15" s="106">
        <f t="shared" si="1"/>
        <v>17533000</v>
      </c>
      <c r="K15" s="143"/>
      <c r="L15" s="143"/>
      <c r="M15" s="143"/>
      <c r="N15" s="143"/>
      <c r="O15" s="143"/>
      <c r="P15" s="143"/>
      <c r="Q15" s="143"/>
      <c r="R15" s="143"/>
    </row>
    <row r="16" spans="1:20" ht="15.5" x14ac:dyDescent="0.35">
      <c r="A16" s="78" t="s">
        <v>171</v>
      </c>
      <c r="B16" s="36">
        <v>1.1759999999999999</v>
      </c>
      <c r="C16" s="36">
        <v>0.8</v>
      </c>
      <c r="D16" s="36">
        <v>0.33</v>
      </c>
      <c r="E16" s="36">
        <v>61574951.030000001</v>
      </c>
      <c r="F16" s="78">
        <v>0</v>
      </c>
      <c r="G16" s="78">
        <v>1</v>
      </c>
      <c r="H16" s="78">
        <v>0</v>
      </c>
      <c r="I16" s="232" t="str">
        <f t="shared" si="0"/>
        <v xml:space="preserve">            ОВДП (12 - місячні); 1,176%; 0,8р.</v>
      </c>
      <c r="J16" s="106">
        <f t="shared" si="1"/>
        <v>61574951.030000001</v>
      </c>
      <c r="K16" s="143"/>
      <c r="L16" s="143"/>
      <c r="M16" s="143"/>
      <c r="N16" s="143"/>
      <c r="O16" s="143"/>
      <c r="P16" s="143"/>
      <c r="Q16" s="143"/>
      <c r="R16" s="143"/>
    </row>
    <row r="17" spans="1:18" ht="15.5" x14ac:dyDescent="0.35">
      <c r="A17" s="78" t="s">
        <v>91</v>
      </c>
      <c r="B17" s="36">
        <v>13.43</v>
      </c>
      <c r="C17" s="36">
        <v>12.04</v>
      </c>
      <c r="D17" s="36">
        <v>7.25</v>
      </c>
      <c r="E17" s="36">
        <v>50000000</v>
      </c>
      <c r="F17" s="78">
        <v>0</v>
      </c>
      <c r="G17" s="78">
        <v>1</v>
      </c>
      <c r="H17" s="78">
        <v>0</v>
      </c>
      <c r="I17" s="232" t="str">
        <f t="shared" si="0"/>
        <v xml:space="preserve">            ОВДП (12 - річні); 13,43%; 12,04р.</v>
      </c>
      <c r="J17" s="106">
        <f t="shared" si="1"/>
        <v>50000000</v>
      </c>
      <c r="K17" s="143"/>
      <c r="L17" s="143"/>
      <c r="M17" s="143"/>
      <c r="N17" s="143"/>
      <c r="O17" s="143"/>
      <c r="P17" s="143"/>
      <c r="Q17" s="143"/>
      <c r="R17" s="143"/>
    </row>
    <row r="18" spans="1:18" ht="15.5" x14ac:dyDescent="0.35">
      <c r="A18" s="78" t="s">
        <v>144</v>
      </c>
      <c r="B18" s="36">
        <v>7.5970000000000004</v>
      </c>
      <c r="C18" s="36">
        <v>13.19</v>
      </c>
      <c r="D18" s="36">
        <v>6.8</v>
      </c>
      <c r="E18" s="36">
        <v>28700001</v>
      </c>
      <c r="F18" s="78">
        <v>0</v>
      </c>
      <c r="G18" s="78">
        <v>1</v>
      </c>
      <c r="H18" s="78">
        <v>0</v>
      </c>
      <c r="I18" s="232" t="str">
        <f t="shared" si="0"/>
        <v xml:space="preserve">            ОВДП (13 - річні); 7,597%; 13,19р.</v>
      </c>
      <c r="J18" s="106">
        <f t="shared" si="1"/>
        <v>28700001</v>
      </c>
      <c r="K18" s="143"/>
      <c r="L18" s="143"/>
      <c r="M18" s="143"/>
      <c r="N18" s="143"/>
      <c r="O18" s="143"/>
      <c r="P18" s="143"/>
      <c r="Q18" s="143"/>
      <c r="R18" s="143"/>
    </row>
    <row r="19" spans="1:18" ht="15.5" x14ac:dyDescent="0.35">
      <c r="A19" s="78" t="s">
        <v>206</v>
      </c>
      <c r="B19" s="36">
        <v>7.4379999999999997</v>
      </c>
      <c r="C19" s="36">
        <v>14.04</v>
      </c>
      <c r="D19" s="36">
        <v>7.67</v>
      </c>
      <c r="E19" s="36">
        <v>46900000</v>
      </c>
      <c r="F19" s="78">
        <v>0</v>
      </c>
      <c r="G19" s="78">
        <v>1</v>
      </c>
      <c r="H19" s="78">
        <v>0</v>
      </c>
      <c r="I19" s="232" t="str">
        <f t="shared" si="0"/>
        <v xml:space="preserve">            ОВДП (14 - річні); 7,438%; 14,04р.</v>
      </c>
      <c r="J19" s="106">
        <f t="shared" si="1"/>
        <v>46900000</v>
      </c>
      <c r="K19" s="143"/>
      <c r="L19" s="143"/>
      <c r="M19" s="143"/>
      <c r="N19" s="143"/>
      <c r="O19" s="143"/>
      <c r="P19" s="143"/>
      <c r="Q19" s="143"/>
      <c r="R19" s="143"/>
    </row>
    <row r="20" spans="1:18" ht="15.5" x14ac:dyDescent="0.35">
      <c r="A20" s="78" t="s">
        <v>35</v>
      </c>
      <c r="B20" s="36">
        <v>9.8510000000000009</v>
      </c>
      <c r="C20" s="36">
        <v>14.69</v>
      </c>
      <c r="D20" s="36">
        <v>11.39</v>
      </c>
      <c r="E20" s="36">
        <v>237101957</v>
      </c>
      <c r="F20" s="78">
        <v>0</v>
      </c>
      <c r="G20" s="78">
        <v>1</v>
      </c>
      <c r="H20" s="78">
        <v>0</v>
      </c>
      <c r="I20" s="232" t="str">
        <f t="shared" si="0"/>
        <v xml:space="preserve">            ОВДП (15 - річні); 9,851%; 14,69р.</v>
      </c>
      <c r="J20" s="106">
        <f t="shared" si="1"/>
        <v>237101957</v>
      </c>
      <c r="K20" s="143"/>
      <c r="L20" s="143"/>
      <c r="M20" s="143"/>
      <c r="N20" s="143"/>
      <c r="O20" s="143"/>
      <c r="P20" s="143"/>
      <c r="Q20" s="143"/>
      <c r="R20" s="143"/>
    </row>
    <row r="21" spans="1:18" ht="15.5" x14ac:dyDescent="0.35">
      <c r="A21" s="78" t="s">
        <v>85</v>
      </c>
      <c r="B21" s="36">
        <v>8.5749999999999993</v>
      </c>
      <c r="C21" s="36">
        <v>15.85</v>
      </c>
      <c r="D21" s="36">
        <v>10.199999999999999</v>
      </c>
      <c r="E21" s="36">
        <v>12097744</v>
      </c>
      <c r="F21" s="78">
        <v>0</v>
      </c>
      <c r="G21" s="78">
        <v>1</v>
      </c>
      <c r="H21" s="78">
        <v>0</v>
      </c>
      <c r="I21" s="232" t="str">
        <f t="shared" si="0"/>
        <v xml:space="preserve">            ОВДП (16 - річні); 8,575%; 15,85р.</v>
      </c>
      <c r="J21" s="106">
        <f t="shared" si="1"/>
        <v>12097744</v>
      </c>
      <c r="K21" s="143"/>
      <c r="L21" s="143"/>
      <c r="M21" s="143"/>
      <c r="N21" s="143"/>
      <c r="O21" s="143"/>
      <c r="P21" s="143"/>
      <c r="Q21" s="143"/>
      <c r="R21" s="143"/>
    </row>
    <row r="22" spans="1:18" ht="15.5" x14ac:dyDescent="0.35">
      <c r="A22" s="194" t="s">
        <v>134</v>
      </c>
      <c r="B22" s="185">
        <v>17.573</v>
      </c>
      <c r="C22" s="185">
        <v>16.899999999999999</v>
      </c>
      <c r="D22" s="185">
        <v>14.11</v>
      </c>
      <c r="E22" s="185">
        <v>27097744</v>
      </c>
      <c r="F22" s="78">
        <v>0</v>
      </c>
      <c r="G22" s="78">
        <v>1</v>
      </c>
      <c r="H22" s="78">
        <v>0</v>
      </c>
      <c r="I22" s="232" t="str">
        <f t="shared" si="0"/>
        <v xml:space="preserve">            ОВДП (17 - річні); 17,573%; 16,9р.</v>
      </c>
      <c r="J22" s="106">
        <f t="shared" si="1"/>
        <v>27097744</v>
      </c>
      <c r="K22" s="143"/>
      <c r="L22" s="143"/>
      <c r="M22" s="143"/>
      <c r="N22" s="143"/>
      <c r="O22" s="143"/>
      <c r="P22" s="143"/>
      <c r="Q22" s="143"/>
      <c r="R22" s="143"/>
    </row>
    <row r="23" spans="1:18" ht="15.5" x14ac:dyDescent="0.35">
      <c r="A23" s="78" t="s">
        <v>19</v>
      </c>
      <c r="B23" s="36">
        <v>13.032</v>
      </c>
      <c r="C23" s="36">
        <v>1.25</v>
      </c>
      <c r="D23" s="36">
        <v>0.59</v>
      </c>
      <c r="E23" s="36">
        <v>78228044.159999996</v>
      </c>
      <c r="F23" s="78">
        <v>0</v>
      </c>
      <c r="G23" s="78">
        <v>1</v>
      </c>
      <c r="H23" s="78">
        <v>0</v>
      </c>
      <c r="I23" s="232" t="str">
        <f t="shared" si="0"/>
        <v xml:space="preserve">            ОВДП (18 - місячні); 13,032%; 1,25р.</v>
      </c>
      <c r="J23" s="106">
        <f t="shared" si="1"/>
        <v>78228044.159999996</v>
      </c>
      <c r="K23" s="143"/>
      <c r="L23" s="143"/>
      <c r="M23" s="143"/>
      <c r="N23" s="143"/>
      <c r="O23" s="143"/>
      <c r="P23" s="143"/>
      <c r="Q23" s="143"/>
      <c r="R23" s="143"/>
    </row>
    <row r="24" spans="1:18" ht="15.5" x14ac:dyDescent="0.35">
      <c r="A24" s="78" t="s">
        <v>200</v>
      </c>
      <c r="B24" s="36">
        <v>8.17</v>
      </c>
      <c r="C24" s="36">
        <v>17.850000000000001</v>
      </c>
      <c r="D24" s="36">
        <v>12.2</v>
      </c>
      <c r="E24" s="36">
        <v>12097744</v>
      </c>
      <c r="F24" s="78">
        <v>0</v>
      </c>
      <c r="G24" s="78">
        <v>1</v>
      </c>
      <c r="H24" s="78">
        <v>0</v>
      </c>
      <c r="I24" s="232" t="str">
        <f t="shared" si="0"/>
        <v xml:space="preserve">            ОВДП (18 - річні); 8,17%; 17,85р.</v>
      </c>
      <c r="J24" s="106">
        <f t="shared" si="1"/>
        <v>12097744</v>
      </c>
      <c r="K24" s="143"/>
      <c r="L24" s="143"/>
      <c r="M24" s="143"/>
      <c r="N24" s="143"/>
      <c r="O24" s="143"/>
      <c r="P24" s="143"/>
      <c r="Q24" s="143"/>
      <c r="R24" s="143"/>
    </row>
    <row r="25" spans="1:18" ht="15.5" x14ac:dyDescent="0.35">
      <c r="A25" s="194" t="s">
        <v>188</v>
      </c>
      <c r="B25" s="185">
        <v>23.5</v>
      </c>
      <c r="C25" s="185">
        <v>18.850000000000001</v>
      </c>
      <c r="D25" s="185">
        <v>13.2</v>
      </c>
      <c r="E25" s="185">
        <v>12097744</v>
      </c>
      <c r="F25" s="78">
        <v>0</v>
      </c>
      <c r="G25" s="78">
        <v>1</v>
      </c>
      <c r="H25" s="78">
        <v>0</v>
      </c>
      <c r="I25" s="232" t="str">
        <f t="shared" si="0"/>
        <v xml:space="preserve">            ОВДП (19 - річні); 23,5%; 18,85р.</v>
      </c>
      <c r="J25" s="106">
        <f t="shared" si="1"/>
        <v>12097744</v>
      </c>
      <c r="K25" s="143"/>
      <c r="L25" s="143"/>
      <c r="M25" s="143"/>
      <c r="N25" s="143"/>
      <c r="O25" s="143"/>
      <c r="P25" s="143"/>
      <c r="Q25" s="143"/>
      <c r="R25" s="143"/>
    </row>
    <row r="26" spans="1:18" ht="15.5" x14ac:dyDescent="0.35">
      <c r="A26" s="194" t="s">
        <v>203</v>
      </c>
      <c r="B26" s="185">
        <v>17.288</v>
      </c>
      <c r="C26" s="185">
        <v>1.77</v>
      </c>
      <c r="D26" s="185">
        <v>1.7</v>
      </c>
      <c r="E26" s="185">
        <v>135207233.68000001</v>
      </c>
      <c r="F26" s="78">
        <v>0</v>
      </c>
      <c r="G26" s="78">
        <v>1</v>
      </c>
      <c r="H26" s="78">
        <v>0</v>
      </c>
      <c r="I26" s="232" t="str">
        <f t="shared" si="0"/>
        <v xml:space="preserve">            ОВДП (2 - річні); 17,288%; 1,77р.</v>
      </c>
      <c r="J26" s="106">
        <f t="shared" si="1"/>
        <v>135207233.68000001</v>
      </c>
      <c r="K26" s="143"/>
      <c r="L26" s="143"/>
      <c r="M26" s="143"/>
      <c r="N26" s="143"/>
      <c r="O26" s="143"/>
      <c r="P26" s="143"/>
      <c r="Q26" s="143"/>
      <c r="R26" s="143"/>
    </row>
    <row r="27" spans="1:18" ht="15.5" x14ac:dyDescent="0.35">
      <c r="A27" s="78" t="s">
        <v>145</v>
      </c>
      <c r="B27" s="36">
        <v>23.5</v>
      </c>
      <c r="C27" s="36">
        <v>19.850000000000001</v>
      </c>
      <c r="D27" s="36">
        <v>14.2</v>
      </c>
      <c r="E27" s="36">
        <v>12097744</v>
      </c>
      <c r="F27" s="78">
        <v>0</v>
      </c>
      <c r="G27" s="78">
        <v>1</v>
      </c>
      <c r="H27" s="78">
        <v>0</v>
      </c>
      <c r="I27" s="232" t="str">
        <f t="shared" si="0"/>
        <v xml:space="preserve">            ОВДП (20 - річні); 23,5%; 19,85р.</v>
      </c>
      <c r="J27" s="106">
        <f t="shared" si="1"/>
        <v>12097744</v>
      </c>
      <c r="K27" s="143"/>
      <c r="L27" s="143"/>
      <c r="M27" s="143"/>
      <c r="N27" s="143"/>
      <c r="O27" s="143"/>
      <c r="P27" s="143"/>
      <c r="Q27" s="143"/>
      <c r="R27" s="143"/>
    </row>
    <row r="28" spans="1:18" ht="15.5" x14ac:dyDescent="0.35">
      <c r="A28" s="78" t="s">
        <v>208</v>
      </c>
      <c r="B28" s="36">
        <v>23.5</v>
      </c>
      <c r="C28" s="36">
        <v>20.85</v>
      </c>
      <c r="D28" s="36">
        <v>15.2</v>
      </c>
      <c r="E28" s="36">
        <v>12097744</v>
      </c>
      <c r="F28" s="78">
        <v>0</v>
      </c>
      <c r="G28" s="78">
        <v>1</v>
      </c>
      <c r="H28" s="78">
        <v>0</v>
      </c>
      <c r="I28" s="232" t="str">
        <f t="shared" si="0"/>
        <v xml:space="preserve">            ОВДП (21 - річні); 23,5%; 20,85р.</v>
      </c>
      <c r="J28" s="106">
        <f t="shared" si="1"/>
        <v>12097744</v>
      </c>
      <c r="K28" s="143"/>
      <c r="L28" s="143"/>
      <c r="M28" s="143"/>
      <c r="N28" s="143"/>
      <c r="O28" s="143"/>
      <c r="P28" s="143"/>
      <c r="Q28" s="143"/>
      <c r="R28" s="143"/>
    </row>
    <row r="29" spans="1:18" ht="15.5" x14ac:dyDescent="0.35">
      <c r="A29" s="78" t="s">
        <v>36</v>
      </c>
      <c r="B29" s="36">
        <v>23.5</v>
      </c>
      <c r="C29" s="36">
        <v>21.85</v>
      </c>
      <c r="D29" s="36">
        <v>16.2</v>
      </c>
      <c r="E29" s="36">
        <v>12097744</v>
      </c>
      <c r="F29" s="78">
        <v>0</v>
      </c>
      <c r="G29" s="78">
        <v>1</v>
      </c>
      <c r="H29" s="78">
        <v>0</v>
      </c>
      <c r="I29" s="232" t="str">
        <f t="shared" si="0"/>
        <v xml:space="preserve">            ОВДП (22 - річні); 23,5%; 21,85р.</v>
      </c>
      <c r="J29" s="106">
        <f t="shared" si="1"/>
        <v>12097744</v>
      </c>
      <c r="K29" s="143"/>
      <c r="L29" s="143"/>
      <c r="M29" s="143"/>
      <c r="N29" s="143"/>
      <c r="O29" s="143"/>
      <c r="P29" s="143"/>
      <c r="Q29" s="143"/>
      <c r="R29" s="143"/>
    </row>
    <row r="30" spans="1:18" ht="15.5" x14ac:dyDescent="0.35">
      <c r="A30" s="78" t="s">
        <v>86</v>
      </c>
      <c r="B30" s="36">
        <v>23.5</v>
      </c>
      <c r="C30" s="36">
        <v>22.85</v>
      </c>
      <c r="D30" s="36">
        <v>17.2</v>
      </c>
      <c r="E30" s="36">
        <v>12097744</v>
      </c>
      <c r="F30" s="78">
        <v>0</v>
      </c>
      <c r="G30" s="78">
        <v>1</v>
      </c>
      <c r="H30" s="78">
        <v>0</v>
      </c>
      <c r="I30" s="232" t="str">
        <f t="shared" si="0"/>
        <v xml:space="preserve">            ОВДП (23 - річні); 23,5%; 22,85р.</v>
      </c>
      <c r="J30" s="106">
        <f t="shared" si="1"/>
        <v>12097744</v>
      </c>
      <c r="K30" s="143"/>
      <c r="L30" s="143"/>
      <c r="M30" s="143"/>
      <c r="N30" s="143"/>
      <c r="O30" s="143"/>
      <c r="P30" s="143"/>
      <c r="Q30" s="143"/>
      <c r="R30" s="143"/>
    </row>
    <row r="31" spans="1:18" ht="15.5" x14ac:dyDescent="0.35">
      <c r="A31" s="78" t="s">
        <v>135</v>
      </c>
      <c r="B31" s="36">
        <v>23.5</v>
      </c>
      <c r="C31" s="36">
        <v>23.85</v>
      </c>
      <c r="D31" s="36">
        <v>18.2</v>
      </c>
      <c r="E31" s="36">
        <v>12097744</v>
      </c>
      <c r="F31" s="78">
        <v>0</v>
      </c>
      <c r="G31" s="78">
        <v>1</v>
      </c>
      <c r="H31" s="78">
        <v>0</v>
      </c>
      <c r="I31" s="232" t="str">
        <f t="shared" si="0"/>
        <v xml:space="preserve">            ОВДП (24 - річні); 23,5%; 23,85р.</v>
      </c>
      <c r="J31" s="106">
        <f t="shared" si="1"/>
        <v>12097744</v>
      </c>
      <c r="K31" s="143"/>
      <c r="L31" s="143"/>
      <c r="M31" s="143"/>
      <c r="N31" s="143"/>
      <c r="O31" s="143"/>
      <c r="P31" s="143"/>
      <c r="Q31" s="143"/>
      <c r="R31" s="143"/>
    </row>
    <row r="32" spans="1:18" ht="15.5" x14ac:dyDescent="0.35">
      <c r="A32" s="78" t="s">
        <v>201</v>
      </c>
      <c r="B32" s="36">
        <v>23.5</v>
      </c>
      <c r="C32" s="36">
        <v>24.85</v>
      </c>
      <c r="D32" s="36">
        <v>19.2</v>
      </c>
      <c r="E32" s="36">
        <v>12097744</v>
      </c>
      <c r="F32" s="78">
        <v>0</v>
      </c>
      <c r="G32" s="78">
        <v>1</v>
      </c>
      <c r="H32" s="78">
        <v>0</v>
      </c>
      <c r="I32" s="232" t="str">
        <f t="shared" si="0"/>
        <v xml:space="preserve">            ОВДП (25 - річні); 23,5%; 24,85р.</v>
      </c>
      <c r="J32" s="106">
        <f t="shared" si="1"/>
        <v>12097744</v>
      </c>
      <c r="K32" s="143"/>
      <c r="L32" s="143"/>
      <c r="M32" s="143"/>
      <c r="N32" s="143"/>
      <c r="O32" s="143"/>
      <c r="P32" s="143"/>
      <c r="Q32" s="143"/>
      <c r="R32" s="143"/>
    </row>
    <row r="33" spans="1:18" ht="15.5" x14ac:dyDescent="0.35">
      <c r="A33" s="78" t="s">
        <v>29</v>
      </c>
      <c r="B33" s="36">
        <v>23.5</v>
      </c>
      <c r="C33" s="36">
        <v>25.85</v>
      </c>
      <c r="D33" s="36">
        <v>20.2</v>
      </c>
      <c r="E33" s="36">
        <v>12097744</v>
      </c>
      <c r="F33" s="78">
        <v>0</v>
      </c>
      <c r="G33" s="78">
        <v>1</v>
      </c>
      <c r="H33" s="78">
        <v>0</v>
      </c>
      <c r="I33" s="232" t="str">
        <f t="shared" si="0"/>
        <v xml:space="preserve">            ОВДП (26 - річні); 23,5%; 25,85р.</v>
      </c>
      <c r="J33" s="106">
        <f t="shared" si="1"/>
        <v>12097744</v>
      </c>
      <c r="K33" s="143"/>
      <c r="L33" s="143"/>
      <c r="M33" s="143"/>
      <c r="N33" s="143"/>
      <c r="O33" s="143"/>
      <c r="P33" s="143"/>
      <c r="Q33" s="143"/>
      <c r="R33" s="143"/>
    </row>
    <row r="34" spans="1:18" ht="15.5" x14ac:dyDescent="0.35">
      <c r="A34" s="78" t="s">
        <v>79</v>
      </c>
      <c r="B34" s="36">
        <v>23.5</v>
      </c>
      <c r="C34" s="36">
        <v>26.85</v>
      </c>
      <c r="D34" s="36">
        <v>21.2</v>
      </c>
      <c r="E34" s="36">
        <v>12097744</v>
      </c>
      <c r="F34" s="78">
        <v>0</v>
      </c>
      <c r="G34" s="78">
        <v>1</v>
      </c>
      <c r="H34" s="78">
        <v>0</v>
      </c>
      <c r="I34" s="232" t="str">
        <f t="shared" si="0"/>
        <v xml:space="preserve">            ОВДП (27 - річні); 23,5%; 26,85р.</v>
      </c>
      <c r="J34" s="106">
        <f t="shared" si="1"/>
        <v>12097744</v>
      </c>
      <c r="K34" s="143"/>
      <c r="L34" s="143"/>
      <c r="M34" s="143"/>
      <c r="N34" s="143"/>
      <c r="O34" s="143"/>
      <c r="P34" s="143"/>
      <c r="Q34" s="143"/>
      <c r="R34" s="143"/>
    </row>
    <row r="35" spans="1:18" ht="15.5" x14ac:dyDescent="0.35">
      <c r="A35" s="78" t="s">
        <v>128</v>
      </c>
      <c r="B35" s="36">
        <v>23.5</v>
      </c>
      <c r="C35" s="36">
        <v>27.85</v>
      </c>
      <c r="D35" s="36">
        <v>22.2</v>
      </c>
      <c r="E35" s="36">
        <v>12097744</v>
      </c>
      <c r="F35" s="78">
        <v>0</v>
      </c>
      <c r="G35" s="78">
        <v>1</v>
      </c>
      <c r="H35" s="78">
        <v>0</v>
      </c>
      <c r="I35" s="232" t="str">
        <f t="shared" si="0"/>
        <v xml:space="preserve">            ОВДП (28 - річні); 23,5%; 27,85р.</v>
      </c>
      <c r="J35" s="106">
        <f t="shared" si="1"/>
        <v>12097744</v>
      </c>
      <c r="K35" s="143"/>
      <c r="L35" s="143"/>
      <c r="M35" s="143"/>
      <c r="N35" s="143"/>
      <c r="O35" s="143"/>
      <c r="P35" s="143"/>
      <c r="Q35" s="143"/>
      <c r="R35" s="143"/>
    </row>
    <row r="36" spans="1:18" ht="15.5" x14ac:dyDescent="0.35">
      <c r="A36" s="78" t="s">
        <v>194</v>
      </c>
      <c r="B36" s="36">
        <v>23.5</v>
      </c>
      <c r="C36" s="36">
        <v>28.85</v>
      </c>
      <c r="D36" s="36">
        <v>23.2</v>
      </c>
      <c r="E36" s="36">
        <v>12097744</v>
      </c>
      <c r="F36" s="78">
        <v>0</v>
      </c>
      <c r="G36" s="78">
        <v>1</v>
      </c>
      <c r="H36" s="78">
        <v>0</v>
      </c>
      <c r="I36" s="232" t="str">
        <f t="shared" si="0"/>
        <v xml:space="preserve">            ОВДП (29 - річні); 23,5%; 28,85р.</v>
      </c>
      <c r="J36" s="106">
        <f t="shared" si="1"/>
        <v>12097744</v>
      </c>
      <c r="K36" s="143"/>
      <c r="L36" s="143"/>
      <c r="M36" s="143"/>
      <c r="N36" s="143"/>
      <c r="O36" s="143"/>
      <c r="P36" s="143"/>
      <c r="Q36" s="143"/>
      <c r="R36" s="143"/>
    </row>
    <row r="37" spans="1:18" ht="15.5" x14ac:dyDescent="0.35">
      <c r="A37" s="78" t="s">
        <v>7</v>
      </c>
      <c r="B37" s="36">
        <v>0</v>
      </c>
      <c r="C37" s="36">
        <v>0</v>
      </c>
      <c r="D37" s="36">
        <v>0</v>
      </c>
      <c r="E37" s="36">
        <v>0</v>
      </c>
      <c r="F37" s="78">
        <v>0</v>
      </c>
      <c r="G37" s="78">
        <v>1</v>
      </c>
      <c r="H37" s="78">
        <v>0</v>
      </c>
      <c r="I37" s="232" t="str">
        <f t="shared" si="0"/>
        <v xml:space="preserve">            ОВДП (3 - місячні); 0%; 0р.</v>
      </c>
      <c r="J37" s="106">
        <f t="shared" si="1"/>
        <v>0</v>
      </c>
      <c r="K37" s="143"/>
      <c r="L37" s="143"/>
      <c r="M37" s="143"/>
      <c r="N37" s="143"/>
      <c r="O37" s="143"/>
      <c r="P37" s="143"/>
      <c r="Q37" s="143"/>
      <c r="R37" s="143"/>
    </row>
    <row r="38" spans="1:18" ht="15.5" x14ac:dyDescent="0.35">
      <c r="A38" s="78" t="s">
        <v>32</v>
      </c>
      <c r="B38" s="36">
        <v>11.922000000000001</v>
      </c>
      <c r="C38" s="36">
        <v>1.86</v>
      </c>
      <c r="D38" s="36">
        <v>0.98</v>
      </c>
      <c r="E38" s="36">
        <v>44312064</v>
      </c>
      <c r="F38" s="78">
        <v>0</v>
      </c>
      <c r="G38" s="78">
        <v>1</v>
      </c>
      <c r="H38" s="78">
        <v>0</v>
      </c>
      <c r="I38" s="232" t="str">
        <f t="shared" si="0"/>
        <v xml:space="preserve">            ОВДП (3 - річні); 11,922%; 1,86р.</v>
      </c>
      <c r="J38" s="106">
        <f t="shared" si="1"/>
        <v>44312064</v>
      </c>
      <c r="K38" s="143"/>
      <c r="L38" s="143"/>
      <c r="M38" s="143"/>
      <c r="N38" s="143"/>
      <c r="O38" s="143"/>
      <c r="P38" s="143"/>
      <c r="Q38" s="143"/>
      <c r="R38" s="143"/>
    </row>
    <row r="39" spans="1:18" ht="15.5" x14ac:dyDescent="0.35">
      <c r="A39" s="78" t="s">
        <v>153</v>
      </c>
      <c r="B39" s="36">
        <v>24.931000000000001</v>
      </c>
      <c r="C39" s="36">
        <v>18.600000000000001</v>
      </c>
      <c r="D39" s="36">
        <v>17.57</v>
      </c>
      <c r="E39" s="36">
        <v>262097751</v>
      </c>
      <c r="F39" s="78">
        <v>0</v>
      </c>
      <c r="G39" s="78">
        <v>1</v>
      </c>
      <c r="H39" s="78">
        <v>0</v>
      </c>
      <c r="I39" s="232" t="str">
        <f t="shared" si="0"/>
        <v xml:space="preserve">            ОВДП (30 - річні); 24,931%; 18,6р.</v>
      </c>
      <c r="J39" s="106">
        <f t="shared" si="1"/>
        <v>262097751</v>
      </c>
      <c r="K39" s="143"/>
      <c r="L39" s="143"/>
      <c r="M39" s="143"/>
      <c r="N39" s="143"/>
      <c r="O39" s="143"/>
      <c r="P39" s="143"/>
      <c r="Q39" s="143"/>
      <c r="R39" s="143"/>
    </row>
    <row r="40" spans="1:18" ht="15.5" x14ac:dyDescent="0.35">
      <c r="A40" s="78" t="s">
        <v>83</v>
      </c>
      <c r="B40" s="36">
        <v>10.667999999999999</v>
      </c>
      <c r="C40" s="36">
        <v>2.81</v>
      </c>
      <c r="D40" s="36">
        <v>0.78</v>
      </c>
      <c r="E40" s="36">
        <v>37788384</v>
      </c>
      <c r="F40" s="78">
        <v>0</v>
      </c>
      <c r="G40" s="78">
        <v>1</v>
      </c>
      <c r="H40" s="78">
        <v>0</v>
      </c>
      <c r="I40" s="232" t="str">
        <f t="shared" si="0"/>
        <v xml:space="preserve">            ОВДП (4 - річні); 10,668%; 2,81р.</v>
      </c>
      <c r="J40" s="106">
        <f t="shared" si="1"/>
        <v>37788384</v>
      </c>
      <c r="K40" s="143"/>
      <c r="L40" s="143"/>
      <c r="M40" s="143"/>
      <c r="N40" s="143"/>
      <c r="O40" s="143"/>
      <c r="P40" s="143"/>
      <c r="Q40" s="143"/>
      <c r="R40" s="143"/>
    </row>
    <row r="41" spans="1:18" ht="15.5" x14ac:dyDescent="0.35">
      <c r="A41" s="78" t="s">
        <v>132</v>
      </c>
      <c r="B41" s="36">
        <v>16.411999999999999</v>
      </c>
      <c r="C41" s="36">
        <v>3.33</v>
      </c>
      <c r="D41" s="36">
        <v>3.72</v>
      </c>
      <c r="E41" s="36">
        <v>46069236</v>
      </c>
      <c r="F41" s="78">
        <v>0</v>
      </c>
      <c r="G41" s="78">
        <v>1</v>
      </c>
      <c r="H41" s="78">
        <v>0</v>
      </c>
      <c r="I41" s="232" t="str">
        <f t="shared" si="0"/>
        <v xml:space="preserve">            ОВДП (5 - річні); 16,412%; 3,33р.</v>
      </c>
      <c r="J41" s="106">
        <f t="shared" si="1"/>
        <v>46069236</v>
      </c>
      <c r="K41" s="143"/>
      <c r="L41" s="143"/>
      <c r="M41" s="143"/>
      <c r="N41" s="143"/>
      <c r="O41" s="143"/>
      <c r="P41" s="143"/>
      <c r="Q41" s="143"/>
      <c r="R41" s="143"/>
    </row>
    <row r="42" spans="1:18" ht="15.5" x14ac:dyDescent="0.35">
      <c r="A42" s="78" t="s">
        <v>42</v>
      </c>
      <c r="B42" s="36">
        <v>1.9490000000000001</v>
      </c>
      <c r="C42" s="36">
        <v>0.42</v>
      </c>
      <c r="D42" s="36">
        <v>0.22</v>
      </c>
      <c r="E42" s="36">
        <v>28000818.170000002</v>
      </c>
      <c r="F42" s="78">
        <v>0</v>
      </c>
      <c r="G42" s="78">
        <v>1</v>
      </c>
      <c r="H42" s="78">
        <v>0</v>
      </c>
      <c r="I42" s="232" t="str">
        <f t="shared" si="0"/>
        <v xml:space="preserve">            ОВДП (6 - місячні); 1,949%; 0,42р.</v>
      </c>
      <c r="J42" s="106">
        <f t="shared" si="1"/>
        <v>28000818.170000002</v>
      </c>
      <c r="K42" s="143"/>
      <c r="L42" s="143"/>
      <c r="M42" s="143"/>
      <c r="N42" s="143"/>
      <c r="O42" s="143"/>
      <c r="P42" s="143"/>
      <c r="Q42" s="143"/>
      <c r="R42" s="143"/>
    </row>
    <row r="43" spans="1:18" ht="15.5" x14ac:dyDescent="0.35">
      <c r="A43" s="78" t="s">
        <v>121</v>
      </c>
      <c r="B43" s="36">
        <v>15.84</v>
      </c>
      <c r="C43" s="36">
        <v>5.39</v>
      </c>
      <c r="D43" s="36">
        <v>1.74</v>
      </c>
      <c r="E43" s="36">
        <v>41080407</v>
      </c>
      <c r="F43" s="78">
        <v>0</v>
      </c>
      <c r="G43" s="78">
        <v>1</v>
      </c>
      <c r="H43" s="78">
        <v>0</v>
      </c>
      <c r="I43" s="232" t="str">
        <f t="shared" si="0"/>
        <v xml:space="preserve">            ОВДП (6 - річні); 15,84%; 5,39р.</v>
      </c>
      <c r="J43" s="106">
        <f t="shared" si="1"/>
        <v>41080407</v>
      </c>
      <c r="K43" s="143"/>
      <c r="L43" s="143"/>
      <c r="M43" s="143"/>
      <c r="N43" s="143"/>
      <c r="O43" s="143"/>
      <c r="P43" s="143"/>
      <c r="Q43" s="143"/>
      <c r="R43" s="143"/>
    </row>
    <row r="44" spans="1:18" ht="15.5" x14ac:dyDescent="0.35">
      <c r="A44" s="78" t="s">
        <v>187</v>
      </c>
      <c r="B44" s="36">
        <v>9.3989999999999991</v>
      </c>
      <c r="C44" s="36">
        <v>5.23</v>
      </c>
      <c r="D44" s="36">
        <v>3.09</v>
      </c>
      <c r="E44" s="36">
        <v>21481691</v>
      </c>
      <c r="F44" s="78">
        <v>0</v>
      </c>
      <c r="G44" s="78">
        <v>1</v>
      </c>
      <c r="H44" s="78">
        <v>0</v>
      </c>
      <c r="I44" s="232" t="str">
        <f t="shared" si="0"/>
        <v xml:space="preserve">            ОВДП (7 - річні); 9,399%; 5,23р.</v>
      </c>
      <c r="J44" s="106">
        <f t="shared" si="1"/>
        <v>21481691</v>
      </c>
      <c r="K44" s="143"/>
      <c r="L44" s="143"/>
      <c r="M44" s="143"/>
      <c r="N44" s="143"/>
      <c r="O44" s="143"/>
      <c r="P44" s="143"/>
      <c r="Q44" s="143"/>
      <c r="R44" s="143"/>
    </row>
    <row r="45" spans="1:18" ht="15.5" x14ac:dyDescent="0.35">
      <c r="A45" s="78" t="s">
        <v>17</v>
      </c>
      <c r="B45" s="36">
        <v>11.29</v>
      </c>
      <c r="C45" s="36">
        <v>8.17</v>
      </c>
      <c r="D45" s="36">
        <v>2.4500000000000002</v>
      </c>
      <c r="E45" s="36">
        <v>2500000</v>
      </c>
      <c r="F45" s="78">
        <v>0</v>
      </c>
      <c r="G45" s="78">
        <v>1</v>
      </c>
      <c r="H45" s="78">
        <v>0</v>
      </c>
      <c r="I45" s="232" t="str">
        <f t="shared" si="0"/>
        <v xml:space="preserve">            ОВДП (8 - річні); 11,29%; 8,17р.</v>
      </c>
      <c r="J45" s="106">
        <f t="shared" si="1"/>
        <v>2500000</v>
      </c>
      <c r="K45" s="143"/>
      <c r="L45" s="143"/>
      <c r="M45" s="143"/>
      <c r="N45" s="143"/>
      <c r="O45" s="143"/>
      <c r="P45" s="143"/>
      <c r="Q45" s="143"/>
      <c r="R45" s="143"/>
    </row>
    <row r="46" spans="1:18" ht="15.5" x14ac:dyDescent="0.35">
      <c r="A46" s="78" t="s">
        <v>129</v>
      </c>
      <c r="B46" s="36">
        <v>0</v>
      </c>
      <c r="C46" s="36">
        <v>0.62</v>
      </c>
      <c r="D46" s="36">
        <v>0.74</v>
      </c>
      <c r="E46" s="36">
        <v>19806246.100000001</v>
      </c>
      <c r="F46" s="78">
        <v>0</v>
      </c>
      <c r="G46" s="78">
        <v>1</v>
      </c>
      <c r="H46" s="78">
        <v>0</v>
      </c>
      <c r="I46" s="232" t="str">
        <f t="shared" si="0"/>
        <v xml:space="preserve">            ОВДП (9 - місячні); 0%; 0,62р.</v>
      </c>
      <c r="J46" s="106">
        <f t="shared" si="1"/>
        <v>19806246.100000001</v>
      </c>
      <c r="K46" s="143"/>
      <c r="L46" s="143"/>
      <c r="M46" s="143"/>
      <c r="N46" s="143"/>
      <c r="O46" s="143"/>
      <c r="P46" s="143"/>
      <c r="Q46" s="143"/>
      <c r="R46" s="143"/>
    </row>
    <row r="47" spans="1:18" ht="15.5" x14ac:dyDescent="0.35">
      <c r="A47" s="78" t="s">
        <v>68</v>
      </c>
      <c r="B47" s="36">
        <v>11.944000000000001</v>
      </c>
      <c r="C47" s="36">
        <v>9.2200000000000006</v>
      </c>
      <c r="D47" s="36">
        <v>1.74</v>
      </c>
      <c r="E47" s="36">
        <v>15500000</v>
      </c>
      <c r="F47" s="78">
        <v>0</v>
      </c>
      <c r="G47" s="78">
        <v>1</v>
      </c>
      <c r="H47" s="78">
        <v>0</v>
      </c>
      <c r="I47" s="232" t="str">
        <f t="shared" si="0"/>
        <v xml:space="preserve">            ОВДП (9 - річні); 11,944%; 9,22р.</v>
      </c>
      <c r="J47" s="106">
        <f t="shared" si="1"/>
        <v>15500000</v>
      </c>
      <c r="K47" s="143"/>
      <c r="L47" s="143"/>
      <c r="M47" s="143"/>
      <c r="N47" s="143"/>
      <c r="O47" s="143"/>
      <c r="P47" s="143"/>
      <c r="Q47" s="143"/>
      <c r="R47" s="143"/>
    </row>
    <row r="48" spans="1:18" ht="15.5" x14ac:dyDescent="0.35">
      <c r="A48" s="78" t="s">
        <v>57</v>
      </c>
      <c r="B48" s="36">
        <v>3.778</v>
      </c>
      <c r="C48" s="36">
        <v>15.51</v>
      </c>
      <c r="D48" s="36">
        <v>11.44</v>
      </c>
      <c r="E48" s="36">
        <v>2692131565.9499998</v>
      </c>
      <c r="F48" s="78">
        <v>1</v>
      </c>
      <c r="G48" s="78">
        <v>0</v>
      </c>
      <c r="H48" s="78">
        <v>0</v>
      </c>
      <c r="I48" s="232" t="str">
        <f t="shared" si="0"/>
        <v xml:space="preserve">      Державний зовнішній борг; 3,778%; 15,51р.</v>
      </c>
      <c r="J48" s="106">
        <f t="shared" si="1"/>
        <v>2692131565.9499998</v>
      </c>
      <c r="K48" s="143"/>
      <c r="L48" s="143"/>
      <c r="M48" s="143"/>
      <c r="N48" s="143"/>
      <c r="O48" s="143"/>
      <c r="P48" s="143"/>
      <c r="Q48" s="143"/>
      <c r="R48" s="143"/>
    </row>
    <row r="49" spans="1:18" ht="15.5" x14ac:dyDescent="0.35">
      <c r="A49" s="78" t="s">
        <v>217</v>
      </c>
      <c r="B49" s="36">
        <v>7.4749999999999996</v>
      </c>
      <c r="C49" s="36">
        <v>12.14</v>
      </c>
      <c r="D49" s="36">
        <v>6.71</v>
      </c>
      <c r="E49" s="36">
        <v>719342849.22000003</v>
      </c>
      <c r="F49" s="78">
        <v>0</v>
      </c>
      <c r="G49" s="78">
        <v>0</v>
      </c>
      <c r="H49" s="78">
        <v>0</v>
      </c>
      <c r="I49" s="232" t="str">
        <f t="shared" si="0"/>
        <v xml:space="preserve">         в т.ч. ОЗДП; 7,475%; 12,14р.</v>
      </c>
      <c r="J49" s="106">
        <f t="shared" si="1"/>
        <v>719342849.22000003</v>
      </c>
      <c r="K49" s="143"/>
      <c r="L49" s="143"/>
      <c r="M49" s="143"/>
      <c r="N49" s="143"/>
      <c r="O49" s="143"/>
      <c r="P49" s="143"/>
      <c r="Q49" s="143"/>
      <c r="R49" s="143"/>
    </row>
    <row r="50" spans="1:18" ht="15.5" x14ac:dyDescent="0.35">
      <c r="A50" s="78" t="s">
        <v>64</v>
      </c>
      <c r="B50" s="36">
        <v>7.4459999999999997</v>
      </c>
      <c r="C50" s="36">
        <v>9.68</v>
      </c>
      <c r="D50" s="36">
        <v>4.5199999999999996</v>
      </c>
      <c r="E50" s="36">
        <v>335484030.94999999</v>
      </c>
      <c r="F50" s="78">
        <v>0</v>
      </c>
      <c r="G50" s="78">
        <v>0</v>
      </c>
      <c r="H50" s="78">
        <v>2</v>
      </c>
      <c r="I50" s="232" t="str">
        <f t="shared" si="0"/>
        <v xml:space="preserve">   Гарантований борг; 7,446%; 9,68р.</v>
      </c>
      <c r="J50" s="106">
        <f t="shared" si="1"/>
        <v>335484030.94999999</v>
      </c>
      <c r="K50" s="143"/>
      <c r="L50" s="143"/>
      <c r="M50" s="143"/>
      <c r="N50" s="143"/>
      <c r="O50" s="143"/>
      <c r="P50" s="143"/>
      <c r="Q50" s="143"/>
      <c r="R50" s="143"/>
    </row>
    <row r="51" spans="1:18" ht="15.5" x14ac:dyDescent="0.35">
      <c r="A51" s="78" t="s">
        <v>33</v>
      </c>
      <c r="B51" s="36">
        <v>12.784000000000001</v>
      </c>
      <c r="C51" s="36">
        <v>5.35</v>
      </c>
      <c r="D51" s="36">
        <v>4.4800000000000004</v>
      </c>
      <c r="E51" s="36">
        <v>68651243.129999995</v>
      </c>
      <c r="F51" s="78">
        <v>1</v>
      </c>
      <c r="G51" s="78">
        <v>0</v>
      </c>
      <c r="H51" s="78">
        <v>0</v>
      </c>
      <c r="I51" s="232" t="str">
        <f t="shared" si="0"/>
        <v xml:space="preserve">      Гарантований внутрішній борг; 12,784%; 5,35р.</v>
      </c>
      <c r="J51" s="106">
        <f t="shared" si="1"/>
        <v>68651243.129999995</v>
      </c>
      <c r="K51" s="143"/>
      <c r="L51" s="143"/>
      <c r="M51" s="143"/>
      <c r="N51" s="143"/>
      <c r="O51" s="143"/>
      <c r="P51" s="143"/>
      <c r="Q51" s="143"/>
      <c r="R51" s="143"/>
    </row>
    <row r="52" spans="1:18" ht="15.5" x14ac:dyDescent="0.35">
      <c r="A52" s="78" t="s">
        <v>112</v>
      </c>
      <c r="B52" s="36">
        <v>10.461</v>
      </c>
      <c r="C52" s="36">
        <v>4.3499999999999996</v>
      </c>
      <c r="D52" s="36">
        <v>2.23</v>
      </c>
      <c r="E52" s="36">
        <v>11847416.6</v>
      </c>
      <c r="F52" s="78">
        <v>0</v>
      </c>
      <c r="G52" s="78">
        <v>0</v>
      </c>
      <c r="H52" s="78">
        <v>0</v>
      </c>
      <c r="I52" s="232" t="str">
        <f t="shared" si="0"/>
        <v xml:space="preserve">         в т.ч. Облігації; 10,461%; 4,35р.</v>
      </c>
      <c r="J52" s="106">
        <f t="shared" si="1"/>
        <v>11847416.6</v>
      </c>
      <c r="K52" s="143"/>
      <c r="L52" s="143"/>
      <c r="M52" s="143"/>
      <c r="N52" s="143"/>
      <c r="O52" s="143"/>
      <c r="P52" s="143"/>
      <c r="Q52" s="143"/>
      <c r="R52" s="143"/>
    </row>
    <row r="53" spans="1:18" ht="15.5" x14ac:dyDescent="0.35">
      <c r="A53" s="78" t="s">
        <v>75</v>
      </c>
      <c r="B53" s="36">
        <v>6.0720000000000001</v>
      </c>
      <c r="C53" s="36">
        <v>11.47</v>
      </c>
      <c r="D53" s="36">
        <v>4.54</v>
      </c>
      <c r="E53" s="36">
        <v>266832787.81999999</v>
      </c>
      <c r="F53" s="78">
        <v>1</v>
      </c>
      <c r="G53" s="78">
        <v>0</v>
      </c>
      <c r="H53" s="78">
        <v>0</v>
      </c>
      <c r="I53" s="232" t="str">
        <f t="shared" si="0"/>
        <v xml:space="preserve">      Гарантований зовнішній борг; 6,072%; 11,47р.</v>
      </c>
      <c r="J53" s="106">
        <f t="shared" si="1"/>
        <v>266832787.81999999</v>
      </c>
      <c r="K53" s="143"/>
      <c r="L53" s="143"/>
      <c r="M53" s="143"/>
      <c r="N53" s="143"/>
      <c r="O53" s="143"/>
      <c r="P53" s="143"/>
      <c r="Q53" s="143"/>
      <c r="R53" s="143"/>
    </row>
    <row r="54" spans="1:18" ht="15.5" x14ac:dyDescent="0.35">
      <c r="A54" s="78" t="s">
        <v>217</v>
      </c>
      <c r="B54" s="36">
        <v>6.5880000000000001</v>
      </c>
      <c r="C54" s="36">
        <v>7.58</v>
      </c>
      <c r="D54" s="36">
        <v>5.84</v>
      </c>
      <c r="E54" s="36">
        <v>55767115</v>
      </c>
      <c r="F54" s="78">
        <v>0</v>
      </c>
      <c r="G54" s="78">
        <v>0</v>
      </c>
      <c r="H54" s="78">
        <v>0</v>
      </c>
      <c r="I54" s="232"/>
      <c r="J54" s="106">
        <f t="shared" si="1"/>
        <v>55767115</v>
      </c>
      <c r="K54" s="143"/>
      <c r="L54" s="143"/>
      <c r="M54" s="143"/>
      <c r="N54" s="143"/>
      <c r="O54" s="143"/>
      <c r="P54" s="143"/>
      <c r="Q54" s="143"/>
      <c r="R54" s="143"/>
    </row>
    <row r="55" spans="1:18" x14ac:dyDescent="0.3">
      <c r="B55" s="134"/>
      <c r="C55" s="134"/>
      <c r="D55" s="134"/>
      <c r="E55" s="134"/>
      <c r="F55" s="143"/>
      <c r="G55" s="143"/>
      <c r="H55" s="143"/>
      <c r="I55" s="232"/>
      <c r="J55" s="106">
        <f t="shared" si="1"/>
        <v>0</v>
      </c>
      <c r="K55" s="143"/>
      <c r="L55" s="143"/>
      <c r="M55" s="143"/>
      <c r="N55" s="143"/>
      <c r="O55" s="143"/>
      <c r="P55" s="143"/>
      <c r="Q55" s="143"/>
      <c r="R55" s="143"/>
    </row>
    <row r="56" spans="1:18" x14ac:dyDescent="0.3">
      <c r="B56" s="134"/>
      <c r="C56" s="134"/>
      <c r="D56" s="134"/>
      <c r="E56" s="134"/>
      <c r="F56" s="143"/>
      <c r="G56" s="143"/>
      <c r="H56" s="143"/>
      <c r="I56" s="232"/>
      <c r="J56" s="106">
        <f t="shared" si="1"/>
        <v>0</v>
      </c>
      <c r="K56" s="143"/>
      <c r="L56" s="143"/>
      <c r="M56" s="143"/>
      <c r="N56" s="143"/>
      <c r="O56" s="143"/>
      <c r="P56" s="143"/>
      <c r="Q56" s="143"/>
      <c r="R56" s="143"/>
    </row>
    <row r="57" spans="1:18" x14ac:dyDescent="0.3">
      <c r="B57" s="134"/>
      <c r="C57" s="134"/>
      <c r="D57" s="134"/>
      <c r="E57" s="134"/>
      <c r="F57" s="143"/>
      <c r="G57" s="143"/>
      <c r="H57" s="143"/>
      <c r="I57" s="232"/>
      <c r="J57" s="106">
        <f t="shared" si="1"/>
        <v>0</v>
      </c>
      <c r="K57" s="143"/>
      <c r="L57" s="143"/>
      <c r="M57" s="143"/>
      <c r="N57" s="143"/>
      <c r="O57" s="143"/>
      <c r="P57" s="143"/>
      <c r="Q57" s="143"/>
      <c r="R57" s="143"/>
    </row>
    <row r="58" spans="1:18" x14ac:dyDescent="0.3">
      <c r="B58" s="134"/>
      <c r="C58" s="134"/>
      <c r="D58" s="134"/>
      <c r="E58" s="134"/>
      <c r="F58" s="143"/>
      <c r="G58" s="143"/>
      <c r="H58" s="143"/>
      <c r="I58" s="232"/>
      <c r="J58" s="106">
        <f t="shared" si="1"/>
        <v>0</v>
      </c>
      <c r="K58" s="143"/>
      <c r="L58" s="143"/>
      <c r="M58" s="143"/>
      <c r="N58" s="143"/>
      <c r="O58" s="143"/>
      <c r="P58" s="143"/>
      <c r="Q58" s="143"/>
      <c r="R58" s="143"/>
    </row>
    <row r="59" spans="1:18" x14ac:dyDescent="0.3">
      <c r="B59" s="134"/>
      <c r="C59" s="134"/>
      <c r="D59" s="134"/>
      <c r="E59" s="134"/>
      <c r="F59" s="143"/>
      <c r="G59" s="143"/>
      <c r="H59" s="143"/>
      <c r="I59" s="232"/>
      <c r="J59" s="106">
        <f t="shared" si="1"/>
        <v>0</v>
      </c>
      <c r="K59" s="143"/>
      <c r="L59" s="143"/>
      <c r="M59" s="143"/>
      <c r="N59" s="143"/>
      <c r="O59" s="143"/>
      <c r="P59" s="143"/>
      <c r="Q59" s="143"/>
      <c r="R59" s="143"/>
    </row>
    <row r="60" spans="1:18" x14ac:dyDescent="0.3">
      <c r="B60" s="134"/>
      <c r="C60" s="134"/>
      <c r="D60" s="134"/>
      <c r="E60" s="134"/>
      <c r="F60" s="143"/>
      <c r="G60" s="143"/>
      <c r="H60" s="143"/>
      <c r="I60" s="232"/>
      <c r="J60" s="106">
        <f t="shared" si="1"/>
        <v>0</v>
      </c>
      <c r="K60" s="143"/>
      <c r="L60" s="143"/>
      <c r="M60" s="143"/>
      <c r="N60" s="143"/>
      <c r="O60" s="143"/>
      <c r="P60" s="143"/>
      <c r="Q60" s="143"/>
      <c r="R60" s="143"/>
    </row>
    <row r="61" spans="1:18" x14ac:dyDescent="0.3">
      <c r="B61" s="134"/>
      <c r="C61" s="134"/>
      <c r="D61" s="134"/>
      <c r="E61" s="134"/>
      <c r="F61" s="143"/>
      <c r="G61" s="143"/>
      <c r="H61" s="143"/>
      <c r="I61" s="232"/>
      <c r="J61" s="106">
        <f t="shared" si="1"/>
        <v>0</v>
      </c>
      <c r="K61" s="143"/>
      <c r="L61" s="143"/>
      <c r="M61" s="143"/>
      <c r="N61" s="143"/>
      <c r="O61" s="143"/>
      <c r="P61" s="143"/>
      <c r="Q61" s="143"/>
      <c r="R61" s="143"/>
    </row>
    <row r="62" spans="1:18" x14ac:dyDescent="0.3">
      <c r="B62" s="134"/>
      <c r="C62" s="134"/>
      <c r="D62" s="134"/>
      <c r="E62" s="134"/>
      <c r="F62" s="143"/>
      <c r="G62" s="143"/>
      <c r="H62" s="143"/>
      <c r="I62" s="232"/>
      <c r="J62" s="232"/>
      <c r="K62" s="143"/>
      <c r="L62" s="143"/>
      <c r="M62" s="143"/>
      <c r="N62" s="143"/>
      <c r="O62" s="143"/>
      <c r="P62" s="143"/>
      <c r="Q62" s="143"/>
      <c r="R62" s="143"/>
    </row>
    <row r="63" spans="1:18" x14ac:dyDescent="0.3">
      <c r="B63" s="134"/>
      <c r="C63" s="134"/>
      <c r="D63" s="134"/>
      <c r="E63" s="134"/>
      <c r="F63" s="143"/>
      <c r="G63" s="143"/>
      <c r="H63" s="143"/>
      <c r="I63" s="232"/>
      <c r="J63" s="232"/>
      <c r="K63" s="143"/>
      <c r="L63" s="143"/>
      <c r="M63" s="143"/>
      <c r="N63" s="143"/>
      <c r="O63" s="143"/>
      <c r="P63" s="143"/>
      <c r="Q63" s="143"/>
      <c r="R63" s="143"/>
    </row>
    <row r="64" spans="1:18" x14ac:dyDescent="0.3">
      <c r="B64" s="134"/>
      <c r="C64" s="134"/>
      <c r="D64" s="134"/>
      <c r="E64" s="134"/>
      <c r="F64" s="143"/>
      <c r="G64" s="143"/>
      <c r="H64" s="143"/>
      <c r="I64" s="232"/>
      <c r="J64" s="232"/>
      <c r="K64" s="143"/>
      <c r="L64" s="143"/>
      <c r="M64" s="143"/>
      <c r="N64" s="143"/>
      <c r="O64" s="143"/>
      <c r="P64" s="143"/>
      <c r="Q64" s="143"/>
      <c r="R64" s="143"/>
    </row>
    <row r="65" spans="2:18" x14ac:dyDescent="0.3">
      <c r="B65" s="134"/>
      <c r="C65" s="134"/>
      <c r="D65" s="134"/>
      <c r="E65" s="134"/>
      <c r="F65" s="143"/>
      <c r="G65" s="143"/>
      <c r="H65" s="143"/>
      <c r="I65" s="232"/>
      <c r="J65" s="232"/>
      <c r="K65" s="143"/>
      <c r="L65" s="143"/>
      <c r="M65" s="143"/>
      <c r="N65" s="143"/>
      <c r="O65" s="143"/>
      <c r="P65" s="143"/>
      <c r="Q65" s="143"/>
      <c r="R65" s="143"/>
    </row>
    <row r="66" spans="2:18" x14ac:dyDescent="0.3">
      <c r="B66" s="134"/>
      <c r="C66" s="134"/>
      <c r="D66" s="134"/>
      <c r="E66" s="134"/>
      <c r="F66" s="143"/>
      <c r="G66" s="143"/>
      <c r="H66" s="143"/>
      <c r="I66" s="232"/>
      <c r="J66" s="232"/>
      <c r="K66" s="143"/>
      <c r="L66" s="143"/>
      <c r="M66" s="143"/>
      <c r="N66" s="143"/>
      <c r="O66" s="143"/>
      <c r="P66" s="143"/>
      <c r="Q66" s="143"/>
      <c r="R66" s="143"/>
    </row>
    <row r="67" spans="2:18" x14ac:dyDescent="0.3">
      <c r="B67" s="134"/>
      <c r="C67" s="134"/>
      <c r="D67" s="134"/>
      <c r="E67" s="134"/>
      <c r="F67" s="143"/>
      <c r="G67" s="143"/>
      <c r="H67" s="143"/>
      <c r="I67" s="232"/>
      <c r="J67" s="232"/>
      <c r="K67" s="143"/>
      <c r="L67" s="143"/>
      <c r="M67" s="143"/>
      <c r="N67" s="143"/>
      <c r="O67" s="143"/>
      <c r="P67" s="143"/>
      <c r="Q67" s="143"/>
      <c r="R67" s="143"/>
    </row>
    <row r="68" spans="2:18" x14ac:dyDescent="0.3">
      <c r="B68" s="134"/>
      <c r="C68" s="134"/>
      <c r="D68" s="134"/>
      <c r="E68" s="134"/>
      <c r="F68" s="143"/>
      <c r="G68" s="143"/>
      <c r="H68" s="143"/>
      <c r="I68" s="232"/>
      <c r="J68" s="232"/>
      <c r="K68" s="143"/>
      <c r="L68" s="143"/>
      <c r="M68" s="143"/>
      <c r="N68" s="143"/>
      <c r="O68" s="143"/>
      <c r="P68" s="143"/>
      <c r="Q68" s="143"/>
      <c r="R68" s="143"/>
    </row>
    <row r="69" spans="2:18" x14ac:dyDescent="0.3">
      <c r="B69" s="134"/>
      <c r="C69" s="134"/>
      <c r="D69" s="134"/>
      <c r="E69" s="134"/>
      <c r="F69" s="143"/>
      <c r="G69" s="143"/>
      <c r="H69" s="143"/>
      <c r="I69" s="232"/>
      <c r="J69" s="232"/>
      <c r="K69" s="143"/>
      <c r="L69" s="143"/>
      <c r="M69" s="143"/>
      <c r="N69" s="143"/>
      <c r="O69" s="143"/>
      <c r="P69" s="143"/>
      <c r="Q69" s="143"/>
      <c r="R69" s="143"/>
    </row>
    <row r="70" spans="2:18" x14ac:dyDescent="0.3">
      <c r="B70" s="134"/>
      <c r="C70" s="134"/>
      <c r="D70" s="134"/>
      <c r="E70" s="134"/>
      <c r="F70" s="143"/>
      <c r="G70" s="143"/>
      <c r="H70" s="143"/>
      <c r="I70" s="232"/>
      <c r="J70" s="232"/>
      <c r="K70" s="143"/>
      <c r="L70" s="143"/>
      <c r="M70" s="143"/>
      <c r="N70" s="143"/>
      <c r="O70" s="143"/>
      <c r="P70" s="143"/>
      <c r="Q70" s="143"/>
      <c r="R70" s="143"/>
    </row>
    <row r="71" spans="2:18" x14ac:dyDescent="0.3">
      <c r="B71" s="134"/>
      <c r="C71" s="134"/>
      <c r="D71" s="134"/>
      <c r="E71" s="134"/>
      <c r="F71" s="143"/>
      <c r="G71" s="143"/>
      <c r="H71" s="143"/>
      <c r="I71" s="232"/>
      <c r="J71" s="232"/>
      <c r="K71" s="143"/>
      <c r="L71" s="143"/>
      <c r="M71" s="143"/>
      <c r="N71" s="143"/>
      <c r="O71" s="143"/>
      <c r="P71" s="143"/>
      <c r="Q71" s="143"/>
      <c r="R71" s="143"/>
    </row>
    <row r="72" spans="2:18" x14ac:dyDescent="0.3">
      <c r="B72" s="134"/>
      <c r="C72" s="134"/>
      <c r="D72" s="134"/>
      <c r="E72" s="134"/>
      <c r="F72" s="143"/>
      <c r="G72" s="143"/>
      <c r="H72" s="143"/>
      <c r="I72" s="232"/>
      <c r="J72" s="232"/>
      <c r="K72" s="143"/>
      <c r="L72" s="143"/>
      <c r="M72" s="143"/>
      <c r="N72" s="143"/>
      <c r="O72" s="143"/>
      <c r="P72" s="143"/>
      <c r="Q72" s="143"/>
      <c r="R72" s="143"/>
    </row>
    <row r="73" spans="2:18" x14ac:dyDescent="0.3">
      <c r="B73" s="134"/>
      <c r="C73" s="134"/>
      <c r="D73" s="134"/>
      <c r="E73" s="134"/>
      <c r="F73" s="143"/>
      <c r="G73" s="143"/>
      <c r="H73" s="143"/>
      <c r="I73" s="232"/>
      <c r="J73" s="232"/>
      <c r="K73" s="143"/>
      <c r="L73" s="143"/>
      <c r="M73" s="143"/>
      <c r="N73" s="143"/>
      <c r="O73" s="143"/>
      <c r="P73" s="143"/>
      <c r="Q73" s="143"/>
      <c r="R73" s="143"/>
    </row>
    <row r="74" spans="2:18" x14ac:dyDescent="0.3">
      <c r="B74" s="134"/>
      <c r="C74" s="134"/>
      <c r="D74" s="134"/>
      <c r="E74" s="134"/>
      <c r="F74" s="143"/>
      <c r="G74" s="143"/>
      <c r="H74" s="143"/>
      <c r="I74" s="232"/>
      <c r="J74" s="232"/>
      <c r="K74" s="143"/>
      <c r="L74" s="143"/>
      <c r="M74" s="143"/>
      <c r="N74" s="143"/>
      <c r="O74" s="143"/>
      <c r="P74" s="143"/>
      <c r="Q74" s="143"/>
      <c r="R74" s="143"/>
    </row>
    <row r="75" spans="2:18" x14ac:dyDescent="0.3">
      <c r="B75" s="134"/>
      <c r="C75" s="134"/>
      <c r="D75" s="134"/>
      <c r="E75" s="134"/>
      <c r="F75" s="143"/>
      <c r="G75" s="143"/>
      <c r="H75" s="143"/>
      <c r="I75" s="232"/>
      <c r="J75" s="232"/>
      <c r="K75" s="143"/>
      <c r="L75" s="143"/>
      <c r="M75" s="143"/>
      <c r="N75" s="143"/>
      <c r="O75" s="143"/>
      <c r="P75" s="143"/>
      <c r="Q75" s="143"/>
      <c r="R75" s="143"/>
    </row>
    <row r="76" spans="2:18" x14ac:dyDescent="0.3">
      <c r="B76" s="134"/>
      <c r="C76" s="134"/>
      <c r="D76" s="134"/>
      <c r="E76" s="134"/>
      <c r="F76" s="143"/>
      <c r="G76" s="143"/>
      <c r="H76" s="143"/>
      <c r="I76" s="232"/>
      <c r="J76" s="232"/>
      <c r="K76" s="143"/>
      <c r="L76" s="143"/>
      <c r="M76" s="143"/>
      <c r="N76" s="143"/>
      <c r="O76" s="143"/>
      <c r="P76" s="143"/>
      <c r="Q76" s="143"/>
      <c r="R76" s="143"/>
    </row>
    <row r="77" spans="2:18" x14ac:dyDescent="0.3">
      <c r="B77" s="134"/>
      <c r="C77" s="134"/>
      <c r="D77" s="134"/>
      <c r="E77" s="134"/>
      <c r="F77" s="143"/>
      <c r="G77" s="143"/>
      <c r="H77" s="143"/>
      <c r="I77" s="232"/>
      <c r="J77" s="232"/>
      <c r="K77" s="143"/>
      <c r="L77" s="143"/>
      <c r="M77" s="143"/>
      <c r="N77" s="143"/>
      <c r="O77" s="143"/>
      <c r="P77" s="143"/>
      <c r="Q77" s="143"/>
      <c r="R77" s="143"/>
    </row>
    <row r="78" spans="2:18" x14ac:dyDescent="0.3">
      <c r="B78" s="134"/>
      <c r="C78" s="134"/>
      <c r="D78" s="134"/>
      <c r="E78" s="134"/>
      <c r="F78" s="143"/>
      <c r="G78" s="143"/>
      <c r="H78" s="143"/>
      <c r="I78" s="232"/>
      <c r="J78" s="232"/>
      <c r="K78" s="143"/>
      <c r="L78" s="143"/>
      <c r="M78" s="143"/>
      <c r="N78" s="143"/>
      <c r="O78" s="143"/>
      <c r="P78" s="143"/>
      <c r="Q78" s="143"/>
      <c r="R78" s="143"/>
    </row>
    <row r="79" spans="2:18" x14ac:dyDescent="0.3">
      <c r="B79" s="134"/>
      <c r="C79" s="134"/>
      <c r="D79" s="134"/>
      <c r="E79" s="134"/>
      <c r="F79" s="143"/>
      <c r="G79" s="143"/>
      <c r="H79" s="143"/>
      <c r="I79" s="232"/>
      <c r="J79" s="232"/>
      <c r="K79" s="143"/>
      <c r="L79" s="143"/>
      <c r="M79" s="143"/>
      <c r="N79" s="143"/>
      <c r="O79" s="143"/>
      <c r="P79" s="143"/>
      <c r="Q79" s="143"/>
      <c r="R79" s="143"/>
    </row>
    <row r="80" spans="2:18" x14ac:dyDescent="0.3">
      <c r="B80" s="134"/>
      <c r="C80" s="134"/>
      <c r="D80" s="134"/>
      <c r="E80" s="134"/>
      <c r="F80" s="143"/>
      <c r="G80" s="143"/>
      <c r="H80" s="143"/>
      <c r="I80" s="232"/>
      <c r="J80" s="232"/>
      <c r="K80" s="143"/>
      <c r="L80" s="143"/>
      <c r="M80" s="143"/>
      <c r="N80" s="143"/>
      <c r="O80" s="143"/>
      <c r="P80" s="143"/>
      <c r="Q80" s="143"/>
      <c r="R80" s="143"/>
    </row>
    <row r="81" spans="2:18" x14ac:dyDescent="0.3">
      <c r="B81" s="134"/>
      <c r="C81" s="134"/>
      <c r="D81" s="134"/>
      <c r="E81" s="134"/>
      <c r="F81" s="143"/>
      <c r="G81" s="143"/>
      <c r="H81" s="143"/>
      <c r="I81" s="232"/>
      <c r="J81" s="232"/>
      <c r="K81" s="143"/>
      <c r="L81" s="143"/>
      <c r="M81" s="143"/>
      <c r="N81" s="143"/>
      <c r="O81" s="143"/>
      <c r="P81" s="143"/>
      <c r="Q81" s="143"/>
      <c r="R81" s="143"/>
    </row>
    <row r="82" spans="2:18" x14ac:dyDescent="0.3">
      <c r="B82" s="134"/>
      <c r="C82" s="134"/>
      <c r="D82" s="134"/>
      <c r="E82" s="134"/>
      <c r="F82" s="143"/>
      <c r="G82" s="143"/>
      <c r="H82" s="143"/>
      <c r="I82" s="232"/>
      <c r="J82" s="232"/>
      <c r="K82" s="143"/>
      <c r="L82" s="143"/>
      <c r="M82" s="143"/>
      <c r="N82" s="143"/>
      <c r="O82" s="143"/>
      <c r="P82" s="143"/>
      <c r="Q82" s="143"/>
      <c r="R82" s="143"/>
    </row>
    <row r="83" spans="2:18" x14ac:dyDescent="0.3">
      <c r="B83" s="134"/>
      <c r="C83" s="134"/>
      <c r="D83" s="134"/>
      <c r="E83" s="134"/>
      <c r="F83" s="143"/>
      <c r="G83" s="143"/>
      <c r="H83" s="143"/>
      <c r="I83" s="232"/>
      <c r="J83" s="232"/>
      <c r="K83" s="143"/>
      <c r="L83" s="143"/>
      <c r="M83" s="143"/>
      <c r="N83" s="143"/>
      <c r="O83" s="143"/>
      <c r="P83" s="143"/>
      <c r="Q83" s="143"/>
      <c r="R83" s="143"/>
    </row>
    <row r="84" spans="2:18" x14ac:dyDescent="0.3">
      <c r="B84" s="134"/>
      <c r="C84" s="134"/>
      <c r="D84" s="134"/>
      <c r="E84" s="134"/>
      <c r="F84" s="143"/>
      <c r="G84" s="143"/>
      <c r="H84" s="143"/>
      <c r="I84" s="232"/>
      <c r="J84" s="232"/>
      <c r="K84" s="143"/>
      <c r="L84" s="143"/>
      <c r="M84" s="143"/>
      <c r="N84" s="143"/>
      <c r="O84" s="143"/>
      <c r="P84" s="143"/>
      <c r="Q84" s="143"/>
      <c r="R84" s="143"/>
    </row>
    <row r="85" spans="2:18" x14ac:dyDescent="0.3">
      <c r="B85" s="134"/>
      <c r="C85" s="134"/>
      <c r="D85" s="134"/>
      <c r="E85" s="134"/>
      <c r="F85" s="143"/>
      <c r="G85" s="143"/>
      <c r="H85" s="143"/>
      <c r="I85" s="232"/>
      <c r="J85" s="232"/>
      <c r="K85" s="143"/>
      <c r="L85" s="143"/>
      <c r="M85" s="143"/>
      <c r="N85" s="143"/>
      <c r="O85" s="143"/>
      <c r="P85" s="143"/>
      <c r="Q85" s="143"/>
      <c r="R85" s="143"/>
    </row>
    <row r="86" spans="2:18" x14ac:dyDescent="0.3">
      <c r="B86" s="134"/>
      <c r="C86" s="134"/>
      <c r="D86" s="134"/>
      <c r="E86" s="134"/>
      <c r="F86" s="143"/>
      <c r="G86" s="143"/>
      <c r="H86" s="143"/>
      <c r="I86" s="232"/>
      <c r="J86" s="232"/>
      <c r="K86" s="143"/>
      <c r="L86" s="143"/>
      <c r="M86" s="143"/>
      <c r="N86" s="143"/>
      <c r="O86" s="143"/>
      <c r="P86" s="143"/>
      <c r="Q86" s="143"/>
      <c r="R86" s="143"/>
    </row>
    <row r="87" spans="2:18" x14ac:dyDescent="0.3">
      <c r="B87" s="134"/>
      <c r="C87" s="134"/>
      <c r="D87" s="134"/>
      <c r="E87" s="134"/>
      <c r="F87" s="143"/>
      <c r="G87" s="143"/>
      <c r="H87" s="143"/>
      <c r="I87" s="232"/>
      <c r="J87" s="232"/>
      <c r="K87" s="143"/>
      <c r="L87" s="143"/>
      <c r="M87" s="143"/>
      <c r="N87" s="143"/>
      <c r="O87" s="143"/>
      <c r="P87" s="143"/>
      <c r="Q87" s="143"/>
      <c r="R87" s="143"/>
    </row>
    <row r="88" spans="2:18" x14ac:dyDescent="0.3">
      <c r="B88" s="134"/>
      <c r="C88" s="134"/>
      <c r="D88" s="134"/>
      <c r="E88" s="134"/>
      <c r="F88" s="143"/>
      <c r="G88" s="143"/>
      <c r="H88" s="143"/>
      <c r="I88" s="232"/>
      <c r="J88" s="232"/>
      <c r="K88" s="143"/>
      <c r="L88" s="143"/>
      <c r="M88" s="143"/>
      <c r="N88" s="143"/>
      <c r="O88" s="143"/>
      <c r="P88" s="143"/>
      <c r="Q88" s="143"/>
      <c r="R88" s="143"/>
    </row>
    <row r="89" spans="2:18" x14ac:dyDescent="0.3">
      <c r="B89" s="134"/>
      <c r="C89" s="134"/>
      <c r="D89" s="134"/>
      <c r="E89" s="134"/>
      <c r="F89" s="143"/>
      <c r="G89" s="143"/>
      <c r="H89" s="143"/>
      <c r="I89" s="232"/>
      <c r="J89" s="232"/>
      <c r="K89" s="143"/>
      <c r="L89" s="143"/>
      <c r="M89" s="143"/>
      <c r="N89" s="143"/>
      <c r="O89" s="143"/>
      <c r="P89" s="143"/>
      <c r="Q89" s="143"/>
      <c r="R89" s="143"/>
    </row>
    <row r="90" spans="2:18" x14ac:dyDescent="0.3">
      <c r="B90" s="134"/>
      <c r="C90" s="134"/>
      <c r="D90" s="134"/>
      <c r="E90" s="134"/>
      <c r="F90" s="143"/>
      <c r="G90" s="143"/>
      <c r="H90" s="143"/>
      <c r="I90" s="232"/>
      <c r="J90" s="232"/>
      <c r="K90" s="143"/>
      <c r="L90" s="143"/>
      <c r="M90" s="143"/>
      <c r="N90" s="143"/>
      <c r="O90" s="143"/>
      <c r="P90" s="143"/>
      <c r="Q90" s="143"/>
      <c r="R90" s="143"/>
    </row>
    <row r="91" spans="2:18" x14ac:dyDescent="0.3">
      <c r="B91" s="134"/>
      <c r="C91" s="134"/>
      <c r="D91" s="134"/>
      <c r="E91" s="134"/>
      <c r="F91" s="143"/>
      <c r="G91" s="143"/>
      <c r="H91" s="143"/>
      <c r="I91" s="232"/>
      <c r="J91" s="232"/>
      <c r="K91" s="143"/>
      <c r="L91" s="143"/>
      <c r="M91" s="143"/>
      <c r="N91" s="143"/>
      <c r="O91" s="143"/>
      <c r="P91" s="143"/>
      <c r="Q91" s="143"/>
      <c r="R91" s="143"/>
    </row>
    <row r="92" spans="2:18" x14ac:dyDescent="0.3">
      <c r="B92" s="134"/>
      <c r="C92" s="134"/>
      <c r="D92" s="134"/>
      <c r="E92" s="134"/>
      <c r="F92" s="143"/>
      <c r="G92" s="143"/>
      <c r="H92" s="143"/>
      <c r="I92" s="232"/>
      <c r="J92" s="232"/>
      <c r="K92" s="143"/>
      <c r="L92" s="143"/>
      <c r="M92" s="143"/>
      <c r="N92" s="143"/>
      <c r="O92" s="143"/>
      <c r="P92" s="143"/>
      <c r="Q92" s="143"/>
      <c r="R92" s="143"/>
    </row>
    <row r="93" spans="2:18" x14ac:dyDescent="0.3">
      <c r="B93" s="134"/>
      <c r="C93" s="134"/>
      <c r="D93" s="134"/>
      <c r="E93" s="134"/>
      <c r="F93" s="143"/>
      <c r="G93" s="143"/>
      <c r="H93" s="143"/>
      <c r="I93" s="232"/>
      <c r="J93" s="232"/>
      <c r="K93" s="143"/>
      <c r="L93" s="143"/>
      <c r="M93" s="143"/>
      <c r="N93" s="143"/>
      <c r="O93" s="143"/>
      <c r="P93" s="143"/>
      <c r="Q93" s="143"/>
      <c r="R93" s="143"/>
    </row>
    <row r="94" spans="2:18" x14ac:dyDescent="0.3">
      <c r="B94" s="134"/>
      <c r="C94" s="134"/>
      <c r="D94" s="134"/>
      <c r="E94" s="134"/>
      <c r="F94" s="143"/>
      <c r="G94" s="143"/>
      <c r="H94" s="143"/>
      <c r="I94" s="232"/>
      <c r="J94" s="232"/>
      <c r="K94" s="143"/>
      <c r="L94" s="143"/>
      <c r="M94" s="143"/>
      <c r="N94" s="143"/>
      <c r="O94" s="143"/>
      <c r="P94" s="143"/>
      <c r="Q94" s="143"/>
      <c r="R94" s="143"/>
    </row>
    <row r="95" spans="2:18" x14ac:dyDescent="0.3">
      <c r="B95" s="134"/>
      <c r="C95" s="134"/>
      <c r="D95" s="134"/>
      <c r="E95" s="134"/>
      <c r="F95" s="143"/>
      <c r="G95" s="143"/>
      <c r="H95" s="143"/>
      <c r="I95" s="232"/>
      <c r="J95" s="232"/>
      <c r="K95" s="143"/>
      <c r="L95" s="143"/>
      <c r="M95" s="143"/>
      <c r="N95" s="143"/>
      <c r="O95" s="143"/>
      <c r="P95" s="143"/>
      <c r="Q95" s="143"/>
      <c r="R95" s="143"/>
    </row>
    <row r="96" spans="2:18" x14ac:dyDescent="0.3">
      <c r="B96" s="134"/>
      <c r="C96" s="134"/>
      <c r="D96" s="134"/>
      <c r="E96" s="134"/>
      <c r="F96" s="143"/>
      <c r="G96" s="143"/>
      <c r="H96" s="143"/>
      <c r="I96" s="232"/>
      <c r="J96" s="232"/>
      <c r="K96" s="143"/>
      <c r="L96" s="143"/>
      <c r="M96" s="143"/>
      <c r="N96" s="143"/>
      <c r="O96" s="143"/>
      <c r="P96" s="143"/>
      <c r="Q96" s="143"/>
      <c r="R96" s="143"/>
    </row>
    <row r="97" spans="2:18" x14ac:dyDescent="0.3">
      <c r="B97" s="134"/>
      <c r="C97" s="134"/>
      <c r="D97" s="134"/>
      <c r="E97" s="134"/>
      <c r="F97" s="143"/>
      <c r="G97" s="143"/>
      <c r="H97" s="143"/>
      <c r="I97" s="232"/>
      <c r="J97" s="232"/>
      <c r="K97" s="143"/>
      <c r="L97" s="143"/>
      <c r="M97" s="143"/>
      <c r="N97" s="143"/>
      <c r="O97" s="143"/>
      <c r="P97" s="143"/>
      <c r="Q97" s="143"/>
      <c r="R97" s="143"/>
    </row>
    <row r="98" spans="2:18" x14ac:dyDescent="0.3">
      <c r="B98" s="134"/>
      <c r="C98" s="134"/>
      <c r="D98" s="134"/>
      <c r="E98" s="134"/>
      <c r="F98" s="143"/>
      <c r="G98" s="143"/>
      <c r="H98" s="143"/>
      <c r="I98" s="232"/>
      <c r="J98" s="232"/>
      <c r="K98" s="143"/>
      <c r="L98" s="143"/>
      <c r="M98" s="143"/>
      <c r="N98" s="143"/>
      <c r="O98" s="143"/>
      <c r="P98" s="143"/>
      <c r="Q98" s="143"/>
      <c r="R98" s="143"/>
    </row>
    <row r="99" spans="2:18" x14ac:dyDescent="0.3">
      <c r="B99" s="134"/>
      <c r="C99" s="134"/>
      <c r="D99" s="134"/>
      <c r="E99" s="134"/>
      <c r="F99" s="143"/>
      <c r="G99" s="143"/>
      <c r="H99" s="143"/>
      <c r="I99" s="232"/>
      <c r="J99" s="232"/>
      <c r="K99" s="143"/>
      <c r="L99" s="143"/>
      <c r="M99" s="143"/>
      <c r="N99" s="143"/>
      <c r="O99" s="143"/>
      <c r="P99" s="143"/>
      <c r="Q99" s="143"/>
      <c r="R99" s="143"/>
    </row>
    <row r="100" spans="2:18" x14ac:dyDescent="0.3">
      <c r="B100" s="134"/>
      <c r="C100" s="134"/>
      <c r="D100" s="134"/>
      <c r="E100" s="134"/>
      <c r="F100" s="143"/>
      <c r="G100" s="143"/>
      <c r="H100" s="143"/>
      <c r="I100" s="232"/>
      <c r="J100" s="232"/>
      <c r="K100" s="143"/>
      <c r="L100" s="143"/>
      <c r="M100" s="143"/>
      <c r="N100" s="143"/>
      <c r="O100" s="143"/>
      <c r="P100" s="143"/>
      <c r="Q100" s="143"/>
      <c r="R100" s="143"/>
    </row>
    <row r="101" spans="2:18" x14ac:dyDescent="0.3">
      <c r="B101" s="134"/>
      <c r="C101" s="134"/>
      <c r="D101" s="134"/>
      <c r="E101" s="134"/>
      <c r="F101" s="143"/>
      <c r="G101" s="143"/>
      <c r="H101" s="143"/>
      <c r="I101" s="232"/>
      <c r="J101" s="232"/>
      <c r="K101" s="143"/>
      <c r="L101" s="143"/>
      <c r="M101" s="143"/>
      <c r="N101" s="143"/>
      <c r="O101" s="143"/>
      <c r="P101" s="143"/>
      <c r="Q101" s="143"/>
      <c r="R101" s="143"/>
    </row>
    <row r="102" spans="2:18" x14ac:dyDescent="0.3">
      <c r="B102" s="134"/>
      <c r="C102" s="134"/>
      <c r="D102" s="134"/>
      <c r="E102" s="134"/>
      <c r="F102" s="143"/>
      <c r="G102" s="143"/>
      <c r="H102" s="143"/>
      <c r="I102" s="232"/>
      <c r="J102" s="232"/>
      <c r="K102" s="143"/>
      <c r="L102" s="143"/>
      <c r="M102" s="143"/>
      <c r="N102" s="143"/>
      <c r="O102" s="143"/>
      <c r="P102" s="143"/>
      <c r="Q102" s="143"/>
      <c r="R102" s="143"/>
    </row>
    <row r="103" spans="2:18" x14ac:dyDescent="0.3">
      <c r="B103" s="134"/>
      <c r="C103" s="134"/>
      <c r="D103" s="134"/>
      <c r="E103" s="134"/>
      <c r="F103" s="143"/>
      <c r="G103" s="143"/>
      <c r="H103" s="143"/>
      <c r="I103" s="232"/>
      <c r="J103" s="232"/>
      <c r="K103" s="143"/>
      <c r="L103" s="143"/>
      <c r="M103" s="143"/>
      <c r="N103" s="143"/>
      <c r="O103" s="143"/>
      <c r="P103" s="143"/>
      <c r="Q103" s="143"/>
      <c r="R103" s="143"/>
    </row>
    <row r="104" spans="2:18" x14ac:dyDescent="0.3">
      <c r="B104" s="134"/>
      <c r="C104" s="134"/>
      <c r="D104" s="134"/>
      <c r="E104" s="134"/>
      <c r="F104" s="143"/>
      <c r="G104" s="143"/>
      <c r="H104" s="143"/>
      <c r="I104" s="232"/>
      <c r="J104" s="232"/>
      <c r="K104" s="143"/>
      <c r="L104" s="143"/>
      <c r="M104" s="143"/>
      <c r="N104" s="143"/>
      <c r="O104" s="143"/>
      <c r="P104" s="143"/>
      <c r="Q104" s="143"/>
      <c r="R104" s="143"/>
    </row>
    <row r="105" spans="2:18" x14ac:dyDescent="0.3">
      <c r="B105" s="134"/>
      <c r="C105" s="134"/>
      <c r="D105" s="134"/>
      <c r="E105" s="134"/>
      <c r="F105" s="143"/>
      <c r="G105" s="143"/>
      <c r="H105" s="143"/>
      <c r="I105" s="232"/>
      <c r="J105" s="232"/>
      <c r="K105" s="143"/>
      <c r="L105" s="143"/>
      <c r="M105" s="143"/>
      <c r="N105" s="143"/>
      <c r="O105" s="143"/>
      <c r="P105" s="143"/>
      <c r="Q105" s="143"/>
      <c r="R105" s="143"/>
    </row>
    <row r="106" spans="2:18" x14ac:dyDescent="0.3">
      <c r="B106" s="134"/>
      <c r="C106" s="134"/>
      <c r="D106" s="134"/>
      <c r="E106" s="134"/>
      <c r="F106" s="143"/>
      <c r="G106" s="143"/>
      <c r="H106" s="143"/>
      <c r="I106" s="232"/>
      <c r="J106" s="232"/>
      <c r="K106" s="143"/>
      <c r="L106" s="143"/>
      <c r="M106" s="143"/>
      <c r="N106" s="143"/>
      <c r="O106" s="143"/>
      <c r="P106" s="143"/>
      <c r="Q106" s="143"/>
      <c r="R106" s="143"/>
    </row>
    <row r="107" spans="2:18" x14ac:dyDescent="0.3">
      <c r="B107" s="134"/>
      <c r="C107" s="134"/>
      <c r="D107" s="134"/>
      <c r="E107" s="134"/>
      <c r="F107" s="143"/>
      <c r="G107" s="143"/>
      <c r="H107" s="143"/>
      <c r="I107" s="232"/>
      <c r="J107" s="232"/>
      <c r="K107" s="143"/>
      <c r="L107" s="143"/>
      <c r="M107" s="143"/>
      <c r="N107" s="143"/>
      <c r="O107" s="143"/>
      <c r="P107" s="143"/>
      <c r="Q107" s="143"/>
      <c r="R107" s="143"/>
    </row>
    <row r="108" spans="2:18" x14ac:dyDescent="0.3">
      <c r="B108" s="134"/>
      <c r="C108" s="134"/>
      <c r="D108" s="134"/>
      <c r="E108" s="134"/>
      <c r="F108" s="143"/>
      <c r="G108" s="143"/>
      <c r="H108" s="143"/>
      <c r="I108" s="232"/>
      <c r="J108" s="232"/>
      <c r="K108" s="143"/>
      <c r="L108" s="143"/>
      <c r="M108" s="143"/>
      <c r="N108" s="143"/>
      <c r="O108" s="143"/>
      <c r="P108" s="143"/>
      <c r="Q108" s="143"/>
      <c r="R108" s="143"/>
    </row>
    <row r="109" spans="2:18" x14ac:dyDescent="0.3">
      <c r="B109" s="134"/>
      <c r="C109" s="134"/>
      <c r="D109" s="134"/>
      <c r="E109" s="134"/>
      <c r="F109" s="143"/>
      <c r="G109" s="143"/>
      <c r="H109" s="143"/>
      <c r="I109" s="232"/>
      <c r="J109" s="232"/>
      <c r="K109" s="143"/>
      <c r="L109" s="143"/>
      <c r="M109" s="143"/>
      <c r="N109" s="143"/>
      <c r="O109" s="143"/>
      <c r="P109" s="143"/>
      <c r="Q109" s="143"/>
      <c r="R109" s="143"/>
    </row>
    <row r="110" spans="2:18" x14ac:dyDescent="0.3">
      <c r="B110" s="134"/>
      <c r="C110" s="134"/>
      <c r="D110" s="134"/>
      <c r="E110" s="134"/>
      <c r="F110" s="143"/>
      <c r="G110" s="143"/>
      <c r="H110" s="143"/>
      <c r="I110" s="232"/>
      <c r="J110" s="232"/>
      <c r="K110" s="143"/>
      <c r="L110" s="143"/>
      <c r="M110" s="143"/>
      <c r="N110" s="143"/>
      <c r="O110" s="143"/>
      <c r="P110" s="143"/>
      <c r="Q110" s="143"/>
      <c r="R110" s="143"/>
    </row>
    <row r="111" spans="2:18" x14ac:dyDescent="0.3">
      <c r="B111" s="134"/>
      <c r="C111" s="134"/>
      <c r="D111" s="134"/>
      <c r="E111" s="134"/>
      <c r="F111" s="143"/>
      <c r="G111" s="143"/>
      <c r="H111" s="143"/>
      <c r="I111" s="232"/>
      <c r="J111" s="232"/>
      <c r="K111" s="143"/>
      <c r="L111" s="143"/>
      <c r="M111" s="143"/>
      <c r="N111" s="143"/>
      <c r="O111" s="143"/>
      <c r="P111" s="143"/>
      <c r="Q111" s="143"/>
      <c r="R111" s="143"/>
    </row>
    <row r="112" spans="2:18" x14ac:dyDescent="0.3">
      <c r="B112" s="134"/>
      <c r="C112" s="134"/>
      <c r="D112" s="134"/>
      <c r="E112" s="134"/>
      <c r="F112" s="143"/>
      <c r="G112" s="143"/>
      <c r="H112" s="143"/>
      <c r="I112" s="232"/>
      <c r="J112" s="232"/>
      <c r="K112" s="143"/>
      <c r="L112" s="143"/>
      <c r="M112" s="143"/>
      <c r="N112" s="143"/>
      <c r="O112" s="143"/>
      <c r="P112" s="143"/>
      <c r="Q112" s="143"/>
      <c r="R112" s="143"/>
    </row>
    <row r="113" spans="2:18" x14ac:dyDescent="0.3">
      <c r="B113" s="134"/>
      <c r="C113" s="134"/>
      <c r="D113" s="134"/>
      <c r="E113" s="134"/>
      <c r="F113" s="143"/>
      <c r="G113" s="143"/>
      <c r="H113" s="143"/>
      <c r="I113" s="232"/>
      <c r="J113" s="232"/>
      <c r="K113" s="143"/>
      <c r="L113" s="143"/>
      <c r="M113" s="143"/>
      <c r="N113" s="143"/>
      <c r="O113" s="143"/>
      <c r="P113" s="143"/>
      <c r="Q113" s="143"/>
      <c r="R113" s="143"/>
    </row>
    <row r="114" spans="2:18" x14ac:dyDescent="0.3">
      <c r="B114" s="134"/>
      <c r="C114" s="134"/>
      <c r="D114" s="134"/>
      <c r="E114" s="134"/>
      <c r="F114" s="143"/>
      <c r="G114" s="143"/>
      <c r="H114" s="143"/>
      <c r="I114" s="232"/>
      <c r="J114" s="232"/>
      <c r="K114" s="143"/>
      <c r="L114" s="143"/>
      <c r="M114" s="143"/>
      <c r="N114" s="143"/>
      <c r="O114" s="143"/>
      <c r="P114" s="143"/>
      <c r="Q114" s="143"/>
      <c r="R114" s="143"/>
    </row>
    <row r="115" spans="2:18" x14ac:dyDescent="0.3">
      <c r="B115" s="134"/>
      <c r="C115" s="134"/>
      <c r="D115" s="134"/>
      <c r="E115" s="134"/>
      <c r="F115" s="143"/>
      <c r="G115" s="143"/>
      <c r="H115" s="143"/>
      <c r="I115" s="232"/>
      <c r="J115" s="232"/>
      <c r="K115" s="143"/>
      <c r="L115" s="143"/>
      <c r="M115" s="143"/>
      <c r="N115" s="143"/>
      <c r="O115" s="143"/>
      <c r="P115" s="143"/>
      <c r="Q115" s="143"/>
      <c r="R115" s="143"/>
    </row>
    <row r="116" spans="2:18" x14ac:dyDescent="0.3">
      <c r="B116" s="134"/>
      <c r="C116" s="134"/>
      <c r="D116" s="134"/>
      <c r="E116" s="134"/>
      <c r="F116" s="143"/>
      <c r="G116" s="143"/>
      <c r="H116" s="143"/>
      <c r="I116" s="232"/>
      <c r="J116" s="232"/>
      <c r="K116" s="143"/>
      <c r="L116" s="143"/>
      <c r="M116" s="143"/>
      <c r="N116" s="143"/>
      <c r="O116" s="143"/>
      <c r="P116" s="143"/>
      <c r="Q116" s="143"/>
      <c r="R116" s="143"/>
    </row>
    <row r="117" spans="2:18" x14ac:dyDescent="0.3">
      <c r="B117" s="134"/>
      <c r="C117" s="134"/>
      <c r="D117" s="134"/>
      <c r="E117" s="134"/>
      <c r="F117" s="143"/>
      <c r="G117" s="143"/>
      <c r="H117" s="143"/>
      <c r="I117" s="232"/>
      <c r="J117" s="232"/>
      <c r="K117" s="143"/>
      <c r="L117" s="143"/>
      <c r="M117" s="143"/>
      <c r="N117" s="143"/>
      <c r="O117" s="143"/>
      <c r="P117" s="143"/>
      <c r="Q117" s="143"/>
      <c r="R117" s="143"/>
    </row>
    <row r="118" spans="2:18" x14ac:dyDescent="0.3">
      <c r="B118" s="134"/>
      <c r="C118" s="134"/>
      <c r="D118" s="134"/>
      <c r="E118" s="134"/>
      <c r="F118" s="143"/>
      <c r="G118" s="143"/>
      <c r="H118" s="143"/>
      <c r="I118" s="232"/>
      <c r="J118" s="232"/>
      <c r="K118" s="143"/>
      <c r="L118" s="143"/>
      <c r="M118" s="143"/>
      <c r="N118" s="143"/>
      <c r="O118" s="143"/>
      <c r="P118" s="143"/>
      <c r="Q118" s="143"/>
      <c r="R118" s="143"/>
    </row>
    <row r="119" spans="2:18" x14ac:dyDescent="0.3">
      <c r="B119" s="134"/>
      <c r="C119" s="134"/>
      <c r="D119" s="134"/>
      <c r="E119" s="134"/>
      <c r="F119" s="143"/>
      <c r="G119" s="143"/>
      <c r="H119" s="143"/>
      <c r="I119" s="232"/>
      <c r="J119" s="232"/>
      <c r="K119" s="143"/>
      <c r="L119" s="143"/>
      <c r="M119" s="143"/>
      <c r="N119" s="143"/>
      <c r="O119" s="143"/>
      <c r="P119" s="143"/>
      <c r="Q119" s="143"/>
      <c r="R119" s="143"/>
    </row>
    <row r="120" spans="2:18" x14ac:dyDescent="0.3">
      <c r="B120" s="134"/>
      <c r="C120" s="134"/>
      <c r="D120" s="134"/>
      <c r="E120" s="134"/>
      <c r="F120" s="143"/>
      <c r="G120" s="143"/>
      <c r="H120" s="143"/>
      <c r="I120" s="232"/>
      <c r="J120" s="232"/>
      <c r="K120" s="143"/>
      <c r="L120" s="143"/>
      <c r="M120" s="143"/>
      <c r="N120" s="143"/>
      <c r="O120" s="143"/>
      <c r="P120" s="143"/>
      <c r="Q120" s="143"/>
      <c r="R120" s="143"/>
    </row>
    <row r="121" spans="2:18" x14ac:dyDescent="0.3">
      <c r="B121" s="134"/>
      <c r="C121" s="134"/>
      <c r="D121" s="134"/>
      <c r="E121" s="134"/>
      <c r="F121" s="143"/>
      <c r="G121" s="143"/>
      <c r="H121" s="143"/>
      <c r="I121" s="232"/>
      <c r="J121" s="232"/>
      <c r="K121" s="143"/>
      <c r="L121" s="143"/>
      <c r="M121" s="143"/>
      <c r="N121" s="143"/>
      <c r="O121" s="143"/>
      <c r="P121" s="143"/>
      <c r="Q121" s="143"/>
      <c r="R121" s="143"/>
    </row>
    <row r="122" spans="2:18" x14ac:dyDescent="0.3">
      <c r="B122" s="134"/>
      <c r="C122" s="134"/>
      <c r="D122" s="134"/>
      <c r="E122" s="134"/>
      <c r="F122" s="143"/>
      <c r="G122" s="143"/>
      <c r="H122" s="143"/>
      <c r="I122" s="232"/>
      <c r="J122" s="232"/>
      <c r="K122" s="143"/>
      <c r="L122" s="143"/>
      <c r="M122" s="143"/>
      <c r="N122" s="143"/>
      <c r="O122" s="143"/>
      <c r="P122" s="143"/>
      <c r="Q122" s="143"/>
      <c r="R122" s="143"/>
    </row>
    <row r="123" spans="2:18" x14ac:dyDescent="0.3">
      <c r="B123" s="134"/>
      <c r="C123" s="134"/>
      <c r="D123" s="134"/>
      <c r="E123" s="134"/>
      <c r="F123" s="143"/>
      <c r="G123" s="143"/>
      <c r="H123" s="143"/>
      <c r="I123" s="232"/>
      <c r="J123" s="232"/>
      <c r="K123" s="143"/>
      <c r="L123" s="143"/>
      <c r="M123" s="143"/>
      <c r="N123" s="143"/>
      <c r="O123" s="143"/>
      <c r="P123" s="143"/>
      <c r="Q123" s="143"/>
      <c r="R123" s="143"/>
    </row>
    <row r="124" spans="2:18" x14ac:dyDescent="0.3">
      <c r="B124" s="134"/>
      <c r="C124" s="134"/>
      <c r="D124" s="134"/>
      <c r="E124" s="134"/>
      <c r="F124" s="143"/>
      <c r="G124" s="143"/>
      <c r="H124" s="143"/>
      <c r="I124" s="232"/>
      <c r="J124" s="232"/>
      <c r="K124" s="143"/>
      <c r="L124" s="143"/>
      <c r="M124" s="143"/>
      <c r="N124" s="143"/>
      <c r="O124" s="143"/>
      <c r="P124" s="143"/>
      <c r="Q124" s="143"/>
      <c r="R124" s="143"/>
    </row>
    <row r="125" spans="2:18" x14ac:dyDescent="0.3">
      <c r="B125" s="134"/>
      <c r="C125" s="134"/>
      <c r="D125" s="134"/>
      <c r="E125" s="134"/>
      <c r="F125" s="143"/>
      <c r="G125" s="143"/>
      <c r="H125" s="143"/>
      <c r="I125" s="232"/>
      <c r="J125" s="232"/>
      <c r="K125" s="143"/>
      <c r="L125" s="143"/>
      <c r="M125" s="143"/>
      <c r="N125" s="143"/>
      <c r="O125" s="143"/>
      <c r="P125" s="143"/>
      <c r="Q125" s="143"/>
      <c r="R125" s="143"/>
    </row>
    <row r="126" spans="2:18" x14ac:dyDescent="0.3">
      <c r="B126" s="134"/>
      <c r="C126" s="134"/>
      <c r="D126" s="134"/>
      <c r="E126" s="134"/>
      <c r="F126" s="143"/>
      <c r="G126" s="143"/>
      <c r="H126" s="143"/>
      <c r="I126" s="232"/>
      <c r="J126" s="232"/>
      <c r="K126" s="143"/>
      <c r="L126" s="143"/>
      <c r="M126" s="143"/>
      <c r="N126" s="143"/>
      <c r="O126" s="143"/>
      <c r="P126" s="143"/>
      <c r="Q126" s="143"/>
      <c r="R126" s="143"/>
    </row>
    <row r="127" spans="2:18" x14ac:dyDescent="0.3">
      <c r="B127" s="134"/>
      <c r="C127" s="134"/>
      <c r="D127" s="134"/>
      <c r="E127" s="134"/>
      <c r="F127" s="143"/>
      <c r="G127" s="143"/>
      <c r="H127" s="143"/>
      <c r="I127" s="232"/>
      <c r="J127" s="232"/>
      <c r="K127" s="143"/>
      <c r="L127" s="143"/>
      <c r="M127" s="143"/>
      <c r="N127" s="143"/>
      <c r="O127" s="143"/>
      <c r="P127" s="143"/>
      <c r="Q127" s="143"/>
      <c r="R127" s="143"/>
    </row>
    <row r="128" spans="2:18" x14ac:dyDescent="0.3">
      <c r="B128" s="134"/>
      <c r="C128" s="134"/>
      <c r="D128" s="134"/>
      <c r="E128" s="134"/>
      <c r="F128" s="143"/>
      <c r="G128" s="143"/>
      <c r="H128" s="143"/>
      <c r="I128" s="232"/>
      <c r="J128" s="232"/>
      <c r="K128" s="143"/>
      <c r="L128" s="143"/>
      <c r="M128" s="143"/>
      <c r="N128" s="143"/>
      <c r="O128" s="143"/>
      <c r="P128" s="143"/>
      <c r="Q128" s="143"/>
      <c r="R128" s="143"/>
    </row>
    <row r="129" spans="2:18" x14ac:dyDescent="0.3">
      <c r="B129" s="134"/>
      <c r="C129" s="134"/>
      <c r="D129" s="134"/>
      <c r="E129" s="134"/>
      <c r="F129" s="143"/>
      <c r="G129" s="143"/>
      <c r="H129" s="143"/>
      <c r="I129" s="232"/>
      <c r="J129" s="232"/>
      <c r="K129" s="143"/>
      <c r="L129" s="143"/>
      <c r="M129" s="143"/>
      <c r="N129" s="143"/>
      <c r="O129" s="143"/>
      <c r="P129" s="143"/>
      <c r="Q129" s="143"/>
      <c r="R129" s="143"/>
    </row>
    <row r="130" spans="2:18" x14ac:dyDescent="0.3">
      <c r="B130" s="134"/>
      <c r="C130" s="134"/>
      <c r="D130" s="134"/>
      <c r="E130" s="134"/>
      <c r="F130" s="143"/>
      <c r="G130" s="143"/>
      <c r="H130" s="143"/>
      <c r="I130" s="232"/>
      <c r="J130" s="232"/>
      <c r="K130" s="143"/>
      <c r="L130" s="143"/>
      <c r="M130" s="143"/>
      <c r="N130" s="143"/>
      <c r="O130" s="143"/>
      <c r="P130" s="143"/>
      <c r="Q130" s="143"/>
      <c r="R130" s="143"/>
    </row>
    <row r="131" spans="2:18" x14ac:dyDescent="0.3">
      <c r="B131" s="134"/>
      <c r="C131" s="134"/>
      <c r="D131" s="134"/>
      <c r="E131" s="134"/>
      <c r="F131" s="143"/>
      <c r="G131" s="143"/>
      <c r="H131" s="143"/>
      <c r="I131" s="232"/>
      <c r="J131" s="232"/>
      <c r="K131" s="143"/>
      <c r="L131" s="143"/>
      <c r="M131" s="143"/>
      <c r="N131" s="143"/>
      <c r="O131" s="143"/>
      <c r="P131" s="143"/>
      <c r="Q131" s="143"/>
      <c r="R131" s="143"/>
    </row>
    <row r="132" spans="2:18" x14ac:dyDescent="0.3">
      <c r="B132" s="134"/>
      <c r="C132" s="134"/>
      <c r="D132" s="134"/>
      <c r="E132" s="134"/>
      <c r="F132" s="143"/>
      <c r="G132" s="143"/>
      <c r="H132" s="143"/>
      <c r="I132" s="232"/>
      <c r="J132" s="232"/>
      <c r="K132" s="143"/>
      <c r="L132" s="143"/>
      <c r="M132" s="143"/>
      <c r="N132" s="143"/>
      <c r="O132" s="143"/>
      <c r="P132" s="143"/>
      <c r="Q132" s="143"/>
      <c r="R132" s="143"/>
    </row>
    <row r="133" spans="2:18" x14ac:dyDescent="0.3">
      <c r="B133" s="134"/>
      <c r="C133" s="134"/>
      <c r="D133" s="134"/>
      <c r="E133" s="134"/>
      <c r="F133" s="143"/>
      <c r="G133" s="143"/>
      <c r="H133" s="143"/>
      <c r="I133" s="232"/>
      <c r="J133" s="232"/>
      <c r="K133" s="143"/>
      <c r="L133" s="143"/>
      <c r="M133" s="143"/>
      <c r="N133" s="143"/>
      <c r="O133" s="143"/>
      <c r="P133" s="143"/>
      <c r="Q133" s="143"/>
      <c r="R133" s="143"/>
    </row>
    <row r="134" spans="2:18" x14ac:dyDescent="0.3">
      <c r="B134" s="134"/>
      <c r="C134" s="134"/>
      <c r="D134" s="134"/>
      <c r="E134" s="134"/>
      <c r="F134" s="143"/>
      <c r="G134" s="143"/>
      <c r="H134" s="143"/>
      <c r="I134" s="232"/>
      <c r="J134" s="232"/>
      <c r="K134" s="143"/>
      <c r="L134" s="143"/>
      <c r="M134" s="143"/>
      <c r="N134" s="143"/>
      <c r="O134" s="143"/>
      <c r="P134" s="143"/>
      <c r="Q134" s="143"/>
      <c r="R134" s="143"/>
    </row>
    <row r="135" spans="2:18" x14ac:dyDescent="0.3">
      <c r="B135" s="134"/>
      <c r="C135" s="134"/>
      <c r="D135" s="134"/>
      <c r="E135" s="134"/>
      <c r="F135" s="143"/>
      <c r="G135" s="143"/>
      <c r="H135" s="143"/>
      <c r="I135" s="232"/>
      <c r="J135" s="232"/>
      <c r="K135" s="143"/>
      <c r="L135" s="143"/>
      <c r="M135" s="143"/>
      <c r="N135" s="143"/>
      <c r="O135" s="143"/>
      <c r="P135" s="143"/>
      <c r="Q135" s="143"/>
      <c r="R135" s="143"/>
    </row>
    <row r="136" spans="2:18" x14ac:dyDescent="0.3">
      <c r="B136" s="134"/>
      <c r="C136" s="134"/>
      <c r="D136" s="134"/>
      <c r="E136" s="134"/>
      <c r="F136" s="143"/>
      <c r="G136" s="143"/>
      <c r="H136" s="143"/>
      <c r="I136" s="232"/>
      <c r="J136" s="232"/>
      <c r="K136" s="143"/>
      <c r="L136" s="143"/>
      <c r="M136" s="143"/>
      <c r="N136" s="143"/>
      <c r="O136" s="143"/>
      <c r="P136" s="143"/>
      <c r="Q136" s="143"/>
      <c r="R136" s="143"/>
    </row>
    <row r="137" spans="2:18" x14ac:dyDescent="0.3">
      <c r="B137" s="134"/>
      <c r="C137" s="134"/>
      <c r="D137" s="134"/>
      <c r="E137" s="134"/>
      <c r="F137" s="143"/>
      <c r="G137" s="143"/>
      <c r="H137" s="143"/>
      <c r="I137" s="232"/>
      <c r="J137" s="232"/>
      <c r="K137" s="143"/>
      <c r="L137" s="143"/>
      <c r="M137" s="143"/>
      <c r="N137" s="143"/>
      <c r="O137" s="143"/>
      <c r="P137" s="143"/>
      <c r="Q137" s="143"/>
      <c r="R137" s="143"/>
    </row>
    <row r="138" spans="2:18" x14ac:dyDescent="0.3">
      <c r="B138" s="134"/>
      <c r="C138" s="134"/>
      <c r="D138" s="134"/>
      <c r="E138" s="134"/>
      <c r="F138" s="143"/>
      <c r="G138" s="143"/>
      <c r="H138" s="143"/>
      <c r="I138" s="232"/>
      <c r="J138" s="232"/>
      <c r="K138" s="143"/>
      <c r="L138" s="143"/>
      <c r="M138" s="143"/>
      <c r="N138" s="143"/>
      <c r="O138" s="143"/>
      <c r="P138" s="143"/>
      <c r="Q138" s="143"/>
      <c r="R138" s="143"/>
    </row>
    <row r="139" spans="2:18" x14ac:dyDescent="0.3">
      <c r="B139" s="134"/>
      <c r="C139" s="134"/>
      <c r="D139" s="134"/>
      <c r="E139" s="134"/>
      <c r="F139" s="143"/>
      <c r="G139" s="143"/>
      <c r="H139" s="143"/>
      <c r="I139" s="232"/>
      <c r="J139" s="232"/>
      <c r="K139" s="143"/>
      <c r="L139" s="143"/>
      <c r="M139" s="143"/>
      <c r="N139" s="143"/>
      <c r="O139" s="143"/>
      <c r="P139" s="143"/>
      <c r="Q139" s="143"/>
      <c r="R139" s="143"/>
    </row>
    <row r="140" spans="2:18" x14ac:dyDescent="0.3">
      <c r="B140" s="134"/>
      <c r="C140" s="134"/>
      <c r="D140" s="134"/>
      <c r="E140" s="134"/>
      <c r="F140" s="143"/>
      <c r="G140" s="143"/>
      <c r="H140" s="143"/>
      <c r="I140" s="232"/>
      <c r="J140" s="232"/>
      <c r="K140" s="143"/>
      <c r="L140" s="143"/>
      <c r="M140" s="143"/>
      <c r="N140" s="143"/>
      <c r="O140" s="143"/>
      <c r="P140" s="143"/>
      <c r="Q140" s="143"/>
      <c r="R140" s="143"/>
    </row>
    <row r="141" spans="2:18" x14ac:dyDescent="0.3">
      <c r="B141" s="134"/>
      <c r="C141" s="134"/>
      <c r="D141" s="134"/>
      <c r="E141" s="134"/>
      <c r="F141" s="143"/>
      <c r="G141" s="143"/>
      <c r="H141" s="143"/>
      <c r="I141" s="232"/>
      <c r="J141" s="232"/>
      <c r="K141" s="143"/>
      <c r="L141" s="143"/>
      <c r="M141" s="143"/>
      <c r="N141" s="143"/>
      <c r="O141" s="143"/>
      <c r="P141" s="143"/>
      <c r="Q141" s="143"/>
      <c r="R141" s="143"/>
    </row>
    <row r="142" spans="2:18" x14ac:dyDescent="0.3">
      <c r="B142" s="134"/>
      <c r="C142" s="134"/>
      <c r="D142" s="134"/>
      <c r="E142" s="134"/>
      <c r="F142" s="143"/>
      <c r="G142" s="143"/>
      <c r="H142" s="143"/>
      <c r="I142" s="232"/>
      <c r="J142" s="232"/>
      <c r="K142" s="143"/>
      <c r="L142" s="143"/>
      <c r="M142" s="143"/>
      <c r="N142" s="143"/>
      <c r="O142" s="143"/>
      <c r="P142" s="143"/>
      <c r="Q142" s="143"/>
      <c r="R142" s="143"/>
    </row>
    <row r="143" spans="2:18" x14ac:dyDescent="0.3">
      <c r="B143" s="134"/>
      <c r="C143" s="134"/>
      <c r="D143" s="134"/>
      <c r="E143" s="134"/>
      <c r="F143" s="143"/>
      <c r="G143" s="143"/>
      <c r="H143" s="143"/>
      <c r="I143" s="232"/>
      <c r="J143" s="232"/>
      <c r="K143" s="143"/>
      <c r="L143" s="143"/>
      <c r="M143" s="143"/>
      <c r="N143" s="143"/>
      <c r="O143" s="143"/>
      <c r="P143" s="143"/>
      <c r="Q143" s="143"/>
      <c r="R143" s="143"/>
    </row>
    <row r="144" spans="2:18" x14ac:dyDescent="0.3">
      <c r="B144" s="134"/>
      <c r="C144" s="134"/>
      <c r="D144" s="134"/>
      <c r="E144" s="134"/>
      <c r="F144" s="143"/>
      <c r="G144" s="143"/>
      <c r="H144" s="143"/>
      <c r="I144" s="232"/>
      <c r="J144" s="232"/>
      <c r="K144" s="143"/>
      <c r="L144" s="143"/>
      <c r="M144" s="143"/>
      <c r="N144" s="143"/>
      <c r="O144" s="143"/>
      <c r="P144" s="143"/>
      <c r="Q144" s="143"/>
      <c r="R144" s="143"/>
    </row>
    <row r="145" spans="2:18" x14ac:dyDescent="0.3">
      <c r="B145" s="134"/>
      <c r="C145" s="134"/>
      <c r="D145" s="134"/>
      <c r="E145" s="134"/>
      <c r="F145" s="143"/>
      <c r="G145" s="143"/>
      <c r="H145" s="143"/>
      <c r="I145" s="232"/>
      <c r="J145" s="232"/>
      <c r="K145" s="143"/>
      <c r="L145" s="143"/>
      <c r="M145" s="143"/>
      <c r="N145" s="143"/>
      <c r="O145" s="143"/>
      <c r="P145" s="143"/>
      <c r="Q145" s="143"/>
      <c r="R145" s="143"/>
    </row>
    <row r="146" spans="2:18" x14ac:dyDescent="0.3">
      <c r="B146" s="134"/>
      <c r="C146" s="134"/>
      <c r="D146" s="134"/>
      <c r="E146" s="134"/>
      <c r="F146" s="143"/>
      <c r="G146" s="143"/>
      <c r="H146" s="143"/>
      <c r="I146" s="232"/>
      <c r="J146" s="232"/>
      <c r="K146" s="143"/>
      <c r="L146" s="143"/>
      <c r="M146" s="143"/>
      <c r="N146" s="143"/>
      <c r="O146" s="143"/>
      <c r="P146" s="143"/>
      <c r="Q146" s="143"/>
      <c r="R146" s="143"/>
    </row>
    <row r="147" spans="2:18" x14ac:dyDescent="0.3">
      <c r="B147" s="134"/>
      <c r="C147" s="134"/>
      <c r="D147" s="134"/>
      <c r="E147" s="134"/>
      <c r="F147" s="143"/>
      <c r="G147" s="143"/>
      <c r="H147" s="143"/>
      <c r="I147" s="232"/>
      <c r="J147" s="232"/>
      <c r="K147" s="143"/>
      <c r="L147" s="143"/>
      <c r="M147" s="143"/>
      <c r="N147" s="143"/>
      <c r="O147" s="143"/>
      <c r="P147" s="143"/>
      <c r="Q147" s="143"/>
      <c r="R147" s="143"/>
    </row>
    <row r="148" spans="2:18" x14ac:dyDescent="0.3">
      <c r="B148" s="134"/>
      <c r="C148" s="134"/>
      <c r="D148" s="134"/>
      <c r="E148" s="134"/>
      <c r="F148" s="143"/>
      <c r="G148" s="143"/>
      <c r="H148" s="143"/>
      <c r="I148" s="232"/>
      <c r="J148" s="232"/>
      <c r="K148" s="143"/>
      <c r="L148" s="143"/>
      <c r="M148" s="143"/>
      <c r="N148" s="143"/>
      <c r="O148" s="143"/>
      <c r="P148" s="143"/>
      <c r="Q148" s="143"/>
      <c r="R148" s="143"/>
    </row>
    <row r="149" spans="2:18" x14ac:dyDescent="0.3">
      <c r="B149" s="134"/>
      <c r="C149" s="134"/>
      <c r="D149" s="134"/>
      <c r="E149" s="134"/>
      <c r="F149" s="143"/>
      <c r="G149" s="143"/>
      <c r="H149" s="143"/>
      <c r="I149" s="232"/>
      <c r="J149" s="232"/>
      <c r="K149" s="143"/>
      <c r="L149" s="143"/>
      <c r="M149" s="143"/>
      <c r="N149" s="143"/>
      <c r="O149" s="143"/>
      <c r="P149" s="143"/>
      <c r="Q149" s="143"/>
      <c r="R149" s="143"/>
    </row>
    <row r="150" spans="2:18" x14ac:dyDescent="0.3">
      <c r="B150" s="134"/>
      <c r="C150" s="134"/>
      <c r="D150" s="134"/>
      <c r="E150" s="134"/>
      <c r="F150" s="143"/>
      <c r="G150" s="143"/>
      <c r="H150" s="143"/>
      <c r="I150" s="232"/>
      <c r="J150" s="232"/>
      <c r="K150" s="143"/>
      <c r="L150" s="143"/>
      <c r="M150" s="143"/>
      <c r="N150" s="143"/>
      <c r="O150" s="143"/>
      <c r="P150" s="143"/>
      <c r="Q150" s="143"/>
      <c r="R150" s="143"/>
    </row>
    <row r="151" spans="2:18" x14ac:dyDescent="0.3">
      <c r="B151" s="134"/>
      <c r="C151" s="134"/>
      <c r="D151" s="134"/>
      <c r="E151" s="134"/>
      <c r="F151" s="143"/>
      <c r="G151" s="143"/>
      <c r="H151" s="143"/>
      <c r="I151" s="232"/>
      <c r="J151" s="232"/>
      <c r="K151" s="143"/>
      <c r="L151" s="143"/>
      <c r="M151" s="143"/>
      <c r="N151" s="143"/>
      <c r="O151" s="143"/>
      <c r="P151" s="143"/>
      <c r="Q151" s="143"/>
      <c r="R151" s="143"/>
    </row>
    <row r="152" spans="2:18" x14ac:dyDescent="0.3">
      <c r="B152" s="134"/>
      <c r="C152" s="134"/>
      <c r="D152" s="134"/>
      <c r="E152" s="134"/>
      <c r="F152" s="143"/>
      <c r="G152" s="143"/>
      <c r="H152" s="143"/>
      <c r="I152" s="232"/>
      <c r="J152" s="232"/>
      <c r="K152" s="143"/>
      <c r="L152" s="143"/>
      <c r="M152" s="143"/>
      <c r="N152" s="143"/>
      <c r="O152" s="143"/>
      <c r="P152" s="143"/>
      <c r="Q152" s="143"/>
      <c r="R152" s="143"/>
    </row>
    <row r="153" spans="2:18" x14ac:dyDescent="0.3">
      <c r="B153" s="134"/>
      <c r="C153" s="134"/>
      <c r="D153" s="134"/>
      <c r="E153" s="134"/>
      <c r="F153" s="143"/>
      <c r="G153" s="143"/>
      <c r="H153" s="143"/>
      <c r="I153" s="232"/>
      <c r="J153" s="232"/>
      <c r="K153" s="143"/>
      <c r="L153" s="143"/>
      <c r="M153" s="143"/>
      <c r="N153" s="143"/>
      <c r="O153" s="143"/>
      <c r="P153" s="143"/>
      <c r="Q153" s="143"/>
      <c r="R153" s="143"/>
    </row>
    <row r="154" spans="2:18" x14ac:dyDescent="0.3">
      <c r="B154" s="134"/>
      <c r="C154" s="134"/>
      <c r="D154" s="134"/>
      <c r="E154" s="134"/>
      <c r="F154" s="143"/>
      <c r="G154" s="143"/>
      <c r="H154" s="143"/>
      <c r="I154" s="232"/>
      <c r="J154" s="232"/>
      <c r="K154" s="143"/>
      <c r="L154" s="143"/>
      <c r="M154" s="143"/>
      <c r="N154" s="143"/>
      <c r="O154" s="143"/>
      <c r="P154" s="143"/>
      <c r="Q154" s="143"/>
      <c r="R154" s="143"/>
    </row>
    <row r="155" spans="2:18" x14ac:dyDescent="0.3">
      <c r="B155" s="134"/>
      <c r="C155" s="134"/>
      <c r="D155" s="134"/>
      <c r="E155" s="134"/>
      <c r="F155" s="143"/>
      <c r="G155" s="143"/>
      <c r="H155" s="143"/>
      <c r="I155" s="232"/>
      <c r="J155" s="232"/>
      <c r="K155" s="143"/>
      <c r="L155" s="143"/>
      <c r="M155" s="143"/>
      <c r="N155" s="143"/>
      <c r="O155" s="143"/>
      <c r="P155" s="143"/>
      <c r="Q155" s="143"/>
      <c r="R155" s="143"/>
    </row>
    <row r="156" spans="2:18" x14ac:dyDescent="0.3">
      <c r="B156" s="134"/>
      <c r="C156" s="134"/>
      <c r="D156" s="134"/>
      <c r="E156" s="134"/>
      <c r="F156" s="143"/>
      <c r="G156" s="143"/>
      <c r="H156" s="143"/>
      <c r="I156" s="232"/>
      <c r="J156" s="232"/>
      <c r="K156" s="143"/>
      <c r="L156" s="143"/>
      <c r="M156" s="143"/>
      <c r="N156" s="143"/>
      <c r="O156" s="143"/>
      <c r="P156" s="143"/>
      <c r="Q156" s="143"/>
      <c r="R156" s="143"/>
    </row>
    <row r="157" spans="2:18" x14ac:dyDescent="0.3">
      <c r="B157" s="134"/>
      <c r="C157" s="134"/>
      <c r="D157" s="134"/>
      <c r="E157" s="134"/>
      <c r="F157" s="143"/>
      <c r="G157" s="143"/>
      <c r="H157" s="143"/>
      <c r="I157" s="232"/>
      <c r="J157" s="232"/>
      <c r="K157" s="143"/>
      <c r="L157" s="143"/>
      <c r="M157" s="143"/>
      <c r="N157" s="143"/>
      <c r="O157" s="143"/>
      <c r="P157" s="143"/>
      <c r="Q157" s="143"/>
      <c r="R157" s="143"/>
    </row>
    <row r="158" spans="2:18" x14ac:dyDescent="0.3">
      <c r="B158" s="134"/>
      <c r="C158" s="134"/>
      <c r="D158" s="134"/>
      <c r="E158" s="134"/>
      <c r="F158" s="143"/>
      <c r="G158" s="143"/>
      <c r="H158" s="143"/>
      <c r="I158" s="232"/>
      <c r="J158" s="232"/>
      <c r="K158" s="143"/>
      <c r="L158" s="143"/>
      <c r="M158" s="143"/>
      <c r="N158" s="143"/>
      <c r="O158" s="143"/>
      <c r="P158" s="143"/>
      <c r="Q158" s="143"/>
      <c r="R158" s="143"/>
    </row>
    <row r="159" spans="2:18" x14ac:dyDescent="0.3">
      <c r="B159" s="134"/>
      <c r="C159" s="134"/>
      <c r="D159" s="134"/>
      <c r="E159" s="134"/>
      <c r="F159" s="143"/>
      <c r="G159" s="143"/>
      <c r="H159" s="143"/>
      <c r="I159" s="232"/>
      <c r="J159" s="232"/>
      <c r="K159" s="143"/>
      <c r="L159" s="143"/>
      <c r="M159" s="143"/>
      <c r="N159" s="143"/>
      <c r="O159" s="143"/>
      <c r="P159" s="143"/>
      <c r="Q159" s="143"/>
      <c r="R159" s="143"/>
    </row>
    <row r="160" spans="2:18" x14ac:dyDescent="0.3">
      <c r="B160" s="134"/>
      <c r="C160" s="134"/>
      <c r="D160" s="134"/>
      <c r="E160" s="134"/>
      <c r="F160" s="143"/>
      <c r="G160" s="143"/>
      <c r="H160" s="143"/>
      <c r="I160" s="232"/>
      <c r="J160" s="232"/>
      <c r="K160" s="143"/>
      <c r="L160" s="143"/>
      <c r="M160" s="143"/>
      <c r="N160" s="143"/>
      <c r="O160" s="143"/>
      <c r="P160" s="143"/>
      <c r="Q160" s="143"/>
      <c r="R160" s="143"/>
    </row>
    <row r="161" spans="2:18" x14ac:dyDescent="0.3">
      <c r="B161" s="134"/>
      <c r="C161" s="134"/>
      <c r="D161" s="134"/>
      <c r="E161" s="134"/>
      <c r="F161" s="143"/>
      <c r="G161" s="143"/>
      <c r="H161" s="143"/>
      <c r="I161" s="232"/>
      <c r="J161" s="232"/>
      <c r="K161" s="143"/>
      <c r="L161" s="143"/>
      <c r="M161" s="143"/>
      <c r="N161" s="143"/>
      <c r="O161" s="143"/>
      <c r="P161" s="143"/>
      <c r="Q161" s="143"/>
      <c r="R161" s="143"/>
    </row>
    <row r="162" spans="2:18" x14ac:dyDescent="0.3">
      <c r="B162" s="134"/>
      <c r="C162" s="134"/>
      <c r="D162" s="134"/>
      <c r="E162" s="134"/>
      <c r="F162" s="143"/>
      <c r="G162" s="143"/>
      <c r="H162" s="143"/>
      <c r="I162" s="232"/>
      <c r="J162" s="232"/>
      <c r="K162" s="143"/>
      <c r="L162" s="143"/>
      <c r="M162" s="143"/>
      <c r="N162" s="143"/>
      <c r="O162" s="143"/>
      <c r="P162" s="143"/>
      <c r="Q162" s="143"/>
      <c r="R162" s="143"/>
    </row>
    <row r="163" spans="2:18" x14ac:dyDescent="0.3">
      <c r="B163" s="134"/>
      <c r="C163" s="134"/>
      <c r="D163" s="134"/>
      <c r="E163" s="134"/>
      <c r="F163" s="143"/>
      <c r="G163" s="143"/>
      <c r="H163" s="143"/>
      <c r="I163" s="232"/>
      <c r="J163" s="232"/>
      <c r="K163" s="143"/>
      <c r="L163" s="143"/>
      <c r="M163" s="143"/>
      <c r="N163" s="143"/>
      <c r="O163" s="143"/>
      <c r="P163" s="143"/>
      <c r="Q163" s="143"/>
      <c r="R163" s="143"/>
    </row>
    <row r="164" spans="2:18" x14ac:dyDescent="0.3">
      <c r="B164" s="134"/>
      <c r="C164" s="134"/>
      <c r="D164" s="134"/>
      <c r="E164" s="134"/>
      <c r="F164" s="143"/>
      <c r="G164" s="143"/>
      <c r="H164" s="143"/>
      <c r="I164" s="232"/>
      <c r="J164" s="232"/>
      <c r="K164" s="143"/>
      <c r="L164" s="143"/>
      <c r="M164" s="143"/>
      <c r="N164" s="143"/>
      <c r="O164" s="143"/>
      <c r="P164" s="143"/>
      <c r="Q164" s="143"/>
      <c r="R164" s="143"/>
    </row>
    <row r="165" spans="2:18" x14ac:dyDescent="0.3">
      <c r="B165" s="134"/>
      <c r="C165" s="134"/>
      <c r="D165" s="134"/>
      <c r="E165" s="134"/>
      <c r="F165" s="143"/>
      <c r="G165" s="143"/>
      <c r="H165" s="143"/>
      <c r="I165" s="232"/>
      <c r="J165" s="232"/>
      <c r="K165" s="143"/>
      <c r="L165" s="143"/>
      <c r="M165" s="143"/>
      <c r="N165" s="143"/>
      <c r="O165" s="143"/>
      <c r="P165" s="143"/>
      <c r="Q165" s="143"/>
      <c r="R165" s="143"/>
    </row>
    <row r="166" spans="2:18" x14ac:dyDescent="0.3">
      <c r="B166" s="134"/>
      <c r="C166" s="134"/>
      <c r="D166" s="134"/>
      <c r="E166" s="134"/>
      <c r="F166" s="143"/>
      <c r="G166" s="143"/>
      <c r="H166" s="143"/>
      <c r="I166" s="232"/>
      <c r="J166" s="232"/>
      <c r="K166" s="143"/>
      <c r="L166" s="143"/>
      <c r="M166" s="143"/>
      <c r="N166" s="143"/>
      <c r="O166" s="143"/>
      <c r="P166" s="143"/>
      <c r="Q166" s="143"/>
      <c r="R166" s="143"/>
    </row>
    <row r="167" spans="2:18" x14ac:dyDescent="0.3">
      <c r="B167" s="134"/>
      <c r="C167" s="134"/>
      <c r="D167" s="134"/>
      <c r="E167" s="134"/>
      <c r="F167" s="143"/>
      <c r="G167" s="143"/>
      <c r="H167" s="143"/>
      <c r="I167" s="232"/>
      <c r="J167" s="232"/>
      <c r="K167" s="143"/>
      <c r="L167" s="143"/>
      <c r="M167" s="143"/>
      <c r="N167" s="143"/>
      <c r="O167" s="143"/>
      <c r="P167" s="143"/>
      <c r="Q167" s="143"/>
      <c r="R167" s="143"/>
    </row>
    <row r="168" spans="2:18" x14ac:dyDescent="0.3">
      <c r="B168" s="134"/>
      <c r="C168" s="134"/>
      <c r="D168" s="134"/>
      <c r="E168" s="134"/>
      <c r="F168" s="143"/>
      <c r="G168" s="143"/>
      <c r="H168" s="143"/>
      <c r="I168" s="232"/>
      <c r="J168" s="232"/>
      <c r="K168" s="143"/>
      <c r="L168" s="143"/>
      <c r="M168" s="143"/>
      <c r="N168" s="143"/>
      <c r="O168" s="143"/>
      <c r="P168" s="143"/>
      <c r="Q168" s="143"/>
      <c r="R168" s="143"/>
    </row>
    <row r="169" spans="2:18" x14ac:dyDescent="0.3">
      <c r="B169" s="134"/>
      <c r="C169" s="134"/>
      <c r="D169" s="134"/>
      <c r="E169" s="134"/>
      <c r="F169" s="143"/>
      <c r="G169" s="143"/>
      <c r="H169" s="143"/>
      <c r="I169" s="232"/>
      <c r="J169" s="232"/>
      <c r="K169" s="143"/>
      <c r="L169" s="143"/>
      <c r="M169" s="143"/>
      <c r="N169" s="143"/>
      <c r="O169" s="143"/>
      <c r="P169" s="143"/>
      <c r="Q169" s="143"/>
      <c r="R169" s="143"/>
    </row>
    <row r="170" spans="2:18" x14ac:dyDescent="0.3">
      <c r="B170" s="134"/>
      <c r="C170" s="134"/>
      <c r="D170" s="134"/>
      <c r="E170" s="134"/>
      <c r="F170" s="143"/>
      <c r="G170" s="143"/>
      <c r="H170" s="143"/>
      <c r="I170" s="232"/>
      <c r="J170" s="232"/>
      <c r="K170" s="143"/>
      <c r="L170" s="143"/>
      <c r="M170" s="143"/>
      <c r="N170" s="143"/>
      <c r="O170" s="143"/>
      <c r="P170" s="143"/>
      <c r="Q170" s="143"/>
      <c r="R170" s="143"/>
    </row>
    <row r="171" spans="2:18" x14ac:dyDescent="0.3">
      <c r="B171" s="134"/>
      <c r="C171" s="134"/>
      <c r="D171" s="134"/>
      <c r="E171" s="134"/>
      <c r="F171" s="143"/>
      <c r="G171" s="143"/>
      <c r="H171" s="143"/>
      <c r="I171" s="232"/>
      <c r="J171" s="232"/>
      <c r="K171" s="143"/>
      <c r="L171" s="143"/>
      <c r="M171" s="143"/>
      <c r="N171" s="143"/>
      <c r="O171" s="143"/>
      <c r="P171" s="143"/>
      <c r="Q171" s="143"/>
      <c r="R171" s="143"/>
    </row>
    <row r="172" spans="2:18" x14ac:dyDescent="0.3">
      <c r="B172" s="134"/>
      <c r="C172" s="134"/>
      <c r="D172" s="134"/>
      <c r="E172" s="134"/>
      <c r="F172" s="143"/>
      <c r="G172" s="143"/>
      <c r="H172" s="143"/>
      <c r="I172" s="232"/>
      <c r="J172" s="232"/>
      <c r="K172" s="143"/>
      <c r="L172" s="143"/>
      <c r="M172" s="143"/>
      <c r="N172" s="143"/>
      <c r="O172" s="143"/>
      <c r="P172" s="143"/>
      <c r="Q172" s="143"/>
      <c r="R172" s="143"/>
    </row>
    <row r="173" spans="2:18" x14ac:dyDescent="0.3">
      <c r="B173" s="134"/>
      <c r="C173" s="134"/>
      <c r="D173" s="134"/>
      <c r="E173" s="134"/>
      <c r="F173" s="143"/>
      <c r="G173" s="143"/>
      <c r="H173" s="143"/>
      <c r="I173" s="232"/>
      <c r="J173" s="232"/>
      <c r="K173" s="143"/>
      <c r="L173" s="143"/>
      <c r="M173" s="143"/>
      <c r="N173" s="143"/>
      <c r="O173" s="143"/>
      <c r="P173" s="143"/>
      <c r="Q173" s="143"/>
      <c r="R173" s="143"/>
    </row>
    <row r="174" spans="2:18" x14ac:dyDescent="0.3">
      <c r="B174" s="134"/>
      <c r="C174" s="134"/>
      <c r="D174" s="134"/>
      <c r="E174" s="134"/>
      <c r="F174" s="143"/>
      <c r="G174" s="143"/>
      <c r="H174" s="143"/>
      <c r="I174" s="232"/>
      <c r="J174" s="232"/>
      <c r="K174" s="143"/>
      <c r="L174" s="143"/>
      <c r="M174" s="143"/>
      <c r="N174" s="143"/>
      <c r="O174" s="143"/>
      <c r="P174" s="143"/>
      <c r="Q174" s="143"/>
      <c r="R174" s="143"/>
    </row>
    <row r="175" spans="2:18" x14ac:dyDescent="0.3">
      <c r="B175" s="134"/>
      <c r="C175" s="134"/>
      <c r="D175" s="134"/>
      <c r="E175" s="134"/>
      <c r="F175" s="143"/>
      <c r="G175" s="143"/>
      <c r="H175" s="143"/>
      <c r="I175" s="232"/>
      <c r="J175" s="232"/>
      <c r="K175" s="143"/>
      <c r="L175" s="143"/>
      <c r="M175" s="143"/>
      <c r="N175" s="143"/>
      <c r="O175" s="143"/>
      <c r="P175" s="143"/>
      <c r="Q175" s="143"/>
      <c r="R175" s="143"/>
    </row>
    <row r="176" spans="2:18" x14ac:dyDescent="0.3">
      <c r="B176" s="134"/>
      <c r="C176" s="134"/>
      <c r="D176" s="134"/>
      <c r="E176" s="134"/>
      <c r="F176" s="143"/>
      <c r="G176" s="143"/>
      <c r="H176" s="143"/>
      <c r="I176" s="232"/>
      <c r="J176" s="232"/>
      <c r="K176" s="143"/>
      <c r="L176" s="143"/>
      <c r="M176" s="143"/>
      <c r="N176" s="143"/>
      <c r="O176" s="143"/>
      <c r="P176" s="143"/>
      <c r="Q176" s="143"/>
      <c r="R176" s="143"/>
    </row>
    <row r="177" spans="2:18" x14ac:dyDescent="0.3">
      <c r="B177" s="134"/>
      <c r="C177" s="134"/>
      <c r="D177" s="134"/>
      <c r="E177" s="134"/>
      <c r="F177" s="143"/>
      <c r="G177" s="143"/>
      <c r="H177" s="143"/>
      <c r="I177" s="232"/>
      <c r="J177" s="232"/>
      <c r="K177" s="143"/>
      <c r="L177" s="143"/>
      <c r="M177" s="143"/>
      <c r="N177" s="143"/>
      <c r="O177" s="143"/>
      <c r="P177" s="143"/>
      <c r="Q177" s="143"/>
      <c r="R177" s="143"/>
    </row>
    <row r="178" spans="2:18" x14ac:dyDescent="0.3">
      <c r="B178" s="134"/>
      <c r="C178" s="134"/>
      <c r="D178" s="134"/>
      <c r="E178" s="134"/>
      <c r="F178" s="143"/>
      <c r="G178" s="143"/>
      <c r="H178" s="143"/>
      <c r="I178" s="232"/>
      <c r="J178" s="232"/>
      <c r="K178" s="143"/>
      <c r="L178" s="143"/>
      <c r="M178" s="143"/>
      <c r="N178" s="143"/>
      <c r="O178" s="143"/>
      <c r="P178" s="143"/>
      <c r="Q178" s="143"/>
      <c r="R178" s="143"/>
    </row>
    <row r="179" spans="2:18" x14ac:dyDescent="0.3">
      <c r="B179" s="134"/>
      <c r="C179" s="134"/>
      <c r="D179" s="134"/>
      <c r="E179" s="134"/>
      <c r="F179" s="143"/>
      <c r="G179" s="143"/>
      <c r="H179" s="143"/>
      <c r="I179" s="232"/>
      <c r="J179" s="232"/>
      <c r="K179" s="143"/>
      <c r="L179" s="143"/>
      <c r="M179" s="143"/>
      <c r="N179" s="143"/>
      <c r="O179" s="143"/>
      <c r="P179" s="143"/>
      <c r="Q179" s="143"/>
      <c r="R179" s="143"/>
    </row>
    <row r="180" spans="2:18" x14ac:dyDescent="0.3">
      <c r="B180" s="134"/>
      <c r="C180" s="134"/>
      <c r="D180" s="134"/>
      <c r="E180" s="134"/>
      <c r="F180" s="143"/>
      <c r="G180" s="143"/>
      <c r="H180" s="143"/>
      <c r="I180" s="232"/>
      <c r="J180" s="232"/>
      <c r="K180" s="143"/>
      <c r="L180" s="143"/>
      <c r="M180" s="143"/>
      <c r="N180" s="143"/>
      <c r="O180" s="143"/>
      <c r="P180" s="143"/>
      <c r="Q180" s="143"/>
      <c r="R180" s="143"/>
    </row>
    <row r="181" spans="2:18" x14ac:dyDescent="0.3">
      <c r="B181" s="134"/>
      <c r="C181" s="134"/>
      <c r="D181" s="134"/>
      <c r="E181" s="134"/>
      <c r="F181" s="143"/>
      <c r="G181" s="143"/>
      <c r="H181" s="143"/>
      <c r="I181" s="232"/>
      <c r="J181" s="232"/>
      <c r="K181" s="143"/>
      <c r="L181" s="143"/>
      <c r="M181" s="143"/>
      <c r="N181" s="143"/>
      <c r="O181" s="143"/>
      <c r="P181" s="143"/>
      <c r="Q181" s="143"/>
      <c r="R181" s="143"/>
    </row>
    <row r="182" spans="2:18" x14ac:dyDescent="0.3">
      <c r="B182" s="134"/>
      <c r="C182" s="134"/>
      <c r="D182" s="134"/>
      <c r="E182" s="134"/>
      <c r="F182" s="143"/>
      <c r="G182" s="143"/>
      <c r="H182" s="143"/>
      <c r="I182" s="232"/>
      <c r="J182" s="232"/>
      <c r="K182" s="143"/>
      <c r="L182" s="143"/>
      <c r="M182" s="143"/>
      <c r="N182" s="143"/>
      <c r="O182" s="143"/>
      <c r="P182" s="143"/>
      <c r="Q182" s="143"/>
      <c r="R182" s="143"/>
    </row>
    <row r="183" spans="2:18" x14ac:dyDescent="0.3">
      <c r="B183" s="134"/>
      <c r="C183" s="134"/>
      <c r="D183" s="134"/>
      <c r="E183" s="134"/>
      <c r="F183" s="143"/>
      <c r="G183" s="143"/>
      <c r="H183" s="143"/>
      <c r="I183" s="232"/>
      <c r="J183" s="232"/>
      <c r="K183" s="143"/>
      <c r="L183" s="143"/>
      <c r="M183" s="143"/>
      <c r="N183" s="143"/>
      <c r="O183" s="143"/>
      <c r="P183" s="143"/>
      <c r="Q183" s="143"/>
      <c r="R183" s="143"/>
    </row>
    <row r="184" spans="2:18" x14ac:dyDescent="0.3">
      <c r="B184" s="134"/>
      <c r="C184" s="134"/>
      <c r="D184" s="134"/>
      <c r="E184" s="134"/>
      <c r="F184" s="143"/>
      <c r="G184" s="143"/>
      <c r="H184" s="143"/>
      <c r="I184" s="232"/>
      <c r="J184" s="232"/>
      <c r="K184" s="143"/>
      <c r="L184" s="143"/>
      <c r="M184" s="143"/>
      <c r="N184" s="143"/>
      <c r="O184" s="143"/>
      <c r="P184" s="143"/>
      <c r="Q184" s="143"/>
      <c r="R184" s="143"/>
    </row>
    <row r="185" spans="2:18" x14ac:dyDescent="0.3">
      <c r="B185" s="134"/>
      <c r="C185" s="134"/>
      <c r="D185" s="134"/>
      <c r="E185" s="134"/>
      <c r="F185" s="143"/>
      <c r="G185" s="143"/>
      <c r="H185" s="143"/>
      <c r="I185" s="232"/>
      <c r="J185" s="232"/>
      <c r="K185" s="143"/>
      <c r="L185" s="143"/>
      <c r="M185" s="143"/>
      <c r="N185" s="143"/>
      <c r="O185" s="143"/>
      <c r="P185" s="143"/>
      <c r="Q185" s="143"/>
      <c r="R185" s="143"/>
    </row>
    <row r="186" spans="2:18" x14ac:dyDescent="0.3">
      <c r="B186" s="134"/>
      <c r="C186" s="134"/>
      <c r="D186" s="134"/>
      <c r="E186" s="134"/>
      <c r="F186" s="143"/>
      <c r="G186" s="143"/>
      <c r="H186" s="143"/>
      <c r="I186" s="232"/>
      <c r="J186" s="232"/>
      <c r="K186" s="143"/>
      <c r="L186" s="143"/>
      <c r="M186" s="143"/>
      <c r="N186" s="143"/>
      <c r="O186" s="143"/>
      <c r="P186" s="143"/>
      <c r="Q186" s="143"/>
      <c r="R186" s="143"/>
    </row>
    <row r="187" spans="2:18" x14ac:dyDescent="0.3">
      <c r="B187" s="134"/>
      <c r="C187" s="134"/>
      <c r="D187" s="134"/>
      <c r="E187" s="134"/>
      <c r="F187" s="143"/>
      <c r="G187" s="143"/>
      <c r="H187" s="143"/>
      <c r="I187" s="232"/>
      <c r="J187" s="232"/>
      <c r="K187" s="143"/>
      <c r="L187" s="143"/>
      <c r="M187" s="143"/>
      <c r="N187" s="143"/>
      <c r="O187" s="143"/>
      <c r="P187" s="143"/>
      <c r="Q187" s="143"/>
      <c r="R187" s="143"/>
    </row>
    <row r="188" spans="2:18" x14ac:dyDescent="0.3">
      <c r="B188" s="134"/>
      <c r="C188" s="134"/>
      <c r="D188" s="134"/>
      <c r="E188" s="134"/>
      <c r="F188" s="143"/>
      <c r="G188" s="143"/>
      <c r="H188" s="143"/>
      <c r="I188" s="232"/>
      <c r="J188" s="232"/>
      <c r="K188" s="143"/>
      <c r="L188" s="143"/>
      <c r="M188" s="143"/>
      <c r="N188" s="143"/>
      <c r="O188" s="143"/>
      <c r="P188" s="143"/>
      <c r="Q188" s="143"/>
      <c r="R188" s="143"/>
    </row>
    <row r="189" spans="2:18" x14ac:dyDescent="0.3">
      <c r="B189" s="134"/>
      <c r="C189" s="134"/>
      <c r="D189" s="134"/>
      <c r="E189" s="134"/>
      <c r="F189" s="143"/>
      <c r="G189" s="143"/>
      <c r="H189" s="143"/>
      <c r="I189" s="232"/>
      <c r="J189" s="232"/>
      <c r="K189" s="143"/>
      <c r="L189" s="143"/>
      <c r="M189" s="143"/>
      <c r="N189" s="143"/>
      <c r="O189" s="143"/>
      <c r="P189" s="143"/>
      <c r="Q189" s="143"/>
      <c r="R189" s="143"/>
    </row>
    <row r="190" spans="2:18" x14ac:dyDescent="0.3">
      <c r="B190" s="134"/>
      <c r="C190" s="134"/>
      <c r="D190" s="134"/>
      <c r="E190" s="134"/>
      <c r="F190" s="143"/>
      <c r="G190" s="143"/>
      <c r="H190" s="143"/>
      <c r="I190" s="232"/>
      <c r="J190" s="232"/>
      <c r="K190" s="143"/>
      <c r="L190" s="143"/>
      <c r="M190" s="143"/>
      <c r="N190" s="143"/>
      <c r="O190" s="143"/>
      <c r="P190" s="143"/>
      <c r="Q190" s="143"/>
      <c r="R190" s="143"/>
    </row>
    <row r="191" spans="2:18" x14ac:dyDescent="0.3">
      <c r="B191" s="134"/>
      <c r="C191" s="134"/>
      <c r="D191" s="134"/>
      <c r="E191" s="134"/>
      <c r="F191" s="143"/>
      <c r="G191" s="143"/>
      <c r="H191" s="143"/>
      <c r="I191" s="232"/>
      <c r="J191" s="232"/>
      <c r="K191" s="143"/>
      <c r="L191" s="143"/>
      <c r="M191" s="143"/>
      <c r="N191" s="143"/>
      <c r="O191" s="143"/>
      <c r="P191" s="143"/>
      <c r="Q191" s="143"/>
      <c r="R191" s="143"/>
    </row>
    <row r="192" spans="2:18" x14ac:dyDescent="0.3">
      <c r="B192" s="134"/>
      <c r="C192" s="134"/>
      <c r="D192" s="134"/>
      <c r="E192" s="134"/>
      <c r="F192" s="143"/>
      <c r="G192" s="143"/>
      <c r="H192" s="143"/>
      <c r="I192" s="232"/>
      <c r="J192" s="232"/>
      <c r="K192" s="143"/>
      <c r="L192" s="143"/>
      <c r="M192" s="143"/>
      <c r="N192" s="143"/>
      <c r="O192" s="143"/>
      <c r="P192" s="143"/>
      <c r="Q192" s="143"/>
      <c r="R192" s="143"/>
    </row>
    <row r="193" spans="2:18" x14ac:dyDescent="0.3">
      <c r="B193" s="134"/>
      <c r="C193" s="134"/>
      <c r="D193" s="134"/>
      <c r="E193" s="134"/>
      <c r="F193" s="143"/>
      <c r="G193" s="143"/>
      <c r="H193" s="143"/>
      <c r="I193" s="232"/>
      <c r="J193" s="232"/>
      <c r="K193" s="143"/>
      <c r="L193" s="143"/>
      <c r="M193" s="143"/>
      <c r="N193" s="143"/>
      <c r="O193" s="143"/>
      <c r="P193" s="143"/>
      <c r="Q193" s="143"/>
      <c r="R193" s="143"/>
    </row>
    <row r="194" spans="2:18" x14ac:dyDescent="0.3">
      <c r="B194" s="134"/>
      <c r="C194" s="134"/>
      <c r="D194" s="134"/>
      <c r="E194" s="134"/>
      <c r="F194" s="143"/>
      <c r="G194" s="143"/>
      <c r="H194" s="143"/>
      <c r="I194" s="232"/>
      <c r="J194" s="232"/>
      <c r="K194" s="143"/>
      <c r="L194" s="143"/>
      <c r="M194" s="143"/>
      <c r="N194" s="143"/>
      <c r="O194" s="143"/>
      <c r="P194" s="143"/>
      <c r="Q194" s="143"/>
      <c r="R194" s="143"/>
    </row>
    <row r="195" spans="2:18" x14ac:dyDescent="0.3">
      <c r="B195" s="134"/>
      <c r="C195" s="134"/>
      <c r="D195" s="134"/>
      <c r="E195" s="134"/>
      <c r="F195" s="143"/>
      <c r="G195" s="143"/>
      <c r="H195" s="143"/>
      <c r="I195" s="232"/>
      <c r="J195" s="232"/>
      <c r="K195" s="143"/>
      <c r="L195" s="143"/>
      <c r="M195" s="143"/>
      <c r="N195" s="143"/>
      <c r="O195" s="143"/>
      <c r="P195" s="143"/>
      <c r="Q195" s="143"/>
      <c r="R195" s="143"/>
    </row>
    <row r="196" spans="2:18" x14ac:dyDescent="0.3">
      <c r="B196" s="134"/>
      <c r="C196" s="134"/>
      <c r="D196" s="134"/>
      <c r="E196" s="134"/>
      <c r="F196" s="143"/>
      <c r="G196" s="143"/>
      <c r="H196" s="143"/>
      <c r="I196" s="232"/>
      <c r="J196" s="232"/>
      <c r="K196" s="143"/>
      <c r="L196" s="143"/>
      <c r="M196" s="143"/>
      <c r="N196" s="143"/>
      <c r="O196" s="143"/>
      <c r="P196" s="143"/>
      <c r="Q196" s="143"/>
      <c r="R196" s="143"/>
    </row>
    <row r="197" spans="2:18" x14ac:dyDescent="0.3">
      <c r="B197" s="134"/>
      <c r="C197" s="134"/>
      <c r="D197" s="134"/>
      <c r="E197" s="134"/>
      <c r="F197" s="143"/>
      <c r="G197" s="143"/>
      <c r="H197" s="143"/>
      <c r="I197" s="232"/>
      <c r="J197" s="232"/>
      <c r="K197" s="143"/>
      <c r="L197" s="143"/>
      <c r="M197" s="143"/>
      <c r="N197" s="143"/>
      <c r="O197" s="143"/>
      <c r="P197" s="143"/>
      <c r="Q197" s="143"/>
      <c r="R197" s="143"/>
    </row>
    <row r="198" spans="2:18" x14ac:dyDescent="0.3">
      <c r="B198" s="134"/>
      <c r="C198" s="134"/>
      <c r="D198" s="134"/>
      <c r="E198" s="134"/>
      <c r="F198" s="143"/>
      <c r="G198" s="143"/>
      <c r="H198" s="143"/>
      <c r="I198" s="232"/>
      <c r="J198" s="232"/>
      <c r="K198" s="143"/>
      <c r="L198" s="143"/>
      <c r="M198" s="143"/>
      <c r="N198" s="143"/>
      <c r="O198" s="143"/>
      <c r="P198" s="143"/>
      <c r="Q198" s="143"/>
      <c r="R198" s="143"/>
    </row>
    <row r="199" spans="2:18" x14ac:dyDescent="0.3">
      <c r="B199" s="134"/>
      <c r="C199" s="134"/>
      <c r="D199" s="134"/>
      <c r="E199" s="134"/>
      <c r="F199" s="143"/>
      <c r="G199" s="143"/>
      <c r="H199" s="143"/>
      <c r="I199" s="232"/>
      <c r="J199" s="232"/>
      <c r="K199" s="143"/>
      <c r="L199" s="143"/>
      <c r="M199" s="143"/>
      <c r="N199" s="143"/>
      <c r="O199" s="143"/>
      <c r="P199" s="143"/>
      <c r="Q199" s="143"/>
      <c r="R199" s="143"/>
    </row>
    <row r="200" spans="2:18" x14ac:dyDescent="0.3">
      <c r="B200" s="134"/>
      <c r="C200" s="134"/>
      <c r="D200" s="134"/>
      <c r="E200" s="134"/>
      <c r="F200" s="143"/>
      <c r="G200" s="143"/>
      <c r="H200" s="143"/>
      <c r="I200" s="232"/>
      <c r="J200" s="232"/>
      <c r="K200" s="143"/>
      <c r="L200" s="143"/>
      <c r="M200" s="143"/>
      <c r="N200" s="143"/>
      <c r="O200" s="143"/>
      <c r="P200" s="143"/>
      <c r="Q200" s="143"/>
      <c r="R200" s="143"/>
    </row>
    <row r="201" spans="2:18" x14ac:dyDescent="0.3">
      <c r="B201" s="134"/>
      <c r="C201" s="134"/>
      <c r="D201" s="134"/>
      <c r="E201" s="134"/>
      <c r="F201" s="143"/>
      <c r="G201" s="143"/>
      <c r="H201" s="143"/>
      <c r="I201" s="232"/>
      <c r="J201" s="232"/>
      <c r="K201" s="143"/>
      <c r="L201" s="143"/>
      <c r="M201" s="143"/>
      <c r="N201" s="143"/>
      <c r="O201" s="143"/>
      <c r="P201" s="143"/>
      <c r="Q201" s="143"/>
      <c r="R201" s="143"/>
    </row>
    <row r="202" spans="2:18" x14ac:dyDescent="0.3">
      <c r="B202" s="134"/>
      <c r="C202" s="134"/>
      <c r="D202" s="134"/>
      <c r="E202" s="134"/>
      <c r="F202" s="143"/>
      <c r="G202" s="143"/>
      <c r="H202" s="143"/>
      <c r="I202" s="232"/>
      <c r="J202" s="232"/>
      <c r="K202" s="143"/>
      <c r="L202" s="143"/>
      <c r="M202" s="143"/>
      <c r="N202" s="143"/>
      <c r="O202" s="143"/>
      <c r="P202" s="143"/>
      <c r="Q202" s="143"/>
      <c r="R202" s="143"/>
    </row>
    <row r="203" spans="2:18" x14ac:dyDescent="0.3">
      <c r="B203" s="134"/>
      <c r="C203" s="134"/>
      <c r="D203" s="134"/>
      <c r="E203" s="134"/>
      <c r="F203" s="143"/>
      <c r="G203" s="143"/>
      <c r="H203" s="143"/>
      <c r="I203" s="232"/>
      <c r="J203" s="232"/>
      <c r="K203" s="143"/>
      <c r="L203" s="143"/>
      <c r="M203" s="143"/>
      <c r="N203" s="143"/>
      <c r="O203" s="143"/>
      <c r="P203" s="143"/>
      <c r="Q203" s="143"/>
      <c r="R203" s="143"/>
    </row>
    <row r="204" spans="2:18" x14ac:dyDescent="0.3">
      <c r="B204" s="134"/>
      <c r="C204" s="134"/>
      <c r="D204" s="134"/>
      <c r="E204" s="134"/>
      <c r="F204" s="143"/>
      <c r="G204" s="143"/>
      <c r="H204" s="143"/>
      <c r="I204" s="232"/>
      <c r="J204" s="232"/>
      <c r="K204" s="143"/>
      <c r="L204" s="143"/>
      <c r="M204" s="143"/>
      <c r="N204" s="143"/>
      <c r="O204" s="143"/>
      <c r="P204" s="143"/>
      <c r="Q204" s="143"/>
      <c r="R204" s="143"/>
    </row>
    <row r="205" spans="2:18" x14ac:dyDescent="0.3">
      <c r="B205" s="134"/>
      <c r="C205" s="134"/>
      <c r="D205" s="134"/>
      <c r="E205" s="134"/>
      <c r="F205" s="143"/>
      <c r="G205" s="143"/>
      <c r="H205" s="143"/>
      <c r="I205" s="232"/>
      <c r="J205" s="232"/>
      <c r="K205" s="143"/>
      <c r="L205" s="143"/>
      <c r="M205" s="143"/>
      <c r="N205" s="143"/>
      <c r="O205" s="143"/>
      <c r="P205" s="143"/>
      <c r="Q205" s="143"/>
      <c r="R205" s="143"/>
    </row>
    <row r="206" spans="2:18" x14ac:dyDescent="0.3">
      <c r="B206" s="134"/>
      <c r="C206" s="134"/>
      <c r="D206" s="134"/>
      <c r="E206" s="134"/>
      <c r="F206" s="143"/>
      <c r="G206" s="143"/>
      <c r="H206" s="143"/>
      <c r="I206" s="232"/>
      <c r="J206" s="232"/>
      <c r="K206" s="143"/>
      <c r="L206" s="143"/>
      <c r="M206" s="143"/>
      <c r="N206" s="143"/>
      <c r="O206" s="143"/>
      <c r="P206" s="143"/>
      <c r="Q206" s="143"/>
      <c r="R206" s="143"/>
    </row>
    <row r="207" spans="2:18" x14ac:dyDescent="0.3">
      <c r="B207" s="134"/>
      <c r="C207" s="134"/>
      <c r="D207" s="134"/>
      <c r="E207" s="134"/>
      <c r="F207" s="143"/>
      <c r="G207" s="143"/>
      <c r="H207" s="143"/>
      <c r="I207" s="232"/>
      <c r="J207" s="232"/>
      <c r="K207" s="143"/>
      <c r="L207" s="143"/>
      <c r="M207" s="143"/>
      <c r="N207" s="143"/>
      <c r="O207" s="143"/>
      <c r="P207" s="143"/>
      <c r="Q207" s="143"/>
      <c r="R207" s="143"/>
    </row>
    <row r="208" spans="2:18" x14ac:dyDescent="0.3">
      <c r="B208" s="134"/>
      <c r="C208" s="134"/>
      <c r="D208" s="134"/>
      <c r="E208" s="134"/>
      <c r="F208" s="143"/>
      <c r="G208" s="143"/>
      <c r="H208" s="143"/>
      <c r="I208" s="232"/>
      <c r="J208" s="232"/>
      <c r="K208" s="143"/>
      <c r="L208" s="143"/>
      <c r="M208" s="143"/>
      <c r="N208" s="143"/>
      <c r="O208" s="143"/>
      <c r="P208" s="143"/>
      <c r="Q208" s="143"/>
      <c r="R208" s="143"/>
    </row>
    <row r="209" spans="2:18" x14ac:dyDescent="0.3">
      <c r="B209" s="134"/>
      <c r="C209" s="134"/>
      <c r="D209" s="134"/>
      <c r="E209" s="134"/>
      <c r="F209" s="143"/>
      <c r="G209" s="143"/>
      <c r="H209" s="143"/>
      <c r="I209" s="232"/>
      <c r="J209" s="232"/>
      <c r="K209" s="143"/>
      <c r="L209" s="143"/>
      <c r="M209" s="143"/>
      <c r="N209" s="143"/>
      <c r="O209" s="143"/>
      <c r="P209" s="143"/>
      <c r="Q209" s="143"/>
      <c r="R209" s="143"/>
    </row>
    <row r="210" spans="2:18" x14ac:dyDescent="0.3">
      <c r="B210" s="134"/>
      <c r="C210" s="134"/>
      <c r="D210" s="134"/>
      <c r="E210" s="134"/>
      <c r="F210" s="143"/>
      <c r="G210" s="143"/>
      <c r="H210" s="143"/>
      <c r="I210" s="232"/>
      <c r="J210" s="232"/>
      <c r="K210" s="143"/>
      <c r="L210" s="143"/>
      <c r="M210" s="143"/>
      <c r="N210" s="143"/>
      <c r="O210" s="143"/>
      <c r="P210" s="143"/>
      <c r="Q210" s="143"/>
      <c r="R210" s="143"/>
    </row>
    <row r="211" spans="2:18" x14ac:dyDescent="0.3">
      <c r="B211" s="134"/>
      <c r="C211" s="134"/>
      <c r="D211" s="134"/>
      <c r="E211" s="134"/>
      <c r="F211" s="143"/>
      <c r="G211" s="143"/>
      <c r="H211" s="143"/>
      <c r="I211" s="232"/>
      <c r="J211" s="232"/>
      <c r="K211" s="143"/>
      <c r="L211" s="143"/>
      <c r="M211" s="143"/>
      <c r="N211" s="143"/>
      <c r="O211" s="143"/>
      <c r="P211" s="143"/>
      <c r="Q211" s="143"/>
      <c r="R211" s="143"/>
    </row>
    <row r="212" spans="2:18" x14ac:dyDescent="0.3">
      <c r="B212" s="134"/>
      <c r="C212" s="134"/>
      <c r="D212" s="134"/>
      <c r="E212" s="134"/>
      <c r="F212" s="143"/>
      <c r="G212" s="143"/>
      <c r="H212" s="143"/>
      <c r="I212" s="232"/>
      <c r="J212" s="232"/>
      <c r="K212" s="143"/>
      <c r="L212" s="143"/>
      <c r="M212" s="143"/>
      <c r="N212" s="143"/>
      <c r="O212" s="143"/>
      <c r="P212" s="143"/>
      <c r="Q212" s="143"/>
      <c r="R212" s="143"/>
    </row>
    <row r="213" spans="2:18" x14ac:dyDescent="0.3">
      <c r="B213" s="134"/>
      <c r="C213" s="134"/>
      <c r="D213" s="134"/>
      <c r="E213" s="134"/>
      <c r="F213" s="143"/>
      <c r="G213" s="143"/>
      <c r="H213" s="143"/>
      <c r="I213" s="232"/>
      <c r="J213" s="232"/>
      <c r="K213" s="143"/>
      <c r="L213" s="143"/>
      <c r="M213" s="143"/>
      <c r="N213" s="143"/>
      <c r="O213" s="143"/>
      <c r="P213" s="143"/>
      <c r="Q213" s="143"/>
      <c r="R213" s="143"/>
    </row>
    <row r="214" spans="2:18" x14ac:dyDescent="0.3">
      <c r="B214" s="134"/>
      <c r="C214" s="134"/>
      <c r="D214" s="134"/>
      <c r="E214" s="134"/>
      <c r="F214" s="143"/>
      <c r="G214" s="143"/>
      <c r="H214" s="143"/>
      <c r="I214" s="232"/>
      <c r="J214" s="232"/>
      <c r="K214" s="143"/>
      <c r="L214" s="143"/>
      <c r="M214" s="143"/>
      <c r="N214" s="143"/>
      <c r="O214" s="143"/>
      <c r="P214" s="143"/>
      <c r="Q214" s="143"/>
      <c r="R214" s="143"/>
    </row>
    <row r="215" spans="2:18" x14ac:dyDescent="0.3">
      <c r="B215" s="134"/>
      <c r="C215" s="134"/>
      <c r="D215" s="134"/>
      <c r="E215" s="134"/>
      <c r="F215" s="143"/>
      <c r="G215" s="143"/>
      <c r="H215" s="143"/>
      <c r="I215" s="232"/>
      <c r="J215" s="232"/>
      <c r="K215" s="143"/>
      <c r="L215" s="143"/>
      <c r="M215" s="143"/>
      <c r="N215" s="143"/>
      <c r="O215" s="143"/>
      <c r="P215" s="143"/>
      <c r="Q215" s="143"/>
      <c r="R215" s="143"/>
    </row>
    <row r="216" spans="2:18" x14ac:dyDescent="0.3">
      <c r="B216" s="134"/>
      <c r="C216" s="134"/>
      <c r="D216" s="134"/>
      <c r="E216" s="134"/>
      <c r="F216" s="143"/>
      <c r="G216" s="143"/>
      <c r="H216" s="143"/>
      <c r="I216" s="232"/>
      <c r="J216" s="232"/>
      <c r="K216" s="143"/>
      <c r="L216" s="143"/>
      <c r="M216" s="143"/>
      <c r="N216" s="143"/>
      <c r="O216" s="143"/>
      <c r="P216" s="143"/>
      <c r="Q216" s="143"/>
      <c r="R216" s="143"/>
    </row>
    <row r="217" spans="2:18" x14ac:dyDescent="0.3">
      <c r="B217" s="134"/>
      <c r="C217" s="134"/>
      <c r="D217" s="134"/>
      <c r="E217" s="134"/>
      <c r="F217" s="143"/>
      <c r="G217" s="143"/>
      <c r="H217" s="143"/>
      <c r="I217" s="232"/>
      <c r="J217" s="232"/>
      <c r="K217" s="143"/>
      <c r="L217" s="143"/>
      <c r="M217" s="143"/>
      <c r="N217" s="143"/>
      <c r="O217" s="143"/>
      <c r="P217" s="143"/>
      <c r="Q217" s="143"/>
      <c r="R217" s="143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160" bestFit="1" customWidth="1"/>
    <col min="2" max="2" width="10.54296875" style="160" bestFit="1" customWidth="1"/>
    <col min="3" max="3" width="11.453125" style="160" bestFit="1" customWidth="1"/>
    <col min="4" max="4" width="6.26953125" style="160" bestFit="1" customWidth="1"/>
    <col min="5" max="5" width="7.54296875" style="160" hidden="1" customWidth="1"/>
    <col min="6" max="16384" width="9.1796875" style="160"/>
  </cols>
  <sheetData>
    <row r="2" spans="1:20" ht="36.75" customHeight="1" x14ac:dyDescent="0.45">
      <c r="A2" s="269" t="s">
        <v>70</v>
      </c>
      <c r="B2" s="270"/>
      <c r="C2" s="270"/>
      <c r="D2" s="270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</row>
    <row r="3" spans="1:20" x14ac:dyDescent="0.3">
      <c r="A3" s="25"/>
    </row>
    <row r="5" spans="1:20" s="8" customFormat="1" x14ac:dyDescent="0.3">
      <c r="D5" s="92"/>
    </row>
    <row r="6" spans="1:20" s="32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160" bestFit="1" customWidth="1"/>
    <col min="2" max="2" width="10.54296875" style="160" bestFit="1" customWidth="1"/>
    <col min="3" max="3" width="11.453125" style="160" bestFit="1" customWidth="1"/>
    <col min="4" max="4" width="6.26953125" style="160" bestFit="1" customWidth="1"/>
    <col min="5" max="5" width="7.54296875" style="160" hidden="1" customWidth="1"/>
    <col min="6" max="16384" width="9.1796875" style="160"/>
  </cols>
  <sheetData>
    <row r="2" spans="1:20" ht="35.25" customHeight="1" x14ac:dyDescent="0.45">
      <c r="A2" s="269" t="s">
        <v>82</v>
      </c>
      <c r="B2" s="270"/>
      <c r="C2" s="270"/>
      <c r="D2" s="270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</row>
    <row r="3" spans="1:20" x14ac:dyDescent="0.3">
      <c r="A3" s="25"/>
    </row>
    <row r="5" spans="1:20" s="8" customFormat="1" x14ac:dyDescent="0.3">
      <c r="D5" s="92"/>
    </row>
    <row r="6" spans="1:20" s="32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796875" defaultRowHeight="13" x14ac:dyDescent="0.3"/>
  <cols>
    <col min="1" max="1" width="77.26953125" style="160" bestFit="1" customWidth="1"/>
    <col min="2" max="7" width="8.7265625" style="160" bestFit="1" customWidth="1"/>
    <col min="8" max="8" width="7.54296875" style="160" hidden="1" customWidth="1"/>
    <col min="9" max="16384" width="9.1796875" style="160"/>
  </cols>
  <sheetData>
    <row r="2" spans="1:20" ht="18.5" x14ac:dyDescent="0.45">
      <c r="A2" s="256" t="s">
        <v>202</v>
      </c>
      <c r="B2" s="270"/>
      <c r="C2" s="270"/>
      <c r="D2" s="270"/>
      <c r="E2" s="270"/>
      <c r="F2" s="270"/>
      <c r="G2" s="270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</row>
    <row r="3" spans="1:20" x14ac:dyDescent="0.3">
      <c r="A3" s="25"/>
    </row>
    <row r="4" spans="1:20" s="8" customFormat="1" x14ac:dyDescent="0.3">
      <c r="G4" s="92" t="s">
        <v>191</v>
      </c>
    </row>
    <row r="5" spans="1:20" s="32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5" x14ac:dyDescent="0.25"/>
  <sheetData>
    <row r="8" s="14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workbookViewId="0">
      <selection activeCell="B9" sqref="B9"/>
    </sheetView>
  </sheetViews>
  <sheetFormatPr defaultRowHeight="12.5" x14ac:dyDescent="0.25"/>
  <cols>
    <col min="1" max="1" width="27.453125" customWidth="1"/>
    <col min="2" max="2" width="17" customWidth="1"/>
    <col min="3" max="6" width="15.1796875" bestFit="1" customWidth="1"/>
    <col min="7" max="7" width="11" bestFit="1" customWidth="1"/>
  </cols>
  <sheetData>
    <row r="1" spans="1:7" x14ac:dyDescent="0.25">
      <c r="A1" t="s">
        <v>224</v>
      </c>
    </row>
    <row r="3" spans="1:7" x14ac:dyDescent="0.25">
      <c r="A3" t="s">
        <v>140</v>
      </c>
      <c r="B3" s="159">
        <v>45077</v>
      </c>
      <c r="C3" s="224" t="s">
        <v>182</v>
      </c>
    </row>
    <row r="4" spans="1:7" x14ac:dyDescent="0.25">
      <c r="A4" t="s">
        <v>199</v>
      </c>
      <c r="B4" s="159" t="s">
        <v>177</v>
      </c>
      <c r="C4" s="224"/>
    </row>
    <row r="5" spans="1:7" x14ac:dyDescent="0.25">
      <c r="A5" t="s">
        <v>10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 x14ac:dyDescent="0.25">
      <c r="A6" t="s">
        <v>18</v>
      </c>
      <c r="B6" t="s">
        <v>104</v>
      </c>
    </row>
    <row r="7" spans="1:7" x14ac:dyDescent="0.25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 x14ac:dyDescent="0.25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 x14ac:dyDescent="0.25">
      <c r="A9" t="s">
        <v>74</v>
      </c>
    </row>
    <row r="10" spans="1:7" x14ac:dyDescent="0.25">
      <c r="A10" t="s">
        <v>148</v>
      </c>
    </row>
    <row r="13" spans="1:7" x14ac:dyDescent="0.25">
      <c r="A13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5" x14ac:dyDescent="0.25"/>
  <sheetData>
    <row r="7" s="27" customFormat="1" ht="13" x14ac:dyDescent="0.3"/>
    <row r="8" s="229" customFormat="1" ht="10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L180"/>
  <sheetViews>
    <sheetView workbookViewId="0">
      <selection activeCell="A6" sqref="A6"/>
    </sheetView>
  </sheetViews>
  <sheetFormatPr defaultColWidth="9.1796875" defaultRowHeight="10.5" outlineLevelRow="3" x14ac:dyDescent="0.25"/>
  <cols>
    <col min="1" max="1" width="52" style="70" customWidth="1"/>
    <col min="2" max="7" width="15.1796875" style="47" customWidth="1"/>
    <col min="8" max="16384" width="9.1796875" style="70"/>
  </cols>
  <sheetData>
    <row r="1" spans="1:12" s="160" customFormat="1" ht="13" x14ac:dyDescent="0.3">
      <c r="B1" s="141"/>
      <c r="C1" s="141"/>
      <c r="D1" s="141"/>
      <c r="E1" s="141"/>
      <c r="F1" s="141"/>
      <c r="G1" s="141"/>
    </row>
    <row r="2" spans="1:12" s="160" customFormat="1" ht="18.5" x14ac:dyDescent="0.3">
      <c r="A2" s="256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256"/>
      <c r="C2" s="256"/>
      <c r="D2" s="256"/>
      <c r="E2" s="256"/>
      <c r="F2" s="256"/>
      <c r="G2" s="256"/>
      <c r="H2" s="197"/>
      <c r="I2" s="197"/>
      <c r="J2" s="197"/>
      <c r="K2" s="197"/>
      <c r="L2" s="197"/>
    </row>
    <row r="3" spans="1:12" s="160" customFormat="1" ht="13" x14ac:dyDescent="0.3">
      <c r="A3" s="25"/>
      <c r="B3" s="141"/>
      <c r="C3" s="141"/>
      <c r="D3" s="141"/>
      <c r="E3" s="141"/>
      <c r="F3" s="141"/>
      <c r="G3" s="141"/>
    </row>
    <row r="4" spans="1:12" s="8" customFormat="1" ht="13" x14ac:dyDescent="0.3">
      <c r="B4" s="250"/>
      <c r="C4" s="250"/>
      <c r="D4" s="250"/>
      <c r="E4" s="250"/>
      <c r="F4" s="250"/>
      <c r="G4" s="250" t="str">
        <f>VALUSD</f>
        <v>млрд. дол. США</v>
      </c>
    </row>
    <row r="5" spans="1:12" s="107" customFormat="1" ht="13" x14ac:dyDescent="0.25">
      <c r="A5" s="56"/>
      <c r="B5" s="139">
        <v>44926</v>
      </c>
      <c r="C5" s="139">
        <v>44957</v>
      </c>
      <c r="D5" s="139">
        <v>44985</v>
      </c>
      <c r="E5" s="139">
        <v>45016</v>
      </c>
      <c r="F5" s="139">
        <v>45046</v>
      </c>
      <c r="G5" s="139">
        <v>45077</v>
      </c>
    </row>
    <row r="6" spans="1:12" s="203" customFormat="1" ht="31" x14ac:dyDescent="0.25">
      <c r="A6" s="4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48">
        <f t="shared" ref="B6:G6" si="0">B$7+B$80</f>
        <v>111.44670722021999</v>
      </c>
      <c r="C6" s="48">
        <f t="shared" si="0"/>
        <v>116.66961472113998</v>
      </c>
      <c r="D6" s="48">
        <f t="shared" si="0"/>
        <v>116.04727709229999</v>
      </c>
      <c r="E6" s="48">
        <f t="shared" si="0"/>
        <v>119.95450469317998</v>
      </c>
      <c r="F6" s="48">
        <f t="shared" si="0"/>
        <v>124.33577902180998</v>
      </c>
      <c r="G6" s="48">
        <f t="shared" si="0"/>
        <v>125.61244295394997</v>
      </c>
    </row>
    <row r="7" spans="1:12" s="135" customFormat="1" ht="14.5" x14ac:dyDescent="0.25">
      <c r="A7" s="97" t="s">
        <v>65</v>
      </c>
      <c r="B7" s="199">
        <f t="shared" ref="B7:G7" si="1">B$8+B$45</f>
        <v>101.59354286954999</v>
      </c>
      <c r="C7" s="199">
        <f t="shared" si="1"/>
        <v>106.40957943289997</v>
      </c>
      <c r="D7" s="199">
        <f t="shared" si="1"/>
        <v>106.15247933468999</v>
      </c>
      <c r="E7" s="199">
        <f t="shared" si="1"/>
        <v>110.61838573606998</v>
      </c>
      <c r="F7" s="199">
        <f t="shared" si="1"/>
        <v>115.07970803729998</v>
      </c>
      <c r="G7" s="199">
        <f t="shared" si="1"/>
        <v>116.41343012831997</v>
      </c>
    </row>
    <row r="8" spans="1:12" s="220" customFormat="1" ht="14.5" outlineLevel="1" x14ac:dyDescent="0.25">
      <c r="A8" s="240" t="s">
        <v>47</v>
      </c>
      <c r="B8" s="121">
        <f t="shared" ref="B8:G8" si="2">B$9+B$43</f>
        <v>38.00228207715999</v>
      </c>
      <c r="C8" s="121">
        <f t="shared" si="2"/>
        <v>38.843761789439981</v>
      </c>
      <c r="D8" s="121">
        <f t="shared" si="2"/>
        <v>39.140721847139979</v>
      </c>
      <c r="E8" s="121">
        <f t="shared" si="2"/>
        <v>39.507845984299976</v>
      </c>
      <c r="F8" s="121">
        <f t="shared" si="2"/>
        <v>39.28821810474998</v>
      </c>
      <c r="G8" s="121">
        <f t="shared" si="2"/>
        <v>39.726597664039971</v>
      </c>
    </row>
    <row r="9" spans="1:12" s="104" customFormat="1" ht="13" outlineLevel="2" x14ac:dyDescent="0.25">
      <c r="A9" s="67" t="s">
        <v>196</v>
      </c>
      <c r="B9" s="119">
        <f t="shared" ref="B9:G9" si="3">SUM(B$10:B$42)</f>
        <v>37.955266801959986</v>
      </c>
      <c r="C9" s="119">
        <f t="shared" si="3"/>
        <v>38.796746514239977</v>
      </c>
      <c r="D9" s="119">
        <f t="shared" si="3"/>
        <v>39.093706571939975</v>
      </c>
      <c r="E9" s="119">
        <f t="shared" si="3"/>
        <v>39.461734849009979</v>
      </c>
      <c r="F9" s="119">
        <f t="shared" si="3"/>
        <v>39.242106969459982</v>
      </c>
      <c r="G9" s="119">
        <f t="shared" si="3"/>
        <v>39.680486528749974</v>
      </c>
    </row>
    <row r="10" spans="1:12" s="86" customFormat="1" ht="13" outlineLevel="3" x14ac:dyDescent="0.25">
      <c r="A10" s="12" t="s">
        <v>142</v>
      </c>
      <c r="B10" s="101">
        <v>2.22413354628</v>
      </c>
      <c r="C10" s="101">
        <v>2.22413354628</v>
      </c>
      <c r="D10" s="101">
        <v>2.22413354628</v>
      </c>
      <c r="E10" s="101">
        <v>2.2238600876299999</v>
      </c>
      <c r="F10" s="101">
        <v>2.2238600876299999</v>
      </c>
      <c r="G10" s="101">
        <v>2.2238600876299999</v>
      </c>
    </row>
    <row r="11" spans="1:12" ht="13" outlineLevel="3" x14ac:dyDescent="0.3">
      <c r="A11" s="79" t="s">
        <v>205</v>
      </c>
      <c r="B11" s="42">
        <v>0.47945505163000002</v>
      </c>
      <c r="C11" s="42">
        <v>0.47945505163000002</v>
      </c>
      <c r="D11" s="42">
        <v>0.47945505163000002</v>
      </c>
      <c r="E11" s="42">
        <v>0.47945505163000002</v>
      </c>
      <c r="F11" s="42">
        <v>0.47945505163000002</v>
      </c>
      <c r="G11" s="42">
        <v>0.47945505163000002</v>
      </c>
      <c r="H11" s="51"/>
      <c r="I11" s="51"/>
      <c r="J11" s="51"/>
    </row>
    <row r="12" spans="1:12" ht="13" outlineLevel="3" x14ac:dyDescent="0.3">
      <c r="A12" s="79" t="s">
        <v>31</v>
      </c>
      <c r="B12" s="42">
        <v>1.47136659314</v>
      </c>
      <c r="C12" s="42">
        <v>1.6435019416500001</v>
      </c>
      <c r="D12" s="42">
        <v>1.63856152189</v>
      </c>
      <c r="E12" s="42">
        <v>0.99617808012999998</v>
      </c>
      <c r="F12" s="42">
        <v>1.24770993147</v>
      </c>
      <c r="G12" s="42">
        <v>1.79947179684</v>
      </c>
      <c r="H12" s="51"/>
      <c r="I12" s="51"/>
      <c r="J12" s="51"/>
    </row>
    <row r="13" spans="1:12" ht="13" outlineLevel="3" x14ac:dyDescent="0.3">
      <c r="A13" s="79" t="s">
        <v>34</v>
      </c>
      <c r="B13" s="42">
        <v>1.36729325161</v>
      </c>
      <c r="C13" s="42">
        <v>1.36729325161</v>
      </c>
      <c r="D13" s="42">
        <v>1.36729325161</v>
      </c>
      <c r="E13" s="42">
        <v>1.36729325161</v>
      </c>
      <c r="F13" s="42">
        <v>1.36729325161</v>
      </c>
      <c r="G13" s="42">
        <v>1.36729325161</v>
      </c>
      <c r="H13" s="51"/>
      <c r="I13" s="51"/>
      <c r="J13" s="51"/>
    </row>
    <row r="14" spans="1:12" ht="13" outlineLevel="3" x14ac:dyDescent="0.3">
      <c r="A14" s="79" t="s">
        <v>84</v>
      </c>
      <c r="B14" s="42">
        <v>0.78482635377999999</v>
      </c>
      <c r="C14" s="42">
        <v>0.78482635377999999</v>
      </c>
      <c r="D14" s="42">
        <v>0.78482635377999999</v>
      </c>
      <c r="E14" s="42">
        <v>0.78482635377999999</v>
      </c>
      <c r="F14" s="42">
        <v>0.78482635377999999</v>
      </c>
      <c r="G14" s="42">
        <v>0.78482635377999999</v>
      </c>
      <c r="H14" s="51"/>
      <c r="I14" s="51"/>
      <c r="J14" s="51"/>
    </row>
    <row r="15" spans="1:12" ht="13" outlineLevel="3" x14ac:dyDescent="0.3">
      <c r="A15" s="79" t="s">
        <v>133</v>
      </c>
      <c r="B15" s="42">
        <v>1.28252107002</v>
      </c>
      <c r="C15" s="42">
        <v>1.28252107002</v>
      </c>
      <c r="D15" s="42">
        <v>1.28252107002</v>
      </c>
      <c r="E15" s="42">
        <v>1.28252107002</v>
      </c>
      <c r="F15" s="42">
        <v>1.28252107002</v>
      </c>
      <c r="G15" s="42">
        <v>1.28252107002</v>
      </c>
      <c r="H15" s="51"/>
      <c r="I15" s="51"/>
      <c r="J15" s="51"/>
    </row>
    <row r="16" spans="1:12" ht="13" outlineLevel="3" x14ac:dyDescent="0.3">
      <c r="A16" s="79" t="s">
        <v>197</v>
      </c>
      <c r="B16" s="42">
        <v>6.4837581148799996</v>
      </c>
      <c r="C16" s="42">
        <v>6.4837581148799996</v>
      </c>
      <c r="D16" s="42">
        <v>6.4837581148799996</v>
      </c>
      <c r="E16" s="42">
        <v>6.4837581148799996</v>
      </c>
      <c r="F16" s="42">
        <v>6.4837581148799996</v>
      </c>
      <c r="G16" s="42">
        <v>6.4837581148799996</v>
      </c>
      <c r="H16" s="51"/>
      <c r="I16" s="51"/>
      <c r="J16" s="51"/>
    </row>
    <row r="17" spans="1:10" ht="13" outlineLevel="3" x14ac:dyDescent="0.3">
      <c r="A17" s="79" t="s">
        <v>27</v>
      </c>
      <c r="B17" s="42">
        <v>0.33082327462</v>
      </c>
      <c r="C17" s="42">
        <v>0.33082327462</v>
      </c>
      <c r="D17" s="42">
        <v>0.33082327462</v>
      </c>
      <c r="E17" s="42">
        <v>0.33082327462</v>
      </c>
      <c r="F17" s="42">
        <v>0.33082327462</v>
      </c>
      <c r="G17" s="42">
        <v>0.33082327462</v>
      </c>
      <c r="H17" s="51"/>
      <c r="I17" s="51"/>
      <c r="J17" s="51"/>
    </row>
    <row r="18" spans="1:10" ht="13" outlineLevel="3" x14ac:dyDescent="0.3">
      <c r="A18" s="79" t="s">
        <v>76</v>
      </c>
      <c r="B18" s="42">
        <v>0.74101125010000002</v>
      </c>
      <c r="C18" s="42">
        <v>0.74101125010000002</v>
      </c>
      <c r="D18" s="42">
        <v>0.74101125010000002</v>
      </c>
      <c r="E18" s="42">
        <v>0.74101125010000002</v>
      </c>
      <c r="F18" s="42">
        <v>0.74101125010000002</v>
      </c>
      <c r="G18" s="42">
        <v>0.74101125010000002</v>
      </c>
      <c r="H18" s="51"/>
      <c r="I18" s="51"/>
      <c r="J18" s="51"/>
    </row>
    <row r="19" spans="1:10" ht="13" outlineLevel="3" x14ac:dyDescent="0.3">
      <c r="A19" s="79" t="s">
        <v>168</v>
      </c>
      <c r="B19" s="42">
        <v>1.90368219733</v>
      </c>
      <c r="C19" s="42">
        <v>2.4970378121199999</v>
      </c>
      <c r="D19" s="42">
        <v>2.5141261940900002</v>
      </c>
      <c r="E19" s="42">
        <v>2.5358487276299999</v>
      </c>
      <c r="F19" s="42">
        <v>2.3856428489399999</v>
      </c>
      <c r="G19" s="42">
        <v>2.2916457757900002</v>
      </c>
      <c r="H19" s="51"/>
      <c r="I19" s="51"/>
      <c r="J19" s="51"/>
    </row>
    <row r="20" spans="1:10" ht="13" outlineLevel="3" x14ac:dyDescent="0.3">
      <c r="A20" s="79" t="s">
        <v>126</v>
      </c>
      <c r="B20" s="42">
        <v>0.33082327462</v>
      </c>
      <c r="C20" s="42">
        <v>0.33082327462</v>
      </c>
      <c r="D20" s="42">
        <v>0.33082327462</v>
      </c>
      <c r="E20" s="42">
        <v>0.33082327462</v>
      </c>
      <c r="F20" s="42">
        <v>0.33082327462</v>
      </c>
      <c r="G20" s="42">
        <v>0.33082327462</v>
      </c>
      <c r="H20" s="51"/>
      <c r="I20" s="51"/>
      <c r="J20" s="51"/>
    </row>
    <row r="21" spans="1:10" ht="13" outlineLevel="3" x14ac:dyDescent="0.3">
      <c r="A21" s="79" t="s">
        <v>192</v>
      </c>
      <c r="B21" s="42">
        <v>0.33082327462</v>
      </c>
      <c r="C21" s="42">
        <v>0.33082327462</v>
      </c>
      <c r="D21" s="42">
        <v>0.33082327462</v>
      </c>
      <c r="E21" s="42">
        <v>0.33082327462</v>
      </c>
      <c r="F21" s="42">
        <v>0.33082327462</v>
      </c>
      <c r="G21" s="42">
        <v>0.33082327462</v>
      </c>
      <c r="H21" s="51"/>
      <c r="I21" s="51"/>
      <c r="J21" s="51"/>
    </row>
    <row r="22" spans="1:10" ht="13" outlineLevel="3" x14ac:dyDescent="0.3">
      <c r="A22" s="79" t="s">
        <v>219</v>
      </c>
      <c r="B22" s="42">
        <v>1.6427051342200001</v>
      </c>
      <c r="C22" s="42">
        <v>1.9856729262599999</v>
      </c>
      <c r="D22" s="42">
        <v>2.4452625587600001</v>
      </c>
      <c r="E22" s="42">
        <v>3.0305883650199998</v>
      </c>
      <c r="F22" s="42">
        <v>3.2073522827000001</v>
      </c>
      <c r="G22" s="42">
        <v>3.7149959715500001</v>
      </c>
      <c r="H22" s="51"/>
      <c r="I22" s="51"/>
      <c r="J22" s="51"/>
    </row>
    <row r="23" spans="1:10" ht="13" outlineLevel="3" x14ac:dyDescent="0.3">
      <c r="A23" s="79" t="s">
        <v>150</v>
      </c>
      <c r="B23" s="42">
        <v>0.33082327462</v>
      </c>
      <c r="C23" s="42">
        <v>0.33082327462</v>
      </c>
      <c r="D23" s="42">
        <v>0.33082327462</v>
      </c>
      <c r="E23" s="42">
        <v>0.33082327462</v>
      </c>
      <c r="F23" s="42">
        <v>0.33082327462</v>
      </c>
      <c r="G23" s="42">
        <v>0.33082327462</v>
      </c>
      <c r="H23" s="51"/>
      <c r="I23" s="51"/>
      <c r="J23" s="51"/>
    </row>
    <row r="24" spans="1:10" ht="13" outlineLevel="3" x14ac:dyDescent="0.3">
      <c r="A24" s="79" t="s">
        <v>210</v>
      </c>
      <c r="B24" s="42">
        <v>0.33082327462</v>
      </c>
      <c r="C24" s="42">
        <v>0.33082327462</v>
      </c>
      <c r="D24" s="42">
        <v>0.33082327462</v>
      </c>
      <c r="E24" s="42">
        <v>0.33082327462</v>
      </c>
      <c r="F24" s="42">
        <v>0.33082327462</v>
      </c>
      <c r="G24" s="42">
        <v>0.33082327462</v>
      </c>
      <c r="H24" s="51"/>
      <c r="I24" s="51"/>
      <c r="J24" s="51"/>
    </row>
    <row r="25" spans="1:10" ht="13" outlineLevel="3" x14ac:dyDescent="0.3">
      <c r="A25" s="79" t="s">
        <v>38</v>
      </c>
      <c r="B25" s="42">
        <v>0.33082327462</v>
      </c>
      <c r="C25" s="42">
        <v>0.33082327462</v>
      </c>
      <c r="D25" s="42">
        <v>0.33082327462</v>
      </c>
      <c r="E25" s="42">
        <v>0.33082327462</v>
      </c>
      <c r="F25" s="42">
        <v>0.33082327462</v>
      </c>
      <c r="G25" s="42">
        <v>0.33082327462</v>
      </c>
      <c r="H25" s="51"/>
      <c r="I25" s="51"/>
      <c r="J25" s="51"/>
    </row>
    <row r="26" spans="1:10" ht="13" outlineLevel="3" x14ac:dyDescent="0.3">
      <c r="A26" s="79" t="s">
        <v>88</v>
      </c>
      <c r="B26" s="42">
        <v>0.33082327462</v>
      </c>
      <c r="C26" s="42">
        <v>0.33082327462</v>
      </c>
      <c r="D26" s="42">
        <v>0.33082327462</v>
      </c>
      <c r="E26" s="42">
        <v>0.33082327462</v>
      </c>
      <c r="F26" s="42">
        <v>0.33082327462</v>
      </c>
      <c r="G26" s="42">
        <v>0.33082327462</v>
      </c>
      <c r="H26" s="51"/>
      <c r="I26" s="51"/>
      <c r="J26" s="51"/>
    </row>
    <row r="27" spans="1:10" ht="13" outlineLevel="3" x14ac:dyDescent="0.3">
      <c r="A27" s="79" t="s">
        <v>77</v>
      </c>
      <c r="B27" s="42">
        <v>0.33082327462</v>
      </c>
      <c r="C27" s="42">
        <v>0.33082327462</v>
      </c>
      <c r="D27" s="42">
        <v>0.33082327462</v>
      </c>
      <c r="E27" s="42">
        <v>0.33082327462</v>
      </c>
      <c r="F27" s="42">
        <v>0.33082327462</v>
      </c>
      <c r="G27" s="42">
        <v>0.33082327462</v>
      </c>
      <c r="H27" s="51"/>
      <c r="I27" s="51"/>
      <c r="J27" s="51"/>
    </row>
    <row r="28" spans="1:10" ht="13" outlineLevel="3" x14ac:dyDescent="0.3">
      <c r="A28" s="79" t="s">
        <v>127</v>
      </c>
      <c r="B28" s="42">
        <v>0.33082327462</v>
      </c>
      <c r="C28" s="42">
        <v>0.33082327462</v>
      </c>
      <c r="D28" s="42">
        <v>0.33082327462</v>
      </c>
      <c r="E28" s="42">
        <v>0.33082327462</v>
      </c>
      <c r="F28" s="42">
        <v>0.33082327462</v>
      </c>
      <c r="G28" s="42">
        <v>0.33082327462</v>
      </c>
      <c r="H28" s="51"/>
      <c r="I28" s="51"/>
      <c r="J28" s="51"/>
    </row>
    <row r="29" spans="1:10" ht="13" outlineLevel="3" x14ac:dyDescent="0.3">
      <c r="A29" s="79" t="s">
        <v>193</v>
      </c>
      <c r="B29" s="42">
        <v>0.33082327462</v>
      </c>
      <c r="C29" s="42">
        <v>0.33082327462</v>
      </c>
      <c r="D29" s="42">
        <v>0.33082327462</v>
      </c>
      <c r="E29" s="42">
        <v>0.33082327462</v>
      </c>
      <c r="F29" s="42">
        <v>0.33082327462</v>
      </c>
      <c r="G29" s="42">
        <v>0.33082327462</v>
      </c>
      <c r="H29" s="51"/>
      <c r="I29" s="51"/>
      <c r="J29" s="51"/>
    </row>
    <row r="30" spans="1:10" ht="13" outlineLevel="3" x14ac:dyDescent="0.3">
      <c r="A30" s="79" t="s">
        <v>20</v>
      </c>
      <c r="B30" s="42">
        <v>0.33082327462</v>
      </c>
      <c r="C30" s="42">
        <v>0.33082327462</v>
      </c>
      <c r="D30" s="42">
        <v>0.33082327462</v>
      </c>
      <c r="E30" s="42">
        <v>0.33082327462</v>
      </c>
      <c r="F30" s="42">
        <v>0.33082327462</v>
      </c>
      <c r="G30" s="42">
        <v>0.33082327462</v>
      </c>
      <c r="H30" s="51"/>
      <c r="I30" s="51"/>
      <c r="J30" s="51"/>
    </row>
    <row r="31" spans="1:10" ht="13" outlineLevel="3" x14ac:dyDescent="0.3">
      <c r="A31" s="79" t="s">
        <v>72</v>
      </c>
      <c r="B31" s="42">
        <v>0.33082327462</v>
      </c>
      <c r="C31" s="42">
        <v>0.33082327462</v>
      </c>
      <c r="D31" s="42">
        <v>0.33082327462</v>
      </c>
      <c r="E31" s="42">
        <v>0.33082327462</v>
      </c>
      <c r="F31" s="42">
        <v>0.33082327462</v>
      </c>
      <c r="G31" s="42">
        <v>0.33082327462</v>
      </c>
      <c r="H31" s="51"/>
      <c r="I31" s="51"/>
      <c r="J31" s="51"/>
    </row>
    <row r="32" spans="1:10" ht="13" outlineLevel="3" x14ac:dyDescent="0.3">
      <c r="A32" s="79" t="s">
        <v>122</v>
      </c>
      <c r="B32" s="42">
        <v>0.33082327462</v>
      </c>
      <c r="C32" s="42">
        <v>0.33082327462</v>
      </c>
      <c r="D32" s="42">
        <v>0.33082327462</v>
      </c>
      <c r="E32" s="42">
        <v>0.33082327462</v>
      </c>
      <c r="F32" s="42">
        <v>0.33082327462</v>
      </c>
      <c r="G32" s="42">
        <v>0.33082327462</v>
      </c>
      <c r="H32" s="51"/>
      <c r="I32" s="51"/>
      <c r="J32" s="51"/>
    </row>
    <row r="33" spans="1:10" ht="13" outlineLevel="3" x14ac:dyDescent="0.3">
      <c r="A33" s="79" t="s">
        <v>44</v>
      </c>
      <c r="B33" s="42">
        <v>1.1345416286000001</v>
      </c>
      <c r="C33" s="42">
        <v>1.13552148563</v>
      </c>
      <c r="D33" s="42">
        <v>1.1077639286000001</v>
      </c>
      <c r="E33" s="42">
        <v>1.1083005638500001</v>
      </c>
      <c r="F33" s="42">
        <v>1.1634504191899999</v>
      </c>
      <c r="G33" s="42">
        <v>1.23909758643</v>
      </c>
      <c r="H33" s="51"/>
      <c r="I33" s="51"/>
      <c r="J33" s="51"/>
    </row>
    <row r="34" spans="1:10" ht="13" outlineLevel="3" x14ac:dyDescent="0.3">
      <c r="A34" s="79" t="s">
        <v>89</v>
      </c>
      <c r="B34" s="42">
        <v>7.1672897239999998</v>
      </c>
      <c r="C34" s="42">
        <v>7.1672897239999998</v>
      </c>
      <c r="D34" s="42">
        <v>7.1672897239999998</v>
      </c>
      <c r="E34" s="42">
        <v>7.1672897239999998</v>
      </c>
      <c r="F34" s="42">
        <v>7.1672897239999998</v>
      </c>
      <c r="G34" s="42">
        <v>7.1672897239999998</v>
      </c>
      <c r="H34" s="51"/>
      <c r="I34" s="51"/>
      <c r="J34" s="51"/>
    </row>
    <row r="35" spans="1:10" ht="13" outlineLevel="3" x14ac:dyDescent="0.3">
      <c r="A35" s="79" t="s">
        <v>93</v>
      </c>
      <c r="B35" s="42">
        <v>1.3651590982999999</v>
      </c>
      <c r="C35" s="42">
        <v>1.3651590982999999</v>
      </c>
      <c r="D35" s="42">
        <v>1.03335604868</v>
      </c>
      <c r="E35" s="42">
        <v>1.03335604868</v>
      </c>
      <c r="F35" s="42">
        <v>1.03335604868</v>
      </c>
      <c r="G35" s="42">
        <v>1.03335604868</v>
      </c>
      <c r="H35" s="51"/>
      <c r="I35" s="51"/>
      <c r="J35" s="51"/>
    </row>
    <row r="36" spans="1:10" ht="13" outlineLevel="3" x14ac:dyDescent="0.3">
      <c r="A36" s="79" t="s">
        <v>154</v>
      </c>
      <c r="B36" s="42">
        <v>1.8451328735700001</v>
      </c>
      <c r="C36" s="42">
        <v>1.7806402761</v>
      </c>
      <c r="D36" s="42">
        <v>1.7806402761</v>
      </c>
      <c r="E36" s="42">
        <v>1.7806402761</v>
      </c>
      <c r="F36" s="42">
        <v>1.7806402761</v>
      </c>
      <c r="G36" s="42">
        <v>1.25980310977</v>
      </c>
      <c r="H36" s="51"/>
      <c r="I36" s="51"/>
      <c r="J36" s="51"/>
    </row>
    <row r="37" spans="1:10" ht="13" outlineLevel="3" x14ac:dyDescent="0.3">
      <c r="A37" s="79" t="s">
        <v>158</v>
      </c>
      <c r="B37" s="42">
        <v>1.28518943552</v>
      </c>
      <c r="C37" s="42">
        <v>1.15008779548</v>
      </c>
      <c r="D37" s="42">
        <v>1.47160019028</v>
      </c>
      <c r="E37" s="42">
        <v>1.8747003927100001</v>
      </c>
      <c r="F37" s="42">
        <v>1.39019743007</v>
      </c>
      <c r="G37" s="42">
        <v>0.76587259098000005</v>
      </c>
      <c r="H37" s="51"/>
      <c r="I37" s="51"/>
      <c r="J37" s="51"/>
    </row>
    <row r="38" spans="1:10" ht="13" outlineLevel="3" x14ac:dyDescent="0.3">
      <c r="A38" s="79" t="s">
        <v>212</v>
      </c>
      <c r="B38" s="42">
        <v>1.1233792652800001</v>
      </c>
      <c r="C38" s="42">
        <v>1.1233792652800001</v>
      </c>
      <c r="D38" s="42">
        <v>1.1233792652800001</v>
      </c>
      <c r="E38" s="42">
        <v>1.1233792652800001</v>
      </c>
      <c r="F38" s="42">
        <v>1.1233792652800001</v>
      </c>
      <c r="G38" s="42">
        <v>1.1233792652800001</v>
      </c>
      <c r="H38" s="51"/>
      <c r="I38" s="51"/>
      <c r="J38" s="51"/>
    </row>
    <row r="39" spans="1:10" ht="13" outlineLevel="3" x14ac:dyDescent="0.3">
      <c r="A39" s="79" t="s">
        <v>39</v>
      </c>
      <c r="B39" s="42">
        <v>0.58743542275000005</v>
      </c>
      <c r="C39" s="42">
        <v>0.58743542275000005</v>
      </c>
      <c r="D39" s="42">
        <v>0.58743542275000005</v>
      </c>
      <c r="E39" s="42">
        <v>0.58743542275000005</v>
      </c>
      <c r="F39" s="42">
        <v>0.58743542275000005</v>
      </c>
      <c r="G39" s="42">
        <v>0.58743542275000005</v>
      </c>
      <c r="H39" s="51"/>
      <c r="I39" s="51"/>
      <c r="J39" s="51"/>
    </row>
    <row r="40" spans="1:10" ht="13" outlineLevel="3" x14ac:dyDescent="0.3">
      <c r="A40" s="79" t="s">
        <v>90</v>
      </c>
      <c r="B40" s="42">
        <v>0.27345865032</v>
      </c>
      <c r="C40" s="42">
        <v>0.20509398774000001</v>
      </c>
      <c r="D40" s="42">
        <v>6.8364662579999999E-2</v>
      </c>
      <c r="E40" s="42">
        <v>6.8364662579999999E-2</v>
      </c>
      <c r="F40" s="42">
        <v>6.8364662579999999E-2</v>
      </c>
      <c r="G40" s="42">
        <v>6.8364662579999999E-2</v>
      </c>
      <c r="H40" s="51"/>
      <c r="I40" s="51"/>
      <c r="J40" s="51"/>
    </row>
    <row r="41" spans="1:10" ht="13" outlineLevel="3" x14ac:dyDescent="0.3">
      <c r="A41" s="79" t="s">
        <v>195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0.54248591639999999</v>
      </c>
      <c r="H41" s="51"/>
      <c r="I41" s="51"/>
      <c r="J41" s="51"/>
    </row>
    <row r="42" spans="1:10" ht="13" outlineLevel="3" x14ac:dyDescent="0.3">
      <c r="A42" s="79" t="s">
        <v>143</v>
      </c>
      <c r="B42" s="42">
        <v>0.49222557056999999</v>
      </c>
      <c r="C42" s="42">
        <v>0.49222557056999999</v>
      </c>
      <c r="D42" s="42">
        <v>0.49222557056999999</v>
      </c>
      <c r="E42" s="42">
        <v>0.49222557056999999</v>
      </c>
      <c r="F42" s="42">
        <v>0.42386090798999998</v>
      </c>
      <c r="G42" s="42">
        <v>0.42386090798999998</v>
      </c>
      <c r="H42" s="51"/>
      <c r="I42" s="51"/>
      <c r="J42" s="51"/>
    </row>
    <row r="43" spans="1:10" ht="13" outlineLevel="2" x14ac:dyDescent="0.3">
      <c r="A43" s="216" t="s">
        <v>114</v>
      </c>
      <c r="B43" s="163">
        <f t="shared" ref="B43:G43" si="4">SUM(B$44:B$44)</f>
        <v>4.7015275199999998E-2</v>
      </c>
      <c r="C43" s="163">
        <f t="shared" si="4"/>
        <v>4.7015275199999998E-2</v>
      </c>
      <c r="D43" s="163">
        <f t="shared" si="4"/>
        <v>4.7015275199999998E-2</v>
      </c>
      <c r="E43" s="163">
        <f t="shared" si="4"/>
        <v>4.6111135290000001E-2</v>
      </c>
      <c r="F43" s="163">
        <f t="shared" si="4"/>
        <v>4.6111135290000001E-2</v>
      </c>
      <c r="G43" s="163">
        <f t="shared" si="4"/>
        <v>4.6111135290000001E-2</v>
      </c>
      <c r="H43" s="51"/>
      <c r="I43" s="51"/>
      <c r="J43" s="51"/>
    </row>
    <row r="44" spans="1:10" ht="13" outlineLevel="3" x14ac:dyDescent="0.3">
      <c r="A44" s="79" t="s">
        <v>30</v>
      </c>
      <c r="B44" s="42">
        <v>4.7015275199999998E-2</v>
      </c>
      <c r="C44" s="42">
        <v>4.7015275199999998E-2</v>
      </c>
      <c r="D44" s="42">
        <v>4.7015275199999998E-2</v>
      </c>
      <c r="E44" s="42">
        <v>4.6111135290000001E-2</v>
      </c>
      <c r="F44" s="42">
        <v>4.6111135290000001E-2</v>
      </c>
      <c r="G44" s="42">
        <v>4.6111135290000001E-2</v>
      </c>
      <c r="H44" s="51"/>
      <c r="I44" s="51"/>
      <c r="J44" s="51"/>
    </row>
    <row r="45" spans="1:10" ht="14.5" outlineLevel="1" x14ac:dyDescent="0.35">
      <c r="A45" s="173" t="s">
        <v>59</v>
      </c>
      <c r="B45" s="45">
        <f t="shared" ref="B45:G45" si="5">B$46+B$54+B$65+B$70+B$78</f>
        <v>63.591260792390003</v>
      </c>
      <c r="C45" s="45">
        <f t="shared" si="5"/>
        <v>67.565817643459994</v>
      </c>
      <c r="D45" s="45">
        <f t="shared" si="5"/>
        <v>67.01175748755</v>
      </c>
      <c r="E45" s="45">
        <f t="shared" si="5"/>
        <v>71.110539751770006</v>
      </c>
      <c r="F45" s="45">
        <f t="shared" si="5"/>
        <v>75.791489932549993</v>
      </c>
      <c r="G45" s="45">
        <f t="shared" si="5"/>
        <v>76.686832464280002</v>
      </c>
      <c r="H45" s="51"/>
      <c r="I45" s="51"/>
      <c r="J45" s="51"/>
    </row>
    <row r="46" spans="1:10" ht="13" outlineLevel="2" x14ac:dyDescent="0.3">
      <c r="A46" s="216" t="s">
        <v>173</v>
      </c>
      <c r="B46" s="163">
        <f t="shared" ref="B46:G46" si="6">SUM(B$47:B$53)</f>
        <v>30.087463237860003</v>
      </c>
      <c r="C46" s="163">
        <f t="shared" si="6"/>
        <v>33.811955968329997</v>
      </c>
      <c r="D46" s="163">
        <f t="shared" si="6"/>
        <v>33.609588844679998</v>
      </c>
      <c r="E46" s="163">
        <f t="shared" si="6"/>
        <v>35.697829301910005</v>
      </c>
      <c r="F46" s="163">
        <f t="shared" si="6"/>
        <v>40.316798395330004</v>
      </c>
      <c r="G46" s="163">
        <f t="shared" si="6"/>
        <v>41.465023081960005</v>
      </c>
      <c r="H46" s="51"/>
      <c r="I46" s="51"/>
      <c r="J46" s="51"/>
    </row>
    <row r="47" spans="1:10" ht="13" outlineLevel="3" x14ac:dyDescent="0.3">
      <c r="A47" s="79" t="s">
        <v>105</v>
      </c>
      <c r="B47" s="42">
        <v>2.13029758E-3</v>
      </c>
      <c r="C47" s="42">
        <v>2.1808983699999999E-3</v>
      </c>
      <c r="D47" s="42">
        <v>2.1117023900000002E-3</v>
      </c>
      <c r="E47" s="42">
        <v>2.1757026499999998E-3</v>
      </c>
      <c r="F47" s="42">
        <v>2.2065980100000001E-3</v>
      </c>
      <c r="G47" s="42">
        <v>2.1483021E-3</v>
      </c>
      <c r="H47" s="51"/>
      <c r="I47" s="51"/>
      <c r="J47" s="51"/>
    </row>
    <row r="48" spans="1:10" ht="13" outlineLevel="3" x14ac:dyDescent="0.3">
      <c r="A48" s="79" t="s">
        <v>50</v>
      </c>
      <c r="B48" s="42">
        <v>0.25855498448999997</v>
      </c>
      <c r="C48" s="42">
        <v>0.26469642044000002</v>
      </c>
      <c r="D48" s="42">
        <v>0.25650359453999999</v>
      </c>
      <c r="E48" s="42">
        <v>0.26322996892</v>
      </c>
      <c r="F48" s="42">
        <v>0.25878024993999998</v>
      </c>
      <c r="G48" s="42">
        <v>0.22422599761000001</v>
      </c>
      <c r="H48" s="51"/>
      <c r="I48" s="51"/>
      <c r="J48" s="51"/>
    </row>
    <row r="49" spans="1:10" ht="13" outlineLevel="3" x14ac:dyDescent="0.3">
      <c r="A49" s="79" t="s">
        <v>94</v>
      </c>
      <c r="B49" s="42">
        <v>2.6833592883700002</v>
      </c>
      <c r="C49" s="42">
        <v>2.74709690779</v>
      </c>
      <c r="D49" s="42">
        <v>2.6483902983099998</v>
      </c>
      <c r="E49" s="42">
        <v>2.72778590846</v>
      </c>
      <c r="F49" s="42">
        <v>2.7643143476400001</v>
      </c>
      <c r="G49" s="42">
        <v>2.67740714415</v>
      </c>
      <c r="H49" s="51"/>
      <c r="I49" s="51"/>
      <c r="J49" s="51"/>
    </row>
    <row r="50" spans="1:10" ht="13" outlineLevel="3" x14ac:dyDescent="0.3">
      <c r="A50" s="79" t="s">
        <v>165</v>
      </c>
      <c r="B50" s="42">
        <v>12.366377438580001</v>
      </c>
      <c r="C50" s="42">
        <v>15.93146256626</v>
      </c>
      <c r="D50" s="42">
        <v>15.42598595514</v>
      </c>
      <c r="E50" s="42">
        <v>17.525284861860001</v>
      </c>
      <c r="F50" s="42">
        <v>19.429095480809998</v>
      </c>
      <c r="G50" s="42">
        <v>20.527026520010001</v>
      </c>
      <c r="H50" s="51"/>
      <c r="I50" s="51"/>
      <c r="J50" s="51"/>
    </row>
    <row r="51" spans="1:10" ht="13" outlineLevel="3" x14ac:dyDescent="0.3">
      <c r="A51" s="79" t="s">
        <v>131</v>
      </c>
      <c r="B51" s="42">
        <v>8.2985369566399996</v>
      </c>
      <c r="C51" s="42">
        <v>8.3032454511800005</v>
      </c>
      <c r="D51" s="42">
        <v>8.8079932740199993</v>
      </c>
      <c r="E51" s="42">
        <v>8.8453542261900004</v>
      </c>
      <c r="F51" s="42">
        <v>8.8100529100900005</v>
      </c>
      <c r="G51" s="42">
        <v>9.1120448407300003</v>
      </c>
      <c r="H51" s="51"/>
      <c r="I51" s="51"/>
      <c r="J51" s="51"/>
    </row>
    <row r="52" spans="1:10" ht="13" outlineLevel="3" x14ac:dyDescent="0.3">
      <c r="A52" s="79" t="s">
        <v>146</v>
      </c>
      <c r="B52" s="42">
        <v>6.4009203970500002</v>
      </c>
      <c r="C52" s="42">
        <v>6.4856898491399999</v>
      </c>
      <c r="D52" s="42">
        <v>6.3910201451299997</v>
      </c>
      <c r="E52" s="42">
        <v>6.25545210676</v>
      </c>
      <c r="F52" s="42">
        <v>8.9736696506300007</v>
      </c>
      <c r="G52" s="42">
        <v>8.8434689046300008</v>
      </c>
      <c r="H52" s="51"/>
      <c r="I52" s="51"/>
      <c r="J52" s="51"/>
    </row>
    <row r="53" spans="1:10" ht="13" outlineLevel="3" x14ac:dyDescent="0.3">
      <c r="A53" s="79" t="s">
        <v>141</v>
      </c>
      <c r="B53" s="42">
        <v>7.7583875149999995E-2</v>
      </c>
      <c r="C53" s="42">
        <v>7.7583875149999995E-2</v>
      </c>
      <c r="D53" s="42">
        <v>7.7583875149999995E-2</v>
      </c>
      <c r="E53" s="42">
        <v>7.8546527069999997E-2</v>
      </c>
      <c r="F53" s="42">
        <v>7.8679158210000003E-2</v>
      </c>
      <c r="G53" s="42">
        <v>7.8701372729999997E-2</v>
      </c>
      <c r="H53" s="51"/>
      <c r="I53" s="51"/>
      <c r="J53" s="51"/>
    </row>
    <row r="54" spans="1:10" ht="13" outlineLevel="2" x14ac:dyDescent="0.3">
      <c r="A54" s="216" t="s">
        <v>43</v>
      </c>
      <c r="B54" s="163">
        <f t="shared" ref="B54:G54" si="7">SUM(B$55:B$64)</f>
        <v>4.9950167217899999</v>
      </c>
      <c r="C54" s="163">
        <f t="shared" si="7"/>
        <v>5.093308060670001</v>
      </c>
      <c r="D54" s="163">
        <f t="shared" si="7"/>
        <v>4.9715239221799994</v>
      </c>
      <c r="E54" s="163">
        <f t="shared" si="7"/>
        <v>6.8225393952700006</v>
      </c>
      <c r="F54" s="163">
        <f t="shared" si="7"/>
        <v>6.8187001374699996</v>
      </c>
      <c r="G54" s="163">
        <f t="shared" si="7"/>
        <v>6.7441530686000011</v>
      </c>
      <c r="H54" s="51"/>
      <c r="I54" s="51"/>
      <c r="J54" s="51"/>
    </row>
    <row r="55" spans="1:10" ht="13" outlineLevel="3" x14ac:dyDescent="0.3">
      <c r="A55" s="79" t="s">
        <v>24</v>
      </c>
      <c r="B55" s="42">
        <v>2.210838918E-2</v>
      </c>
      <c r="C55" s="42">
        <v>2.2767951169999998E-2</v>
      </c>
      <c r="D55" s="42">
        <v>2.2006450479999998E-2</v>
      </c>
      <c r="E55" s="42">
        <v>2.2669680049999998E-2</v>
      </c>
      <c r="F55" s="42">
        <v>2.2921386750000002E-2</v>
      </c>
      <c r="G55" s="42">
        <v>2.2845121119999999E-2</v>
      </c>
      <c r="H55" s="51"/>
      <c r="I55" s="51"/>
      <c r="J55" s="51"/>
    </row>
    <row r="56" spans="1:10" ht="13" outlineLevel="3" x14ac:dyDescent="0.3">
      <c r="A56" s="79" t="s">
        <v>13</v>
      </c>
      <c r="B56" s="42">
        <v>0.21302975776999999</v>
      </c>
      <c r="C56" s="42">
        <v>0.21808983664000001</v>
      </c>
      <c r="D56" s="42">
        <v>0.21117023895000001</v>
      </c>
      <c r="E56" s="42">
        <v>0.2175702652</v>
      </c>
      <c r="F56" s="42">
        <v>0.22065980102999999</v>
      </c>
      <c r="G56" s="42">
        <v>0.21483020952000001</v>
      </c>
      <c r="H56" s="51"/>
      <c r="I56" s="51"/>
      <c r="J56" s="51"/>
    </row>
    <row r="57" spans="1:10" ht="13" outlineLevel="3" x14ac:dyDescent="0.3">
      <c r="A57" s="79" t="s">
        <v>28</v>
      </c>
      <c r="B57" s="42">
        <v>1.8276825705999999</v>
      </c>
      <c r="C57" s="42">
        <v>1.8560511709900001</v>
      </c>
      <c r="D57" s="42">
        <v>1.8274159484200001</v>
      </c>
      <c r="E57" s="42">
        <v>3.6062153829099999</v>
      </c>
      <c r="F57" s="42">
        <v>3.5866354700900001</v>
      </c>
      <c r="G57" s="42">
        <v>3.59568790852</v>
      </c>
      <c r="H57" s="51"/>
      <c r="I57" s="51"/>
      <c r="J57" s="51"/>
    </row>
    <row r="58" spans="1:10" ht="13" outlineLevel="3" x14ac:dyDescent="0.3">
      <c r="A58" s="79" t="s">
        <v>108</v>
      </c>
      <c r="B58" s="42">
        <v>0.21302975776999999</v>
      </c>
      <c r="C58" s="42">
        <v>0.21808983664000001</v>
      </c>
      <c r="D58" s="42">
        <v>0.21117023895000001</v>
      </c>
      <c r="E58" s="42">
        <v>0.2175702652</v>
      </c>
      <c r="F58" s="42">
        <v>0.22065980102999999</v>
      </c>
      <c r="G58" s="42">
        <v>0.21483020952000001</v>
      </c>
      <c r="H58" s="51"/>
      <c r="I58" s="51"/>
      <c r="J58" s="51"/>
    </row>
    <row r="59" spans="1:10" ht="13" outlineLevel="3" x14ac:dyDescent="0.3">
      <c r="A59" s="79" t="s">
        <v>48</v>
      </c>
      <c r="B59" s="42">
        <v>0.58684537884999999</v>
      </c>
      <c r="C59" s="42">
        <v>0.60432438045000003</v>
      </c>
      <c r="D59" s="42">
        <v>0.58998917277999996</v>
      </c>
      <c r="E59" s="42">
        <v>0.60787022558000003</v>
      </c>
      <c r="F59" s="42">
        <v>0.61650208914000004</v>
      </c>
      <c r="G59" s="42">
        <v>0.60021477570000004</v>
      </c>
      <c r="H59" s="51"/>
      <c r="I59" s="51"/>
      <c r="J59" s="51"/>
    </row>
    <row r="60" spans="1:10" ht="13" outlineLevel="3" x14ac:dyDescent="0.3">
      <c r="A60" s="79" t="s">
        <v>110</v>
      </c>
      <c r="B60" s="42">
        <v>5.3056445690000002E-2</v>
      </c>
      <c r="C60" s="42">
        <v>5.5865145970000002E-2</v>
      </c>
      <c r="D60" s="42">
        <v>5.4092645510000002E-2</v>
      </c>
      <c r="E60" s="42">
        <v>5.6292255440000001E-2</v>
      </c>
      <c r="F60" s="42">
        <v>5.7091615319999997E-2</v>
      </c>
      <c r="G60" s="42">
        <v>5.8705559400000003E-2</v>
      </c>
      <c r="H60" s="51"/>
      <c r="I60" s="51"/>
      <c r="J60" s="51"/>
    </row>
    <row r="61" spans="1:10" ht="13" outlineLevel="3" x14ac:dyDescent="0.3">
      <c r="A61" s="79" t="s">
        <v>119</v>
      </c>
      <c r="B61" s="42">
        <v>0.60585586000000002</v>
      </c>
      <c r="C61" s="42">
        <v>0.60585586000000002</v>
      </c>
      <c r="D61" s="42">
        <v>0.60585586000000002</v>
      </c>
      <c r="E61" s="42">
        <v>0.60585586000000002</v>
      </c>
      <c r="F61" s="42">
        <v>0.60585586000000002</v>
      </c>
      <c r="G61" s="42">
        <v>0.60585586000000002</v>
      </c>
      <c r="H61" s="51"/>
      <c r="I61" s="51"/>
      <c r="J61" s="51"/>
    </row>
    <row r="62" spans="1:10" ht="13" outlineLevel="3" x14ac:dyDescent="0.3">
      <c r="A62" s="79" t="s">
        <v>136</v>
      </c>
      <c r="B62" s="42">
        <v>4.7255449999999998E-4</v>
      </c>
      <c r="C62" s="42">
        <v>4.7255449999999998E-4</v>
      </c>
      <c r="D62" s="42">
        <v>4.7255449999999998E-4</v>
      </c>
      <c r="E62" s="42">
        <v>4.7255449999999998E-4</v>
      </c>
      <c r="F62" s="42">
        <v>4.7255449999999998E-4</v>
      </c>
      <c r="G62" s="42">
        <v>4.7255449999999998E-4</v>
      </c>
      <c r="H62" s="51"/>
      <c r="I62" s="51"/>
      <c r="J62" s="51"/>
    </row>
    <row r="63" spans="1:10" ht="13" outlineLevel="3" x14ac:dyDescent="0.3">
      <c r="A63" s="79" t="s">
        <v>218</v>
      </c>
      <c r="B63" s="42">
        <v>0.47501825474999998</v>
      </c>
      <c r="C63" s="42">
        <v>0.48630132548999999</v>
      </c>
      <c r="D63" s="42">
        <v>0.47087186037000001</v>
      </c>
      <c r="E63" s="42">
        <v>0.48200839157000003</v>
      </c>
      <c r="F63" s="42">
        <v>0.48885299507000002</v>
      </c>
      <c r="G63" s="42">
        <v>0.47593803158999998</v>
      </c>
      <c r="H63" s="51"/>
      <c r="I63" s="51"/>
      <c r="J63" s="51"/>
    </row>
    <row r="64" spans="1:10" ht="13" outlineLevel="3" x14ac:dyDescent="0.3">
      <c r="A64" s="79" t="s">
        <v>25</v>
      </c>
      <c r="B64" s="42">
        <v>0.99791775268000005</v>
      </c>
      <c r="C64" s="42">
        <v>1.0254899988199999</v>
      </c>
      <c r="D64" s="42">
        <v>0.97847895222000003</v>
      </c>
      <c r="E64" s="42">
        <v>1.0060145148199999</v>
      </c>
      <c r="F64" s="42">
        <v>0.99904856454000002</v>
      </c>
      <c r="G64" s="42">
        <v>0.95477283872999996</v>
      </c>
      <c r="H64" s="51"/>
      <c r="I64" s="51"/>
      <c r="J64" s="51"/>
    </row>
    <row r="65" spans="1:10" ht="13" outlineLevel="2" x14ac:dyDescent="0.3">
      <c r="A65" s="216" t="s">
        <v>220</v>
      </c>
      <c r="B65" s="163">
        <f t="shared" ref="B65:G65" si="8">SUM(B$66:B$69)</f>
        <v>1.6511306157100001</v>
      </c>
      <c r="C65" s="163">
        <f t="shared" si="8"/>
        <v>1.6903497896699999</v>
      </c>
      <c r="D65" s="163">
        <f t="shared" si="8"/>
        <v>1.6004108700099999</v>
      </c>
      <c r="E65" s="163">
        <f t="shared" si="8"/>
        <v>1.63603223728</v>
      </c>
      <c r="F65" s="163">
        <f t="shared" si="8"/>
        <v>1.6614847513</v>
      </c>
      <c r="G65" s="163">
        <f t="shared" si="8"/>
        <v>1.6104177541999998</v>
      </c>
      <c r="H65" s="51"/>
      <c r="I65" s="51"/>
      <c r="J65" s="51"/>
    </row>
    <row r="66" spans="1:10" ht="13" outlineLevel="3" x14ac:dyDescent="0.3">
      <c r="A66" s="79" t="s">
        <v>61</v>
      </c>
      <c r="B66" s="42">
        <v>0.69234671275000004</v>
      </c>
      <c r="C66" s="42">
        <v>0.70879196905999997</v>
      </c>
      <c r="D66" s="42">
        <v>0.68630327658000001</v>
      </c>
      <c r="E66" s="42">
        <v>0.70710336191000001</v>
      </c>
      <c r="F66" s="42">
        <v>0.71714435335000004</v>
      </c>
      <c r="G66" s="42">
        <v>0.69819818094999997</v>
      </c>
      <c r="H66" s="51"/>
      <c r="I66" s="51"/>
      <c r="J66" s="51"/>
    </row>
    <row r="67" spans="1:10" ht="13" outlineLevel="3" x14ac:dyDescent="0.3">
      <c r="A67" s="79" t="s">
        <v>78</v>
      </c>
      <c r="B67" s="42">
        <v>5.4460209999999998E-5</v>
      </c>
      <c r="C67" s="42">
        <v>5.5753790000000001E-5</v>
      </c>
      <c r="D67" s="42">
        <v>5.3984830000000001E-5</v>
      </c>
      <c r="E67" s="42">
        <v>5.562097E-5</v>
      </c>
      <c r="F67" s="42">
        <v>5.6410799999999999E-5</v>
      </c>
      <c r="G67" s="42">
        <v>5.4920480000000002E-5</v>
      </c>
      <c r="H67" s="51"/>
      <c r="I67" s="51"/>
      <c r="J67" s="51"/>
    </row>
    <row r="68" spans="1:10" ht="13" outlineLevel="3" x14ac:dyDescent="0.3">
      <c r="A68" s="79" t="s">
        <v>172</v>
      </c>
      <c r="B68" s="42">
        <v>0.30348476916</v>
      </c>
      <c r="C68" s="42">
        <v>0.3106934187</v>
      </c>
      <c r="D68" s="42">
        <v>0.29622064234000001</v>
      </c>
      <c r="E68" s="42">
        <v>0.29231536162999999</v>
      </c>
      <c r="F68" s="42">
        <v>0.29868686093000002</v>
      </c>
      <c r="G68" s="42">
        <v>0.28362349918000002</v>
      </c>
      <c r="H68" s="51"/>
      <c r="I68" s="51"/>
      <c r="J68" s="51"/>
    </row>
    <row r="69" spans="1:10" ht="13" outlineLevel="3" x14ac:dyDescent="0.3">
      <c r="A69" s="79" t="s">
        <v>46</v>
      </c>
      <c r="B69" s="42">
        <v>0.65524467359000005</v>
      </c>
      <c r="C69" s="42">
        <v>0.67080864811999996</v>
      </c>
      <c r="D69" s="42">
        <v>0.61783296625999995</v>
      </c>
      <c r="E69" s="42">
        <v>0.63655789276999997</v>
      </c>
      <c r="F69" s="42">
        <v>0.64559712621999998</v>
      </c>
      <c r="G69" s="42">
        <v>0.62854115358999996</v>
      </c>
      <c r="H69" s="51"/>
      <c r="I69" s="51"/>
      <c r="J69" s="51"/>
    </row>
    <row r="70" spans="1:10" ht="13" outlineLevel="2" x14ac:dyDescent="0.3">
      <c r="A70" s="216" t="s">
        <v>51</v>
      </c>
      <c r="B70" s="163">
        <f t="shared" ref="B70:G70" si="9">SUM(B$71:B$77)</f>
        <v>22.657214774909999</v>
      </c>
      <c r="C70" s="163">
        <f t="shared" si="9"/>
        <v>22.714140662150001</v>
      </c>
      <c r="D70" s="163">
        <f t="shared" si="9"/>
        <v>22.636295188169999</v>
      </c>
      <c r="E70" s="163">
        <f t="shared" si="9"/>
        <v>22.708295483499999</v>
      </c>
      <c r="F70" s="163">
        <f t="shared" si="9"/>
        <v>22.743052761609999</v>
      </c>
      <c r="G70" s="163">
        <f t="shared" si="9"/>
        <v>22.677469857150001</v>
      </c>
      <c r="H70" s="51"/>
      <c r="I70" s="51"/>
      <c r="J70" s="51"/>
    </row>
    <row r="71" spans="1:10" ht="13" outlineLevel="3" x14ac:dyDescent="0.3">
      <c r="A71" s="79" t="s">
        <v>116</v>
      </c>
      <c r="B71" s="42">
        <v>3</v>
      </c>
      <c r="C71" s="42">
        <v>3</v>
      </c>
      <c r="D71" s="42">
        <v>3</v>
      </c>
      <c r="E71" s="42">
        <v>3</v>
      </c>
      <c r="F71" s="42">
        <v>3</v>
      </c>
      <c r="G71" s="42">
        <v>3</v>
      </c>
      <c r="H71" s="51"/>
      <c r="I71" s="51"/>
      <c r="J71" s="51"/>
    </row>
    <row r="72" spans="1:10" ht="13" outlineLevel="3" x14ac:dyDescent="0.3">
      <c r="A72" s="79" t="s">
        <v>204</v>
      </c>
      <c r="B72" s="42">
        <v>7.5606299999999997</v>
      </c>
      <c r="C72" s="42">
        <v>7.5606299999999997</v>
      </c>
      <c r="D72" s="42">
        <v>7.5606299999999997</v>
      </c>
      <c r="E72" s="42">
        <v>7.5606299999999997</v>
      </c>
      <c r="F72" s="42">
        <v>7.5606299999999997</v>
      </c>
      <c r="G72" s="42">
        <v>7.5606299999999997</v>
      </c>
      <c r="H72" s="51"/>
      <c r="I72" s="51"/>
      <c r="J72" s="51"/>
    </row>
    <row r="73" spans="1:10" ht="13" outlineLevel="3" x14ac:dyDescent="0.3">
      <c r="A73" s="79" t="s">
        <v>222</v>
      </c>
      <c r="B73" s="42">
        <v>3</v>
      </c>
      <c r="C73" s="42">
        <v>3</v>
      </c>
      <c r="D73" s="42">
        <v>3</v>
      </c>
      <c r="E73" s="42">
        <v>3</v>
      </c>
      <c r="F73" s="42">
        <v>3</v>
      </c>
      <c r="G73" s="42">
        <v>3</v>
      </c>
      <c r="H73" s="51"/>
      <c r="I73" s="51"/>
      <c r="J73" s="51"/>
    </row>
    <row r="74" spans="1:10" ht="13" outlineLevel="3" x14ac:dyDescent="0.3">
      <c r="A74" s="79" t="s">
        <v>22</v>
      </c>
      <c r="B74" s="42">
        <v>2.35</v>
      </c>
      <c r="C74" s="42">
        <v>2.35</v>
      </c>
      <c r="D74" s="42">
        <v>2.35</v>
      </c>
      <c r="E74" s="42">
        <v>2.35</v>
      </c>
      <c r="F74" s="42">
        <v>2.35</v>
      </c>
      <c r="G74" s="42">
        <v>2.35</v>
      </c>
      <c r="H74" s="51"/>
      <c r="I74" s="51"/>
      <c r="J74" s="51"/>
    </row>
    <row r="75" spans="1:10" ht="13" outlineLevel="3" x14ac:dyDescent="0.3">
      <c r="A75" s="79" t="s">
        <v>58</v>
      </c>
      <c r="B75" s="42">
        <v>1.06514878885</v>
      </c>
      <c r="C75" s="42">
        <v>1.0904491831800001</v>
      </c>
      <c r="D75" s="42">
        <v>1.05585119474</v>
      </c>
      <c r="E75" s="42">
        <v>1.087851326</v>
      </c>
      <c r="F75" s="42">
        <v>1.10329900516</v>
      </c>
      <c r="G75" s="42">
        <v>1.07415104762</v>
      </c>
      <c r="H75" s="51"/>
      <c r="I75" s="51"/>
      <c r="J75" s="51"/>
    </row>
    <row r="76" spans="1:10" ht="13" outlineLevel="3" x14ac:dyDescent="0.3">
      <c r="A76" s="79" t="s">
        <v>184</v>
      </c>
      <c r="B76" s="42">
        <v>3.9314359860599999</v>
      </c>
      <c r="C76" s="42">
        <v>3.9630614789699998</v>
      </c>
      <c r="D76" s="42">
        <v>3.91981399343</v>
      </c>
      <c r="E76" s="42">
        <v>3.9598141574999999</v>
      </c>
      <c r="F76" s="42">
        <v>3.9791237564499999</v>
      </c>
      <c r="G76" s="42">
        <v>3.9426888095299999</v>
      </c>
      <c r="H76" s="51"/>
      <c r="I76" s="51"/>
      <c r="J76" s="51"/>
    </row>
    <row r="77" spans="1:10" ht="13" outlineLevel="3" x14ac:dyDescent="0.3">
      <c r="A77" s="79" t="s">
        <v>4</v>
      </c>
      <c r="B77" s="42">
        <v>1.75</v>
      </c>
      <c r="C77" s="42">
        <v>1.75</v>
      </c>
      <c r="D77" s="42">
        <v>1.75</v>
      </c>
      <c r="E77" s="42">
        <v>1.75</v>
      </c>
      <c r="F77" s="42">
        <v>1.75</v>
      </c>
      <c r="G77" s="42">
        <v>1.75</v>
      </c>
      <c r="H77" s="51"/>
      <c r="I77" s="51"/>
      <c r="J77" s="51"/>
    </row>
    <row r="78" spans="1:10" ht="13" outlineLevel="2" x14ac:dyDescent="0.3">
      <c r="A78" s="216" t="s">
        <v>176</v>
      </c>
      <c r="B78" s="163">
        <f t="shared" ref="B78:G78" si="10">SUM(B$79:B$79)</f>
        <v>4.2004354421199999</v>
      </c>
      <c r="C78" s="163">
        <f t="shared" si="10"/>
        <v>4.2560631626400003</v>
      </c>
      <c r="D78" s="163">
        <f t="shared" si="10"/>
        <v>4.1939386625099999</v>
      </c>
      <c r="E78" s="163">
        <f t="shared" si="10"/>
        <v>4.2458433338099999</v>
      </c>
      <c r="F78" s="163">
        <f t="shared" si="10"/>
        <v>4.2514538868400003</v>
      </c>
      <c r="G78" s="163">
        <f t="shared" si="10"/>
        <v>4.1897687023700003</v>
      </c>
      <c r="H78" s="51"/>
      <c r="I78" s="51"/>
      <c r="J78" s="51"/>
    </row>
    <row r="79" spans="1:10" ht="13" outlineLevel="3" x14ac:dyDescent="0.3">
      <c r="A79" s="79" t="s">
        <v>146</v>
      </c>
      <c r="B79" s="42">
        <v>4.2004354421199999</v>
      </c>
      <c r="C79" s="42">
        <v>4.2560631626400003</v>
      </c>
      <c r="D79" s="42">
        <v>4.1939386625099999</v>
      </c>
      <c r="E79" s="42">
        <v>4.2458433338099999</v>
      </c>
      <c r="F79" s="42">
        <v>4.2514538868400003</v>
      </c>
      <c r="G79" s="42">
        <v>4.1897687023700003</v>
      </c>
      <c r="H79" s="51"/>
      <c r="I79" s="51"/>
      <c r="J79" s="51"/>
    </row>
    <row r="80" spans="1:10" ht="14.5" x14ac:dyDescent="0.35">
      <c r="A80" s="40" t="s">
        <v>14</v>
      </c>
      <c r="B80" s="179">
        <f t="shared" ref="B80:G80" si="11">B$81+B$98</f>
        <v>9.8531643506699993</v>
      </c>
      <c r="C80" s="179">
        <f t="shared" si="11"/>
        <v>10.260035288240001</v>
      </c>
      <c r="D80" s="179">
        <f t="shared" si="11"/>
        <v>9.8947977576100001</v>
      </c>
      <c r="E80" s="179">
        <f t="shared" si="11"/>
        <v>9.3361189571099992</v>
      </c>
      <c r="F80" s="179">
        <f t="shared" si="11"/>
        <v>9.25607098451</v>
      </c>
      <c r="G80" s="179">
        <f t="shared" si="11"/>
        <v>9.1990128256299997</v>
      </c>
      <c r="H80" s="51"/>
      <c r="I80" s="51"/>
      <c r="J80" s="51"/>
    </row>
    <row r="81" spans="1:10" ht="14.5" outlineLevel="1" x14ac:dyDescent="0.35">
      <c r="A81" s="173" t="s">
        <v>47</v>
      </c>
      <c r="B81" s="45">
        <f t="shared" ref="B81:G81" si="12">B$82+B$88+B$96</f>
        <v>1.9743148850400001</v>
      </c>
      <c r="C81" s="45">
        <f t="shared" si="12"/>
        <v>1.9685810753899999</v>
      </c>
      <c r="D81" s="45">
        <f t="shared" si="12"/>
        <v>1.9536120646999997</v>
      </c>
      <c r="E81" s="45">
        <f t="shared" si="12"/>
        <v>1.89561799124</v>
      </c>
      <c r="F81" s="45">
        <f t="shared" si="12"/>
        <v>1.88192627405</v>
      </c>
      <c r="G81" s="45">
        <f t="shared" si="12"/>
        <v>1.9045594695700001</v>
      </c>
      <c r="H81" s="51"/>
      <c r="I81" s="51"/>
      <c r="J81" s="51"/>
    </row>
    <row r="82" spans="1:10" ht="13" outlineLevel="2" x14ac:dyDescent="0.3">
      <c r="A82" s="216" t="s">
        <v>196</v>
      </c>
      <c r="B82" s="163">
        <f t="shared" ref="B82:G82" si="13">SUM(B$83:B$87)</f>
        <v>0.32397785532000001</v>
      </c>
      <c r="C82" s="163">
        <f t="shared" si="13"/>
        <v>0.32397785532000001</v>
      </c>
      <c r="D82" s="163">
        <f t="shared" si="13"/>
        <v>0.32397785532000001</v>
      </c>
      <c r="E82" s="163">
        <f t="shared" si="13"/>
        <v>0.32397785532000001</v>
      </c>
      <c r="F82" s="163">
        <f t="shared" si="13"/>
        <v>0.32397785532000001</v>
      </c>
      <c r="G82" s="163">
        <f t="shared" si="13"/>
        <v>0.32397785532000001</v>
      </c>
      <c r="H82" s="51"/>
      <c r="I82" s="51"/>
      <c r="J82" s="51"/>
    </row>
    <row r="83" spans="1:10" ht="13" outlineLevel="3" x14ac:dyDescent="0.3">
      <c r="A83" s="79" t="s">
        <v>109</v>
      </c>
      <c r="B83" s="42">
        <v>3.1721000000000002E-7</v>
      </c>
      <c r="C83" s="42">
        <v>3.1721000000000002E-7</v>
      </c>
      <c r="D83" s="42">
        <v>3.1721000000000002E-7</v>
      </c>
      <c r="E83" s="42">
        <v>3.1721000000000002E-7</v>
      </c>
      <c r="F83" s="42">
        <v>3.1721000000000002E-7</v>
      </c>
      <c r="G83" s="42">
        <v>3.1721000000000002E-7</v>
      </c>
      <c r="H83" s="51"/>
      <c r="I83" s="51"/>
      <c r="J83" s="51"/>
    </row>
    <row r="84" spans="1:10" ht="13" outlineLevel="3" x14ac:dyDescent="0.3">
      <c r="A84" s="79" t="s">
        <v>73</v>
      </c>
      <c r="B84" s="42">
        <v>9.5026880990000007E-2</v>
      </c>
      <c r="C84" s="42">
        <v>9.5026880990000007E-2</v>
      </c>
      <c r="D84" s="42">
        <v>9.5026880990000007E-2</v>
      </c>
      <c r="E84" s="42">
        <v>9.5026880990000007E-2</v>
      </c>
      <c r="F84" s="42">
        <v>9.5026880990000007E-2</v>
      </c>
      <c r="G84" s="42">
        <v>9.5026880990000007E-2</v>
      </c>
      <c r="H84" s="51"/>
      <c r="I84" s="51"/>
      <c r="J84" s="51"/>
    </row>
    <row r="85" spans="1:10" ht="13" outlineLevel="3" x14ac:dyDescent="0.3">
      <c r="A85" s="79" t="s">
        <v>190</v>
      </c>
      <c r="B85" s="42">
        <v>9.5710527609999999E-2</v>
      </c>
      <c r="C85" s="42">
        <v>9.5710527609999999E-2</v>
      </c>
      <c r="D85" s="42">
        <v>9.5710527609999999E-2</v>
      </c>
      <c r="E85" s="42">
        <v>9.5710527609999999E-2</v>
      </c>
      <c r="F85" s="42">
        <v>9.5710527609999999E-2</v>
      </c>
      <c r="G85" s="42">
        <v>9.5710527609999999E-2</v>
      </c>
      <c r="H85" s="51"/>
      <c r="I85" s="51"/>
      <c r="J85" s="51"/>
    </row>
    <row r="86" spans="1:10" ht="13" outlineLevel="3" x14ac:dyDescent="0.3">
      <c r="A86" s="79" t="s">
        <v>102</v>
      </c>
      <c r="B86" s="42">
        <v>7.854839945E-2</v>
      </c>
      <c r="C86" s="42">
        <v>7.854839945E-2</v>
      </c>
      <c r="D86" s="42">
        <v>7.854839945E-2</v>
      </c>
      <c r="E86" s="42">
        <v>7.854839945E-2</v>
      </c>
      <c r="F86" s="42">
        <v>7.854839945E-2</v>
      </c>
      <c r="G86" s="42">
        <v>7.854839945E-2</v>
      </c>
      <c r="H86" s="51"/>
      <c r="I86" s="51"/>
      <c r="J86" s="51"/>
    </row>
    <row r="87" spans="1:10" ht="13" outlineLevel="3" x14ac:dyDescent="0.3">
      <c r="A87" s="79" t="s">
        <v>0</v>
      </c>
      <c r="B87" s="42">
        <v>5.4691730059999999E-2</v>
      </c>
      <c r="C87" s="42">
        <v>5.4691730059999999E-2</v>
      </c>
      <c r="D87" s="42">
        <v>5.4691730059999999E-2</v>
      </c>
      <c r="E87" s="42">
        <v>5.4691730059999999E-2</v>
      </c>
      <c r="F87" s="42">
        <v>5.4691730059999999E-2</v>
      </c>
      <c r="G87" s="42">
        <v>5.4691730059999999E-2</v>
      </c>
      <c r="H87" s="51"/>
      <c r="I87" s="51"/>
      <c r="J87" s="51"/>
    </row>
    <row r="88" spans="1:10" ht="13" outlineLevel="2" x14ac:dyDescent="0.3">
      <c r="A88" s="216" t="s">
        <v>114</v>
      </c>
      <c r="B88" s="163">
        <f t="shared" ref="B88:G88" si="14">SUM(B$89:B$95)</f>
        <v>1.65031092399</v>
      </c>
      <c r="C88" s="163">
        <f t="shared" si="14"/>
        <v>1.6445771143400001</v>
      </c>
      <c r="D88" s="163">
        <f t="shared" si="14"/>
        <v>1.6296081036499999</v>
      </c>
      <c r="E88" s="163">
        <f t="shared" si="14"/>
        <v>1.5716140301900001</v>
      </c>
      <c r="F88" s="163">
        <f t="shared" si="14"/>
        <v>1.5579223129999999</v>
      </c>
      <c r="G88" s="163">
        <f t="shared" si="14"/>
        <v>1.5805555085200003</v>
      </c>
      <c r="H88" s="51"/>
      <c r="I88" s="51"/>
      <c r="J88" s="51"/>
    </row>
    <row r="89" spans="1:10" ht="13" outlineLevel="3" x14ac:dyDescent="0.3">
      <c r="A89" s="79" t="s">
        <v>139</v>
      </c>
      <c r="B89" s="42">
        <v>0.11713829645</v>
      </c>
      <c r="C89" s="42">
        <v>0.11494320148000001</v>
      </c>
      <c r="D89" s="42">
        <v>0.11285293045</v>
      </c>
      <c r="E89" s="42">
        <v>0.11076265942999999</v>
      </c>
      <c r="F89" s="42">
        <v>0.10971395531</v>
      </c>
      <c r="G89" s="42">
        <v>0.10875122645</v>
      </c>
      <c r="H89" s="51"/>
      <c r="I89" s="51"/>
      <c r="J89" s="51"/>
    </row>
    <row r="90" spans="1:10" ht="13" outlineLevel="3" x14ac:dyDescent="0.3">
      <c r="A90" s="79" t="s">
        <v>124</v>
      </c>
      <c r="B90" s="42">
        <v>1.2999999999999999E-2</v>
      </c>
      <c r="C90" s="42">
        <v>1.2999999999999999E-2</v>
      </c>
      <c r="D90" s="42">
        <v>1.2999999999999999E-2</v>
      </c>
      <c r="E90" s="42">
        <v>1.2999999999999999E-2</v>
      </c>
      <c r="F90" s="42">
        <v>1.2999999999999999E-2</v>
      </c>
      <c r="G90" s="42">
        <v>1.2999999999999999E-2</v>
      </c>
      <c r="H90" s="51"/>
      <c r="I90" s="51"/>
      <c r="J90" s="51"/>
    </row>
    <row r="91" spans="1:10" ht="13" outlineLevel="3" x14ac:dyDescent="0.3">
      <c r="A91" s="79" t="s">
        <v>198</v>
      </c>
      <c r="B91" s="42">
        <v>0.01</v>
      </c>
      <c r="C91" s="42">
        <v>0.01</v>
      </c>
      <c r="D91" s="42">
        <v>0.01</v>
      </c>
      <c r="E91" s="42">
        <v>0.01</v>
      </c>
      <c r="F91" s="42">
        <v>0.01</v>
      </c>
      <c r="G91" s="42">
        <v>0.01</v>
      </c>
      <c r="H91" s="51"/>
      <c r="I91" s="51"/>
      <c r="J91" s="51"/>
    </row>
    <row r="92" spans="1:10" ht="13" outlineLevel="3" x14ac:dyDescent="0.3">
      <c r="A92" s="79" t="s">
        <v>181</v>
      </c>
      <c r="B92" s="42">
        <v>1.4E-2</v>
      </c>
      <c r="C92" s="42">
        <v>1.4E-2</v>
      </c>
      <c r="D92" s="42">
        <v>1.4E-2</v>
      </c>
      <c r="E92" s="42">
        <v>1.4E-2</v>
      </c>
      <c r="F92" s="42">
        <v>1.4E-2</v>
      </c>
      <c r="G92" s="42">
        <v>1.4E-2</v>
      </c>
      <c r="H92" s="51"/>
      <c r="I92" s="51"/>
      <c r="J92" s="51"/>
    </row>
    <row r="93" spans="1:10" ht="13" outlineLevel="3" x14ac:dyDescent="0.3">
      <c r="A93" s="79" t="s">
        <v>60</v>
      </c>
      <c r="B93" s="42">
        <v>0.33856009715000002</v>
      </c>
      <c r="C93" s="42">
        <v>0.33807393645</v>
      </c>
      <c r="D93" s="42">
        <v>0.33687392613</v>
      </c>
      <c r="E93" s="42">
        <v>0.33646017619000002</v>
      </c>
      <c r="F93" s="42">
        <v>0.33586752734000003</v>
      </c>
      <c r="G93" s="42">
        <v>0.33479288885000003</v>
      </c>
      <c r="H93" s="51"/>
      <c r="I93" s="51"/>
      <c r="J93" s="51"/>
    </row>
    <row r="94" spans="1:10" ht="13" outlineLevel="3" x14ac:dyDescent="0.3">
      <c r="A94" s="79" t="s">
        <v>178</v>
      </c>
      <c r="B94" s="42">
        <v>0.381145081</v>
      </c>
      <c r="C94" s="42">
        <v>0.37938713253</v>
      </c>
      <c r="D94" s="42">
        <v>0.37865465399999998</v>
      </c>
      <c r="E94" s="42">
        <v>0.37792217547000001</v>
      </c>
      <c r="F94" s="42">
        <v>0.37616422701000002</v>
      </c>
      <c r="G94" s="42">
        <v>0.37543174848999999</v>
      </c>
      <c r="H94" s="51"/>
      <c r="I94" s="51"/>
      <c r="J94" s="51"/>
    </row>
    <row r="95" spans="1:10" ht="13" outlineLevel="3" x14ac:dyDescent="0.3">
      <c r="A95" s="79" t="s">
        <v>209</v>
      </c>
      <c r="B95" s="42">
        <v>0.77646744939000001</v>
      </c>
      <c r="C95" s="42">
        <v>0.77517284387999996</v>
      </c>
      <c r="D95" s="42">
        <v>0.76422659306999996</v>
      </c>
      <c r="E95" s="42">
        <v>0.70946901910000004</v>
      </c>
      <c r="F95" s="42">
        <v>0.69917660333999998</v>
      </c>
      <c r="G95" s="42">
        <v>0.72457964473000003</v>
      </c>
      <c r="H95" s="51"/>
      <c r="I95" s="51"/>
      <c r="J95" s="51"/>
    </row>
    <row r="96" spans="1:10" ht="13" outlineLevel="2" x14ac:dyDescent="0.3">
      <c r="A96" s="216" t="s">
        <v>137</v>
      </c>
      <c r="B96" s="163">
        <f t="shared" ref="B96:G96" si="15">SUM(B$97:B$97)</f>
        <v>2.6105729999999998E-5</v>
      </c>
      <c r="C96" s="163">
        <f t="shared" si="15"/>
        <v>2.6105729999999998E-5</v>
      </c>
      <c r="D96" s="163">
        <f t="shared" si="15"/>
        <v>2.6105729999999998E-5</v>
      </c>
      <c r="E96" s="163">
        <f t="shared" si="15"/>
        <v>2.6105729999999998E-5</v>
      </c>
      <c r="F96" s="163">
        <f t="shared" si="15"/>
        <v>2.6105729999999998E-5</v>
      </c>
      <c r="G96" s="163">
        <f t="shared" si="15"/>
        <v>2.6105729999999998E-5</v>
      </c>
      <c r="H96" s="51"/>
      <c r="I96" s="51"/>
      <c r="J96" s="51"/>
    </row>
    <row r="97" spans="1:10" ht="13" outlineLevel="3" x14ac:dyDescent="0.3">
      <c r="A97" s="79" t="s">
        <v>66</v>
      </c>
      <c r="B97" s="42">
        <v>2.6105729999999998E-5</v>
      </c>
      <c r="C97" s="42">
        <v>2.6105729999999998E-5</v>
      </c>
      <c r="D97" s="42">
        <v>2.6105729999999998E-5</v>
      </c>
      <c r="E97" s="42">
        <v>2.6105729999999998E-5</v>
      </c>
      <c r="F97" s="42">
        <v>2.6105729999999998E-5</v>
      </c>
      <c r="G97" s="42">
        <v>2.6105729999999998E-5</v>
      </c>
      <c r="H97" s="51"/>
      <c r="I97" s="51"/>
      <c r="J97" s="51"/>
    </row>
    <row r="98" spans="1:10" ht="14.5" outlineLevel="1" x14ac:dyDescent="0.35">
      <c r="A98" s="173" t="s">
        <v>59</v>
      </c>
      <c r="B98" s="45">
        <f t="shared" ref="B98:G98" si="16">B$99+B$106+B$107+B$111+B$114</f>
        <v>7.8788494656300001</v>
      </c>
      <c r="C98" s="45">
        <f t="shared" si="16"/>
        <v>8.2914542128500006</v>
      </c>
      <c r="D98" s="45">
        <f t="shared" si="16"/>
        <v>7.9411856929099995</v>
      </c>
      <c r="E98" s="45">
        <f t="shared" si="16"/>
        <v>7.4405009658700001</v>
      </c>
      <c r="F98" s="45">
        <f t="shared" si="16"/>
        <v>7.3741447104599995</v>
      </c>
      <c r="G98" s="45">
        <f t="shared" si="16"/>
        <v>7.29445335606</v>
      </c>
      <c r="H98" s="51"/>
      <c r="I98" s="51"/>
      <c r="J98" s="51"/>
    </row>
    <row r="99" spans="1:10" ht="13" outlineLevel="2" x14ac:dyDescent="0.3">
      <c r="A99" s="216" t="s">
        <v>173</v>
      </c>
      <c r="B99" s="163">
        <f t="shared" ref="B99:G99" si="17">SUM(B$100:B$105)</f>
        <v>5.2263204235099998</v>
      </c>
      <c r="C99" s="163">
        <f t="shared" si="17"/>
        <v>5.6373567226499999</v>
      </c>
      <c r="D99" s="163">
        <f t="shared" si="17"/>
        <v>5.2925531793999996</v>
      </c>
      <c r="E99" s="163">
        <f t="shared" si="17"/>
        <v>4.7960805737600003</v>
      </c>
      <c r="F99" s="163">
        <f t="shared" si="17"/>
        <v>4.7232471335800001</v>
      </c>
      <c r="G99" s="163">
        <f t="shared" si="17"/>
        <v>4.6451475097600001</v>
      </c>
      <c r="H99" s="51"/>
      <c r="I99" s="51"/>
      <c r="J99" s="51"/>
    </row>
    <row r="100" spans="1:10" ht="13" outlineLevel="3" x14ac:dyDescent="0.3">
      <c r="A100" s="79" t="s">
        <v>62</v>
      </c>
      <c r="B100" s="42">
        <v>0.31954463665999999</v>
      </c>
      <c r="C100" s="42">
        <v>0.32713475495</v>
      </c>
      <c r="D100" s="42">
        <v>0.31675535842000002</v>
      </c>
      <c r="E100" s="42">
        <v>0.3263553978</v>
      </c>
      <c r="F100" s="42">
        <v>0.33098970155000002</v>
      </c>
      <c r="G100" s="42">
        <v>0.32224531428999997</v>
      </c>
      <c r="H100" s="51"/>
      <c r="I100" s="51"/>
      <c r="J100" s="51"/>
    </row>
    <row r="101" spans="1:10" ht="13" outlineLevel="3" x14ac:dyDescent="0.3">
      <c r="A101" s="79" t="s">
        <v>50</v>
      </c>
      <c r="B101" s="42">
        <v>0.60312254582000002</v>
      </c>
      <c r="C101" s="42">
        <v>0.93502933055000004</v>
      </c>
      <c r="D101" s="42">
        <v>0.79011266050999995</v>
      </c>
      <c r="E101" s="42">
        <v>0.67013528247999998</v>
      </c>
      <c r="F101" s="42">
        <v>0.67965132074000001</v>
      </c>
      <c r="G101" s="42">
        <v>0.66169567341000002</v>
      </c>
      <c r="H101" s="51"/>
      <c r="I101" s="51"/>
      <c r="J101" s="51"/>
    </row>
    <row r="102" spans="1:10" ht="13" outlineLevel="3" x14ac:dyDescent="0.3">
      <c r="A102" s="79" t="s">
        <v>94</v>
      </c>
      <c r="B102" s="42">
        <v>0.10946001528</v>
      </c>
      <c r="C102" s="42">
        <v>0.11110586728000001</v>
      </c>
      <c r="D102" s="42">
        <v>0.10758067824000001</v>
      </c>
      <c r="E102" s="42">
        <v>0.11084117161</v>
      </c>
      <c r="F102" s="42">
        <v>0.11241513564</v>
      </c>
      <c r="G102" s="42">
        <v>0.10944525024</v>
      </c>
      <c r="H102" s="51"/>
      <c r="I102" s="51"/>
      <c r="J102" s="51"/>
    </row>
    <row r="103" spans="1:10" ht="13" outlineLevel="3" x14ac:dyDescent="0.3">
      <c r="A103" s="79" t="s">
        <v>131</v>
      </c>
      <c r="B103" s="42">
        <v>0.46950737846000001</v>
      </c>
      <c r="C103" s="42">
        <v>0.49007576593000002</v>
      </c>
      <c r="D103" s="42">
        <v>0.49007576593000002</v>
      </c>
      <c r="E103" s="42">
        <v>0.48759922631000002</v>
      </c>
      <c r="F103" s="42">
        <v>0.47720922633000001</v>
      </c>
      <c r="G103" s="42">
        <v>0.47408922632</v>
      </c>
      <c r="H103" s="51"/>
      <c r="I103" s="51"/>
      <c r="J103" s="51"/>
    </row>
    <row r="104" spans="1:10" ht="13" outlineLevel="3" x14ac:dyDescent="0.3">
      <c r="A104" s="79" t="s">
        <v>146</v>
      </c>
      <c r="B104" s="42">
        <v>3.7245303992899998</v>
      </c>
      <c r="C104" s="42">
        <v>3.77385555594</v>
      </c>
      <c r="D104" s="42">
        <v>3.5878732683000001</v>
      </c>
      <c r="E104" s="42">
        <v>3.2009940475600001</v>
      </c>
      <c r="F104" s="42">
        <v>3.1228263013199999</v>
      </c>
      <c r="G104" s="42">
        <v>3.0775165974999998</v>
      </c>
      <c r="H104" s="51"/>
      <c r="I104" s="51"/>
      <c r="J104" s="51"/>
    </row>
    <row r="105" spans="1:10" ht="13" outlineLevel="3" x14ac:dyDescent="0.3">
      <c r="A105" s="79" t="s">
        <v>141</v>
      </c>
      <c r="B105" s="42">
        <v>1.5544800000000001E-4</v>
      </c>
      <c r="C105" s="42">
        <v>1.5544800000000001E-4</v>
      </c>
      <c r="D105" s="42">
        <v>1.5544800000000001E-4</v>
      </c>
      <c r="E105" s="42">
        <v>1.5544800000000001E-4</v>
      </c>
      <c r="F105" s="42">
        <v>1.5544800000000001E-4</v>
      </c>
      <c r="G105" s="42">
        <v>1.5544800000000001E-4</v>
      </c>
      <c r="H105" s="51"/>
      <c r="I105" s="51"/>
      <c r="J105" s="51"/>
    </row>
    <row r="106" spans="1:10" ht="13" outlineLevel="2" x14ac:dyDescent="0.3">
      <c r="A106" s="216" t="s">
        <v>43</v>
      </c>
      <c r="B106" s="163"/>
      <c r="C106" s="163"/>
      <c r="D106" s="163"/>
      <c r="E106" s="163"/>
      <c r="F106" s="163"/>
      <c r="G106" s="163"/>
      <c r="H106" s="51"/>
      <c r="I106" s="51"/>
      <c r="J106" s="51"/>
    </row>
    <row r="107" spans="1:10" ht="13" outlineLevel="2" x14ac:dyDescent="0.3">
      <c r="A107" s="216" t="s">
        <v>220</v>
      </c>
      <c r="B107" s="163">
        <f t="shared" ref="B107:G107" si="18">SUM(B$108:B$110)</f>
        <v>1.0191405923899999</v>
      </c>
      <c r="C107" s="163">
        <f t="shared" si="18"/>
        <v>1.0192736172899999</v>
      </c>
      <c r="D107" s="163">
        <f t="shared" si="18"/>
        <v>1.01541170732</v>
      </c>
      <c r="E107" s="163">
        <f t="shared" si="18"/>
        <v>1.0098602326699999</v>
      </c>
      <c r="F107" s="163">
        <f t="shared" si="18"/>
        <v>1.01619264218</v>
      </c>
      <c r="G107" s="163">
        <f t="shared" si="18"/>
        <v>1.01619264218</v>
      </c>
      <c r="H107" s="51"/>
      <c r="I107" s="51"/>
      <c r="J107" s="51"/>
    </row>
    <row r="108" spans="1:10" ht="13" outlineLevel="3" x14ac:dyDescent="0.3">
      <c r="A108" s="79" t="s">
        <v>152</v>
      </c>
      <c r="B108" s="42">
        <v>0.18854023267</v>
      </c>
      <c r="C108" s="42">
        <v>0.18854023267</v>
      </c>
      <c r="D108" s="42">
        <v>0.18486023267000001</v>
      </c>
      <c r="E108" s="42">
        <v>0.18486023267000001</v>
      </c>
      <c r="F108" s="42">
        <v>0.19119264218000001</v>
      </c>
      <c r="G108" s="42">
        <v>0.19119264218000001</v>
      </c>
      <c r="H108" s="51"/>
      <c r="I108" s="51"/>
      <c r="J108" s="51"/>
    </row>
    <row r="109" spans="1:10" ht="13" outlineLevel="3" x14ac:dyDescent="0.3">
      <c r="A109" s="79" t="s">
        <v>46</v>
      </c>
      <c r="B109" s="42">
        <v>5.6003597199999998E-3</v>
      </c>
      <c r="C109" s="42">
        <v>5.7333846200000003E-3</v>
      </c>
      <c r="D109" s="42">
        <v>5.5514746499999998E-3</v>
      </c>
      <c r="E109" s="42">
        <v>0</v>
      </c>
      <c r="F109" s="42">
        <v>0</v>
      </c>
      <c r="G109" s="42">
        <v>0</v>
      </c>
      <c r="H109" s="51"/>
      <c r="I109" s="51"/>
      <c r="J109" s="51"/>
    </row>
    <row r="110" spans="1:10" ht="13" outlineLevel="3" x14ac:dyDescent="0.3">
      <c r="A110" s="79" t="s">
        <v>118</v>
      </c>
      <c r="B110" s="42">
        <v>0.82499999999999996</v>
      </c>
      <c r="C110" s="42">
        <v>0.82499999999999996</v>
      </c>
      <c r="D110" s="42">
        <v>0.82499999999999996</v>
      </c>
      <c r="E110" s="42">
        <v>0.82499999999999996</v>
      </c>
      <c r="F110" s="42">
        <v>0.82499999999999996</v>
      </c>
      <c r="G110" s="42">
        <v>0.82499999999999996</v>
      </c>
      <c r="H110" s="51"/>
      <c r="I110" s="51"/>
      <c r="J110" s="51"/>
    </row>
    <row r="111" spans="1:10" ht="13" outlineLevel="2" x14ac:dyDescent="0.3">
      <c r="A111" s="216" t="s">
        <v>51</v>
      </c>
      <c r="B111" s="163">
        <f t="shared" ref="B111:G111" si="19">SUM(B$112:B$113)</f>
        <v>1.5249999999999999</v>
      </c>
      <c r="C111" s="163">
        <f t="shared" si="19"/>
        <v>1.5249999999999999</v>
      </c>
      <c r="D111" s="163">
        <f t="shared" si="19"/>
        <v>1.5249999999999999</v>
      </c>
      <c r="E111" s="163">
        <f t="shared" si="19"/>
        <v>1.5249999999999999</v>
      </c>
      <c r="F111" s="163">
        <f t="shared" si="19"/>
        <v>1.5249999999999999</v>
      </c>
      <c r="G111" s="163">
        <f t="shared" si="19"/>
        <v>1.5249999999999999</v>
      </c>
      <c r="H111" s="51"/>
      <c r="I111" s="51"/>
      <c r="J111" s="51"/>
    </row>
    <row r="112" spans="1:10" ht="13" outlineLevel="3" x14ac:dyDescent="0.3">
      <c r="A112" s="79" t="s">
        <v>99</v>
      </c>
      <c r="B112" s="42">
        <v>0.7</v>
      </c>
      <c r="C112" s="42">
        <v>0.7</v>
      </c>
      <c r="D112" s="42">
        <v>0.7</v>
      </c>
      <c r="E112" s="42">
        <v>0.7</v>
      </c>
      <c r="F112" s="42">
        <v>0.7</v>
      </c>
      <c r="G112" s="42">
        <v>0.7</v>
      </c>
      <c r="H112" s="51"/>
      <c r="I112" s="51"/>
      <c r="J112" s="51"/>
    </row>
    <row r="113" spans="1:10" ht="13" outlineLevel="3" x14ac:dyDescent="0.3">
      <c r="A113" s="79" t="s">
        <v>97</v>
      </c>
      <c r="B113" s="42">
        <v>0.82499999999999996</v>
      </c>
      <c r="C113" s="42">
        <v>0.82499999999999996</v>
      </c>
      <c r="D113" s="42">
        <v>0.82499999999999996</v>
      </c>
      <c r="E113" s="42">
        <v>0.82499999999999996</v>
      </c>
      <c r="F113" s="42">
        <v>0.82499999999999996</v>
      </c>
      <c r="G113" s="42">
        <v>0.82499999999999996</v>
      </c>
      <c r="H113" s="51"/>
      <c r="I113" s="51"/>
      <c r="J113" s="51"/>
    </row>
    <row r="114" spans="1:10" ht="13" outlineLevel="2" x14ac:dyDescent="0.3">
      <c r="A114" s="216" t="s">
        <v>176</v>
      </c>
      <c r="B114" s="163">
        <f t="shared" ref="B114:G114" si="20">SUM(B$115:B$115)</f>
        <v>0.10838844973</v>
      </c>
      <c r="C114" s="163">
        <f t="shared" si="20"/>
        <v>0.10982387290999999</v>
      </c>
      <c r="D114" s="163">
        <f t="shared" si="20"/>
        <v>0.10822080619</v>
      </c>
      <c r="E114" s="163">
        <f t="shared" si="20"/>
        <v>0.10956015944</v>
      </c>
      <c r="F114" s="163">
        <f t="shared" si="20"/>
        <v>0.10970493470000001</v>
      </c>
      <c r="G114" s="163">
        <f t="shared" si="20"/>
        <v>0.10811320412</v>
      </c>
      <c r="H114" s="51"/>
      <c r="I114" s="51"/>
      <c r="J114" s="51"/>
    </row>
    <row r="115" spans="1:10" ht="13" outlineLevel="3" x14ac:dyDescent="0.3">
      <c r="A115" s="79" t="s">
        <v>146</v>
      </c>
      <c r="B115" s="42">
        <v>0.10838844973</v>
      </c>
      <c r="C115" s="42">
        <v>0.10982387290999999</v>
      </c>
      <c r="D115" s="42">
        <v>0.10822080619</v>
      </c>
      <c r="E115" s="42">
        <v>0.10956015944</v>
      </c>
      <c r="F115" s="42">
        <v>0.10970493470000001</v>
      </c>
      <c r="G115" s="42">
        <v>0.10811320412</v>
      </c>
      <c r="H115" s="51"/>
      <c r="I115" s="51"/>
      <c r="J115" s="51"/>
    </row>
    <row r="116" spans="1:10" x14ac:dyDescent="0.25">
      <c r="B116" s="34"/>
      <c r="C116" s="34"/>
      <c r="D116" s="34"/>
      <c r="E116" s="34"/>
      <c r="F116" s="34"/>
      <c r="G116" s="34"/>
      <c r="H116" s="51"/>
      <c r="I116" s="51"/>
      <c r="J116" s="51"/>
    </row>
    <row r="117" spans="1:10" x14ac:dyDescent="0.25">
      <c r="B117" s="34"/>
      <c r="C117" s="34"/>
      <c r="D117" s="34"/>
      <c r="E117" s="34"/>
      <c r="F117" s="34"/>
      <c r="G117" s="34"/>
      <c r="H117" s="51"/>
      <c r="I117" s="51"/>
      <c r="J117" s="51"/>
    </row>
    <row r="118" spans="1:10" x14ac:dyDescent="0.25">
      <c r="B118" s="34"/>
      <c r="C118" s="34"/>
      <c r="D118" s="34"/>
      <c r="E118" s="34"/>
      <c r="F118" s="34"/>
      <c r="G118" s="34"/>
      <c r="H118" s="51"/>
      <c r="I118" s="51"/>
      <c r="J118" s="51"/>
    </row>
    <row r="119" spans="1:10" x14ac:dyDescent="0.25">
      <c r="B119" s="34"/>
      <c r="C119" s="34"/>
      <c r="D119" s="34"/>
      <c r="E119" s="34"/>
      <c r="F119" s="34"/>
      <c r="G119" s="34"/>
      <c r="H119" s="51"/>
      <c r="I119" s="51"/>
      <c r="J119" s="51"/>
    </row>
    <row r="120" spans="1:10" x14ac:dyDescent="0.25">
      <c r="B120" s="34"/>
      <c r="C120" s="34"/>
      <c r="D120" s="34"/>
      <c r="E120" s="34"/>
      <c r="F120" s="34"/>
      <c r="G120" s="34"/>
      <c r="H120" s="51"/>
      <c r="I120" s="51"/>
      <c r="J120" s="51"/>
    </row>
    <row r="121" spans="1:10" x14ac:dyDescent="0.25">
      <c r="B121" s="34"/>
      <c r="C121" s="34"/>
      <c r="D121" s="34"/>
      <c r="E121" s="34"/>
      <c r="F121" s="34"/>
      <c r="G121" s="34"/>
      <c r="H121" s="51"/>
      <c r="I121" s="51"/>
      <c r="J121" s="51"/>
    </row>
    <row r="122" spans="1:10" x14ac:dyDescent="0.25">
      <c r="B122" s="34"/>
      <c r="C122" s="34"/>
      <c r="D122" s="34"/>
      <c r="E122" s="34"/>
      <c r="F122" s="34"/>
      <c r="G122" s="34"/>
      <c r="H122" s="51"/>
      <c r="I122" s="51"/>
      <c r="J122" s="51"/>
    </row>
    <row r="123" spans="1:10" x14ac:dyDescent="0.25">
      <c r="B123" s="34"/>
      <c r="C123" s="34"/>
      <c r="D123" s="34"/>
      <c r="E123" s="34"/>
      <c r="F123" s="34"/>
      <c r="G123" s="34"/>
      <c r="H123" s="51"/>
      <c r="I123" s="51"/>
      <c r="J123" s="51"/>
    </row>
    <row r="124" spans="1:10" x14ac:dyDescent="0.25">
      <c r="B124" s="34"/>
      <c r="C124" s="34"/>
      <c r="D124" s="34"/>
      <c r="E124" s="34"/>
      <c r="F124" s="34"/>
      <c r="G124" s="34"/>
      <c r="H124" s="51"/>
      <c r="I124" s="51"/>
      <c r="J124" s="51"/>
    </row>
    <row r="125" spans="1:10" x14ac:dyDescent="0.25">
      <c r="B125" s="34"/>
      <c r="C125" s="34"/>
      <c r="D125" s="34"/>
      <c r="E125" s="34"/>
      <c r="F125" s="34"/>
      <c r="G125" s="34"/>
      <c r="H125" s="51"/>
      <c r="I125" s="51"/>
      <c r="J125" s="51"/>
    </row>
    <row r="126" spans="1:10" x14ac:dyDescent="0.25">
      <c r="B126" s="34"/>
      <c r="C126" s="34"/>
      <c r="D126" s="34"/>
      <c r="E126" s="34"/>
      <c r="F126" s="34"/>
      <c r="G126" s="34"/>
      <c r="H126" s="51"/>
      <c r="I126" s="51"/>
      <c r="J126" s="51"/>
    </row>
    <row r="127" spans="1:10" x14ac:dyDescent="0.25">
      <c r="B127" s="34"/>
      <c r="C127" s="34"/>
      <c r="D127" s="34"/>
      <c r="E127" s="34"/>
      <c r="F127" s="34"/>
      <c r="G127" s="34"/>
      <c r="H127" s="51"/>
      <c r="I127" s="51"/>
      <c r="J127" s="51"/>
    </row>
    <row r="128" spans="1:10" x14ac:dyDescent="0.25">
      <c r="B128" s="34"/>
      <c r="C128" s="34"/>
      <c r="D128" s="34"/>
      <c r="E128" s="34"/>
      <c r="F128" s="34"/>
      <c r="G128" s="34"/>
      <c r="H128" s="51"/>
      <c r="I128" s="51"/>
      <c r="J128" s="51"/>
    </row>
    <row r="129" spans="2:10" x14ac:dyDescent="0.25">
      <c r="B129" s="34"/>
      <c r="C129" s="34"/>
      <c r="D129" s="34"/>
      <c r="E129" s="34"/>
      <c r="F129" s="34"/>
      <c r="G129" s="34"/>
      <c r="H129" s="51"/>
      <c r="I129" s="51"/>
      <c r="J129" s="51"/>
    </row>
    <row r="130" spans="2:10" x14ac:dyDescent="0.25">
      <c r="B130" s="34"/>
      <c r="C130" s="34"/>
      <c r="D130" s="34"/>
      <c r="E130" s="34"/>
      <c r="F130" s="34"/>
      <c r="G130" s="34"/>
      <c r="H130" s="51"/>
      <c r="I130" s="51"/>
      <c r="J130" s="51"/>
    </row>
    <row r="131" spans="2:10" x14ac:dyDescent="0.25">
      <c r="B131" s="34"/>
      <c r="C131" s="34"/>
      <c r="D131" s="34"/>
      <c r="E131" s="34"/>
      <c r="F131" s="34"/>
      <c r="G131" s="34"/>
      <c r="H131" s="51"/>
      <c r="I131" s="51"/>
      <c r="J131" s="51"/>
    </row>
    <row r="132" spans="2:10" x14ac:dyDescent="0.25">
      <c r="B132" s="34"/>
      <c r="C132" s="34"/>
      <c r="D132" s="34"/>
      <c r="E132" s="34"/>
      <c r="F132" s="34"/>
      <c r="G132" s="34"/>
      <c r="H132" s="51"/>
      <c r="I132" s="51"/>
      <c r="J132" s="51"/>
    </row>
    <row r="133" spans="2:10" x14ac:dyDescent="0.25">
      <c r="B133" s="34"/>
      <c r="C133" s="34"/>
      <c r="D133" s="34"/>
      <c r="E133" s="34"/>
      <c r="F133" s="34"/>
      <c r="G133" s="34"/>
      <c r="H133" s="51"/>
      <c r="I133" s="51"/>
      <c r="J133" s="51"/>
    </row>
    <row r="134" spans="2:10" x14ac:dyDescent="0.25">
      <c r="B134" s="34"/>
      <c r="C134" s="34"/>
      <c r="D134" s="34"/>
      <c r="E134" s="34"/>
      <c r="F134" s="34"/>
      <c r="G134" s="34"/>
      <c r="H134" s="51"/>
      <c r="I134" s="51"/>
      <c r="J134" s="51"/>
    </row>
    <row r="135" spans="2:10" x14ac:dyDescent="0.25">
      <c r="B135" s="34"/>
      <c r="C135" s="34"/>
      <c r="D135" s="34"/>
      <c r="E135" s="34"/>
      <c r="F135" s="34"/>
      <c r="G135" s="34"/>
      <c r="H135" s="51"/>
      <c r="I135" s="51"/>
      <c r="J135" s="51"/>
    </row>
    <row r="136" spans="2:10" x14ac:dyDescent="0.25">
      <c r="B136" s="34"/>
      <c r="C136" s="34"/>
      <c r="D136" s="34"/>
      <c r="E136" s="34"/>
      <c r="F136" s="34"/>
      <c r="G136" s="34"/>
      <c r="H136" s="51"/>
      <c r="I136" s="51"/>
      <c r="J136" s="51"/>
    </row>
    <row r="137" spans="2:10" x14ac:dyDescent="0.25">
      <c r="B137" s="34"/>
      <c r="C137" s="34"/>
      <c r="D137" s="34"/>
      <c r="E137" s="34"/>
      <c r="F137" s="34"/>
      <c r="G137" s="34"/>
      <c r="H137" s="51"/>
      <c r="I137" s="51"/>
      <c r="J137" s="51"/>
    </row>
    <row r="138" spans="2:10" x14ac:dyDescent="0.25">
      <c r="B138" s="34"/>
      <c r="C138" s="34"/>
      <c r="D138" s="34"/>
      <c r="E138" s="34"/>
      <c r="F138" s="34"/>
      <c r="G138" s="34"/>
      <c r="H138" s="51"/>
      <c r="I138" s="51"/>
      <c r="J138" s="51"/>
    </row>
    <row r="139" spans="2:10" x14ac:dyDescent="0.25">
      <c r="B139" s="34"/>
      <c r="C139" s="34"/>
      <c r="D139" s="34"/>
      <c r="E139" s="34"/>
      <c r="F139" s="34"/>
      <c r="G139" s="34"/>
      <c r="H139" s="51"/>
      <c r="I139" s="51"/>
      <c r="J139" s="51"/>
    </row>
    <row r="140" spans="2:10" x14ac:dyDescent="0.25">
      <c r="B140" s="34"/>
      <c r="C140" s="34"/>
      <c r="D140" s="34"/>
      <c r="E140" s="34"/>
      <c r="F140" s="34"/>
      <c r="G140" s="34"/>
      <c r="H140" s="51"/>
      <c r="I140" s="51"/>
      <c r="J140" s="51"/>
    </row>
    <row r="141" spans="2:10" x14ac:dyDescent="0.25">
      <c r="B141" s="34"/>
      <c r="C141" s="34"/>
      <c r="D141" s="34"/>
      <c r="E141" s="34"/>
      <c r="F141" s="34"/>
      <c r="G141" s="34"/>
      <c r="H141" s="51"/>
      <c r="I141" s="51"/>
      <c r="J141" s="51"/>
    </row>
    <row r="142" spans="2:10" x14ac:dyDescent="0.25">
      <c r="B142" s="34"/>
      <c r="C142" s="34"/>
      <c r="D142" s="34"/>
      <c r="E142" s="34"/>
      <c r="F142" s="34"/>
      <c r="G142" s="34"/>
      <c r="H142" s="51"/>
      <c r="I142" s="51"/>
      <c r="J142" s="51"/>
    </row>
    <row r="143" spans="2:10" x14ac:dyDescent="0.25">
      <c r="B143" s="34"/>
      <c r="C143" s="34"/>
      <c r="D143" s="34"/>
      <c r="E143" s="34"/>
      <c r="F143" s="34"/>
      <c r="G143" s="34"/>
      <c r="H143" s="51"/>
      <c r="I143" s="51"/>
      <c r="J143" s="51"/>
    </row>
    <row r="144" spans="2:10" x14ac:dyDescent="0.25">
      <c r="B144" s="34"/>
      <c r="C144" s="34"/>
      <c r="D144" s="34"/>
      <c r="E144" s="34"/>
      <c r="F144" s="34"/>
      <c r="G144" s="34"/>
      <c r="H144" s="51"/>
      <c r="I144" s="51"/>
      <c r="J144" s="51"/>
    </row>
    <row r="145" spans="2:10" x14ac:dyDescent="0.25">
      <c r="B145" s="34"/>
      <c r="C145" s="34"/>
      <c r="D145" s="34"/>
      <c r="E145" s="34"/>
      <c r="F145" s="34"/>
      <c r="G145" s="34"/>
      <c r="H145" s="51"/>
      <c r="I145" s="51"/>
      <c r="J145" s="51"/>
    </row>
    <row r="146" spans="2:10" x14ac:dyDescent="0.25">
      <c r="B146" s="34"/>
      <c r="C146" s="34"/>
      <c r="D146" s="34"/>
      <c r="E146" s="34"/>
      <c r="F146" s="34"/>
      <c r="G146" s="34"/>
      <c r="H146" s="51"/>
      <c r="I146" s="51"/>
      <c r="J146" s="51"/>
    </row>
    <row r="147" spans="2:10" x14ac:dyDescent="0.25">
      <c r="B147" s="34"/>
      <c r="C147" s="34"/>
      <c r="D147" s="34"/>
      <c r="E147" s="34"/>
      <c r="F147" s="34"/>
      <c r="G147" s="34"/>
      <c r="H147" s="51"/>
      <c r="I147" s="51"/>
      <c r="J147" s="51"/>
    </row>
    <row r="148" spans="2:10" x14ac:dyDescent="0.25">
      <c r="B148" s="34"/>
      <c r="C148" s="34"/>
      <c r="D148" s="34"/>
      <c r="E148" s="34"/>
      <c r="F148" s="34"/>
      <c r="G148" s="34"/>
      <c r="H148" s="51"/>
      <c r="I148" s="51"/>
      <c r="J148" s="51"/>
    </row>
    <row r="149" spans="2:10" x14ac:dyDescent="0.25">
      <c r="B149" s="34"/>
      <c r="C149" s="34"/>
      <c r="D149" s="34"/>
      <c r="E149" s="34"/>
      <c r="F149" s="34"/>
      <c r="G149" s="34"/>
      <c r="H149" s="51"/>
      <c r="I149" s="51"/>
      <c r="J149" s="51"/>
    </row>
    <row r="150" spans="2:10" x14ac:dyDescent="0.25">
      <c r="B150" s="34"/>
      <c r="C150" s="34"/>
      <c r="D150" s="34"/>
      <c r="E150" s="34"/>
      <c r="F150" s="34"/>
      <c r="G150" s="34"/>
      <c r="H150" s="51"/>
      <c r="I150" s="51"/>
      <c r="J150" s="51"/>
    </row>
    <row r="151" spans="2:10" x14ac:dyDescent="0.25">
      <c r="B151" s="34"/>
      <c r="C151" s="34"/>
      <c r="D151" s="34"/>
      <c r="E151" s="34"/>
      <c r="F151" s="34"/>
      <c r="G151" s="34"/>
      <c r="H151" s="51"/>
      <c r="I151" s="51"/>
      <c r="J151" s="51"/>
    </row>
    <row r="152" spans="2:10" x14ac:dyDescent="0.25">
      <c r="B152" s="34"/>
      <c r="C152" s="34"/>
      <c r="D152" s="34"/>
      <c r="E152" s="34"/>
      <c r="F152" s="34"/>
      <c r="G152" s="34"/>
      <c r="H152" s="51"/>
      <c r="I152" s="51"/>
      <c r="J152" s="51"/>
    </row>
    <row r="153" spans="2:10" x14ac:dyDescent="0.25">
      <c r="B153" s="34"/>
      <c r="C153" s="34"/>
      <c r="D153" s="34"/>
      <c r="E153" s="34"/>
      <c r="F153" s="34"/>
      <c r="G153" s="34"/>
      <c r="H153" s="51"/>
      <c r="I153" s="51"/>
      <c r="J153" s="51"/>
    </row>
    <row r="154" spans="2:10" x14ac:dyDescent="0.25">
      <c r="B154" s="34"/>
      <c r="C154" s="34"/>
      <c r="D154" s="34"/>
      <c r="E154" s="34"/>
      <c r="F154" s="34"/>
      <c r="G154" s="34"/>
      <c r="H154" s="51"/>
      <c r="I154" s="51"/>
      <c r="J154" s="51"/>
    </row>
    <row r="155" spans="2:10" x14ac:dyDescent="0.25">
      <c r="B155" s="34"/>
      <c r="C155" s="34"/>
      <c r="D155" s="34"/>
      <c r="E155" s="34"/>
      <c r="F155" s="34"/>
      <c r="G155" s="34"/>
      <c r="H155" s="51"/>
      <c r="I155" s="51"/>
      <c r="J155" s="51"/>
    </row>
    <row r="156" spans="2:10" x14ac:dyDescent="0.25">
      <c r="B156" s="34"/>
      <c r="C156" s="34"/>
      <c r="D156" s="34"/>
      <c r="E156" s="34"/>
      <c r="F156" s="34"/>
      <c r="G156" s="34"/>
      <c r="H156" s="51"/>
      <c r="I156" s="51"/>
      <c r="J156" s="51"/>
    </row>
    <row r="157" spans="2:10" x14ac:dyDescent="0.25">
      <c r="B157" s="34"/>
      <c r="C157" s="34"/>
      <c r="D157" s="34"/>
      <c r="E157" s="34"/>
      <c r="F157" s="34"/>
      <c r="G157" s="34"/>
      <c r="H157" s="51"/>
      <c r="I157" s="51"/>
      <c r="J157" s="51"/>
    </row>
    <row r="158" spans="2:10" x14ac:dyDescent="0.25">
      <c r="B158" s="34"/>
      <c r="C158" s="34"/>
      <c r="D158" s="34"/>
      <c r="E158" s="34"/>
      <c r="F158" s="34"/>
      <c r="G158" s="34"/>
      <c r="H158" s="51"/>
      <c r="I158" s="51"/>
      <c r="J158" s="51"/>
    </row>
    <row r="159" spans="2:10" x14ac:dyDescent="0.25">
      <c r="B159" s="34"/>
      <c r="C159" s="34"/>
      <c r="D159" s="34"/>
      <c r="E159" s="34"/>
      <c r="F159" s="34"/>
      <c r="G159" s="34"/>
      <c r="H159" s="51"/>
      <c r="I159" s="51"/>
      <c r="J159" s="51"/>
    </row>
    <row r="160" spans="2:10" x14ac:dyDescent="0.25">
      <c r="B160" s="34"/>
      <c r="C160" s="34"/>
      <c r="D160" s="34"/>
      <c r="E160" s="34"/>
      <c r="F160" s="34"/>
      <c r="G160" s="34"/>
      <c r="H160" s="51"/>
      <c r="I160" s="51"/>
      <c r="J160" s="51"/>
    </row>
    <row r="161" spans="2:10" x14ac:dyDescent="0.25">
      <c r="B161" s="34"/>
      <c r="C161" s="34"/>
      <c r="D161" s="34"/>
      <c r="E161" s="34"/>
      <c r="F161" s="34"/>
      <c r="G161" s="34"/>
      <c r="H161" s="51"/>
      <c r="I161" s="51"/>
      <c r="J161" s="51"/>
    </row>
    <row r="162" spans="2:10" x14ac:dyDescent="0.25">
      <c r="B162" s="34"/>
      <c r="C162" s="34"/>
      <c r="D162" s="34"/>
      <c r="E162" s="34"/>
      <c r="F162" s="34"/>
      <c r="G162" s="34"/>
      <c r="H162" s="51"/>
      <c r="I162" s="51"/>
      <c r="J162" s="51"/>
    </row>
    <row r="163" spans="2:10" x14ac:dyDescent="0.25">
      <c r="B163" s="34"/>
      <c r="C163" s="34"/>
      <c r="D163" s="34"/>
      <c r="E163" s="34"/>
      <c r="F163" s="34"/>
      <c r="G163" s="34"/>
      <c r="H163" s="51"/>
      <c r="I163" s="51"/>
      <c r="J163" s="51"/>
    </row>
    <row r="164" spans="2:10" x14ac:dyDescent="0.25">
      <c r="B164" s="34"/>
      <c r="C164" s="34"/>
      <c r="D164" s="34"/>
      <c r="E164" s="34"/>
      <c r="F164" s="34"/>
      <c r="G164" s="34"/>
      <c r="H164" s="51"/>
      <c r="I164" s="51"/>
      <c r="J164" s="51"/>
    </row>
    <row r="165" spans="2:10" x14ac:dyDescent="0.25">
      <c r="B165" s="34"/>
      <c r="C165" s="34"/>
      <c r="D165" s="34"/>
      <c r="E165" s="34"/>
      <c r="F165" s="34"/>
      <c r="G165" s="34"/>
      <c r="H165" s="51"/>
      <c r="I165" s="51"/>
      <c r="J165" s="51"/>
    </row>
    <row r="166" spans="2:10" x14ac:dyDescent="0.25">
      <c r="B166" s="34"/>
      <c r="C166" s="34"/>
      <c r="D166" s="34"/>
      <c r="E166" s="34"/>
      <c r="F166" s="34"/>
      <c r="G166" s="34"/>
      <c r="H166" s="51"/>
      <c r="I166" s="51"/>
      <c r="J166" s="51"/>
    </row>
    <row r="167" spans="2:10" x14ac:dyDescent="0.25">
      <c r="B167" s="34"/>
      <c r="C167" s="34"/>
      <c r="D167" s="34"/>
      <c r="E167" s="34"/>
      <c r="F167" s="34"/>
      <c r="G167" s="34"/>
      <c r="H167" s="51"/>
      <c r="I167" s="51"/>
      <c r="J167" s="51"/>
    </row>
    <row r="168" spans="2:10" x14ac:dyDescent="0.25">
      <c r="B168" s="34"/>
      <c r="C168" s="34"/>
      <c r="D168" s="34"/>
      <c r="E168" s="34"/>
      <c r="F168" s="34"/>
      <c r="G168" s="34"/>
      <c r="H168" s="51"/>
      <c r="I168" s="51"/>
      <c r="J168" s="51"/>
    </row>
    <row r="169" spans="2:10" x14ac:dyDescent="0.25">
      <c r="B169" s="34"/>
      <c r="C169" s="34"/>
      <c r="D169" s="34"/>
      <c r="E169" s="34"/>
      <c r="F169" s="34"/>
      <c r="G169" s="34"/>
      <c r="H169" s="51"/>
      <c r="I169" s="51"/>
      <c r="J169" s="51"/>
    </row>
    <row r="170" spans="2:10" x14ac:dyDescent="0.25">
      <c r="B170" s="34"/>
      <c r="C170" s="34"/>
      <c r="D170" s="34"/>
      <c r="E170" s="34"/>
      <c r="F170" s="34"/>
      <c r="G170" s="34"/>
      <c r="H170" s="51"/>
      <c r="I170" s="51"/>
      <c r="J170" s="51"/>
    </row>
    <row r="171" spans="2:10" x14ac:dyDescent="0.25">
      <c r="B171" s="34"/>
      <c r="C171" s="34"/>
      <c r="D171" s="34"/>
      <c r="E171" s="34"/>
      <c r="F171" s="34"/>
      <c r="G171" s="34"/>
      <c r="H171" s="51"/>
      <c r="I171" s="51"/>
      <c r="J171" s="51"/>
    </row>
    <row r="172" spans="2:10" x14ac:dyDescent="0.25">
      <c r="B172" s="34"/>
      <c r="C172" s="34"/>
      <c r="D172" s="34"/>
      <c r="E172" s="34"/>
      <c r="F172" s="34"/>
      <c r="G172" s="34"/>
      <c r="H172" s="51"/>
      <c r="I172" s="51"/>
      <c r="J172" s="51"/>
    </row>
    <row r="173" spans="2:10" x14ac:dyDescent="0.25">
      <c r="B173" s="34"/>
      <c r="C173" s="34"/>
      <c r="D173" s="34"/>
      <c r="E173" s="34"/>
      <c r="F173" s="34"/>
      <c r="G173" s="34"/>
      <c r="H173" s="51"/>
      <c r="I173" s="51"/>
      <c r="J173" s="51"/>
    </row>
    <row r="174" spans="2:10" x14ac:dyDescent="0.25">
      <c r="B174" s="34"/>
      <c r="C174" s="34"/>
      <c r="D174" s="34"/>
      <c r="E174" s="34"/>
      <c r="F174" s="34"/>
      <c r="G174" s="34"/>
      <c r="H174" s="51"/>
      <c r="I174" s="51"/>
      <c r="J174" s="51"/>
    </row>
    <row r="175" spans="2:10" x14ac:dyDescent="0.25">
      <c r="B175" s="34"/>
      <c r="C175" s="34"/>
      <c r="D175" s="34"/>
      <c r="E175" s="34"/>
      <c r="F175" s="34"/>
      <c r="G175" s="34"/>
      <c r="H175" s="51"/>
      <c r="I175" s="51"/>
      <c r="J175" s="51"/>
    </row>
    <row r="176" spans="2:10" x14ac:dyDescent="0.25">
      <c r="B176" s="34"/>
      <c r="C176" s="34"/>
      <c r="D176" s="34"/>
      <c r="E176" s="34"/>
      <c r="F176" s="34"/>
      <c r="G176" s="34"/>
      <c r="H176" s="51"/>
      <c r="I176" s="51"/>
      <c r="J176" s="51"/>
    </row>
    <row r="177" spans="2:10" x14ac:dyDescent="0.25">
      <c r="B177" s="34"/>
      <c r="C177" s="34"/>
      <c r="D177" s="34"/>
      <c r="E177" s="34"/>
      <c r="F177" s="34"/>
      <c r="G177" s="34"/>
      <c r="H177" s="51"/>
      <c r="I177" s="51"/>
      <c r="J177" s="51"/>
    </row>
    <row r="178" spans="2:10" x14ac:dyDescent="0.25">
      <c r="B178" s="34"/>
      <c r="C178" s="34"/>
      <c r="D178" s="34"/>
      <c r="E178" s="34"/>
      <c r="F178" s="34"/>
      <c r="G178" s="34"/>
      <c r="H178" s="51"/>
      <c r="I178" s="51"/>
      <c r="J178" s="51"/>
    </row>
    <row r="179" spans="2:10" x14ac:dyDescent="0.25">
      <c r="B179" s="34"/>
      <c r="C179" s="34"/>
      <c r="D179" s="34"/>
      <c r="E179" s="34"/>
      <c r="F179" s="34"/>
      <c r="G179" s="34"/>
      <c r="H179" s="51"/>
      <c r="I179" s="51"/>
      <c r="J179" s="51"/>
    </row>
    <row r="180" spans="2:10" x14ac:dyDescent="0.25">
      <c r="B180" s="34"/>
      <c r="C180" s="34"/>
      <c r="D180" s="34"/>
      <c r="E180" s="34"/>
      <c r="F180" s="34"/>
      <c r="G180" s="34"/>
      <c r="H180" s="51"/>
      <c r="I180" s="51"/>
      <c r="J180" s="51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J247"/>
  <sheetViews>
    <sheetView workbookViewId="0">
      <selection activeCell="B25" sqref="B25"/>
    </sheetView>
  </sheetViews>
  <sheetFormatPr defaultColWidth="9.1796875" defaultRowHeight="13" x14ac:dyDescent="0.3"/>
  <cols>
    <col min="1" max="1" width="52.7265625" style="160" bestFit="1" customWidth="1"/>
    <col min="2" max="7" width="15.1796875" style="160" customWidth="1"/>
    <col min="8" max="16384" width="9.1796875" style="160"/>
  </cols>
  <sheetData>
    <row r="2" spans="1:10" ht="18.5" x14ac:dyDescent="0.3">
      <c r="A2" s="256" t="s">
        <v>107</v>
      </c>
      <c r="B2" s="256"/>
      <c r="C2" s="256"/>
      <c r="D2" s="256"/>
      <c r="E2" s="256"/>
      <c r="F2" s="256"/>
      <c r="G2" s="256"/>
      <c r="H2" s="143"/>
      <c r="I2" s="143"/>
      <c r="J2" s="143"/>
    </row>
    <row r="3" spans="1:10" x14ac:dyDescent="0.3">
      <c r="A3" s="25"/>
    </row>
    <row r="4" spans="1:10" s="8" customFormat="1" x14ac:dyDescent="0.3">
      <c r="A4" s="115" t="str">
        <f>$A$2 &amp; " (" &amp;G4 &amp; ")"</f>
        <v>Державний та гарантований державою борг України за поточний рік (млрд. грн)</v>
      </c>
      <c r="G4" s="8" t="str">
        <f>VALUAH</f>
        <v>млрд. грн</v>
      </c>
    </row>
    <row r="5" spans="1:10" s="107" customFormat="1" x14ac:dyDescent="0.25">
      <c r="A5" s="56"/>
      <c r="B5" s="139">
        <v>44926</v>
      </c>
      <c r="C5" s="139">
        <v>44957</v>
      </c>
      <c r="D5" s="139">
        <v>44985</v>
      </c>
      <c r="E5" s="139">
        <v>45016</v>
      </c>
      <c r="F5" s="139">
        <v>45046</v>
      </c>
      <c r="G5" s="219">
        <v>45077</v>
      </c>
    </row>
    <row r="6" spans="1:10" s="203" customFormat="1" x14ac:dyDescent="0.25">
      <c r="A6" s="100" t="s">
        <v>151</v>
      </c>
      <c r="B6" s="206">
        <f t="shared" ref="B6:G6" si="0">SUM(B7:B8)</f>
        <v>4075.4500576400706</v>
      </c>
      <c r="C6" s="206">
        <f t="shared" si="0"/>
        <v>4266.4444728775707</v>
      </c>
      <c r="D6" s="206">
        <f t="shared" si="0"/>
        <v>4243.6864570672296</v>
      </c>
      <c r="E6" s="206">
        <f t="shared" si="0"/>
        <v>4386.5683003105796</v>
      </c>
      <c r="F6" s="206">
        <f t="shared" si="0"/>
        <v>4546.7853687227298</v>
      </c>
      <c r="G6" s="206">
        <f t="shared" si="0"/>
        <v>4593.4711813931399</v>
      </c>
    </row>
    <row r="7" spans="1:10" s="180" customFormat="1" x14ac:dyDescent="0.3">
      <c r="A7" s="132" t="s">
        <v>47</v>
      </c>
      <c r="B7" s="252">
        <v>1461.8881836600101</v>
      </c>
      <c r="C7" s="252">
        <v>1492.4502412735701</v>
      </c>
      <c r="D7" s="252">
        <v>1502.76225907669</v>
      </c>
      <c r="E7" s="252">
        <v>1514.0667127234599</v>
      </c>
      <c r="F7" s="252">
        <v>1505.53454171768</v>
      </c>
      <c r="G7" s="42">
        <v>1522.3931327435901</v>
      </c>
    </row>
    <row r="8" spans="1:10" s="180" customFormat="1" x14ac:dyDescent="0.3">
      <c r="A8" s="132" t="s">
        <v>59</v>
      </c>
      <c r="B8" s="252">
        <v>2613.5618739800602</v>
      </c>
      <c r="C8" s="252">
        <v>2773.9942316040001</v>
      </c>
      <c r="D8" s="252">
        <v>2740.9241979905401</v>
      </c>
      <c r="E8" s="252">
        <v>2872.50158758712</v>
      </c>
      <c r="F8" s="252">
        <v>3041.2508270050498</v>
      </c>
      <c r="G8" s="42">
        <v>3071.0780486495501</v>
      </c>
    </row>
    <row r="9" spans="1:10" x14ac:dyDescent="0.3">
      <c r="B9" s="143"/>
      <c r="C9" s="143"/>
      <c r="D9" s="143"/>
      <c r="E9" s="143"/>
      <c r="F9" s="143"/>
      <c r="G9" s="143"/>
      <c r="H9" s="143"/>
    </row>
    <row r="10" spans="1:10" x14ac:dyDescent="0.3">
      <c r="A10" s="115" t="str">
        <f>$A$2 &amp; " (" &amp;G10 &amp; ")"</f>
        <v>Державний та гарантований державою борг України за поточний рік (млрд. дол. США)</v>
      </c>
      <c r="B10" s="143"/>
      <c r="C10" s="143"/>
      <c r="D10" s="143"/>
      <c r="E10" s="143"/>
      <c r="F10" s="143"/>
      <c r="G10" s="8" t="str">
        <f>VALUSD</f>
        <v>млрд. дол. США</v>
      </c>
      <c r="H10" s="143"/>
    </row>
    <row r="11" spans="1:10" s="230" customFormat="1" x14ac:dyDescent="0.3">
      <c r="A11" s="56"/>
      <c r="B11" s="139">
        <v>44926</v>
      </c>
      <c r="C11" s="139">
        <v>44957</v>
      </c>
      <c r="D11" s="139">
        <v>44985</v>
      </c>
      <c r="E11" s="139">
        <v>45016</v>
      </c>
      <c r="F11" s="139">
        <v>45046</v>
      </c>
      <c r="G11" s="219">
        <v>45077</v>
      </c>
      <c r="H11" s="107"/>
      <c r="I11" s="107"/>
      <c r="J11" s="107"/>
    </row>
    <row r="12" spans="1:10" s="58" customFormat="1" x14ac:dyDescent="0.3">
      <c r="A12" s="100" t="s">
        <v>151</v>
      </c>
      <c r="B12" s="206">
        <f t="shared" ref="B12:G12" si="1">SUM(B13:B14)</f>
        <v>111.44670722021999</v>
      </c>
      <c r="C12" s="206">
        <f t="shared" si="1"/>
        <v>116.66961472114001</v>
      </c>
      <c r="D12" s="206">
        <f t="shared" si="1"/>
        <v>116.04727709229999</v>
      </c>
      <c r="E12" s="206">
        <f t="shared" si="1"/>
        <v>119.95450469318001</v>
      </c>
      <c r="F12" s="206">
        <f t="shared" si="1"/>
        <v>124.33577902181</v>
      </c>
      <c r="G12" s="206">
        <f t="shared" si="1"/>
        <v>125.61244295395001</v>
      </c>
      <c r="H12" s="43"/>
    </row>
    <row r="13" spans="1:10" s="24" customFormat="1" x14ac:dyDescent="0.3">
      <c r="A13" s="10" t="s">
        <v>47</v>
      </c>
      <c r="B13" s="252">
        <v>39.976596962199999</v>
      </c>
      <c r="C13" s="252">
        <v>40.812342864830001</v>
      </c>
      <c r="D13" s="252">
        <v>41.094333911840003</v>
      </c>
      <c r="E13" s="252">
        <v>41.403463975539999</v>
      </c>
      <c r="F13" s="252">
        <v>41.170144378800003</v>
      </c>
      <c r="G13" s="42">
        <v>41.631157133610003</v>
      </c>
      <c r="H13" s="20"/>
    </row>
    <row r="14" spans="1:10" s="24" customFormat="1" x14ac:dyDescent="0.3">
      <c r="A14" s="10" t="s">
        <v>59</v>
      </c>
      <c r="B14" s="252">
        <v>71.47011025802</v>
      </c>
      <c r="C14" s="252">
        <v>75.857271856310007</v>
      </c>
      <c r="D14" s="252">
        <v>74.952943180459997</v>
      </c>
      <c r="E14" s="252">
        <v>78.551040717640007</v>
      </c>
      <c r="F14" s="252">
        <v>83.165634643009994</v>
      </c>
      <c r="G14" s="42">
        <v>83.981285820340005</v>
      </c>
      <c r="H14" s="20"/>
    </row>
    <row r="15" spans="1:10" x14ac:dyDescent="0.3">
      <c r="B15" s="143"/>
      <c r="C15" s="143"/>
      <c r="D15" s="143"/>
      <c r="E15" s="143"/>
      <c r="F15" s="143"/>
      <c r="G15" s="143"/>
      <c r="H15" s="143"/>
    </row>
    <row r="16" spans="1:10" s="72" customFormat="1" x14ac:dyDescent="0.3">
      <c r="B16" s="54"/>
      <c r="C16" s="54"/>
      <c r="D16" s="54"/>
      <c r="E16" s="54"/>
      <c r="F16" s="54"/>
      <c r="G16" s="92" t="s">
        <v>41</v>
      </c>
      <c r="H16" s="54"/>
    </row>
    <row r="17" spans="1:10" s="230" customFormat="1" x14ac:dyDescent="0.3">
      <c r="A17" s="204"/>
      <c r="B17" s="139">
        <v>44926</v>
      </c>
      <c r="C17" s="139">
        <v>44957</v>
      </c>
      <c r="D17" s="139">
        <v>44985</v>
      </c>
      <c r="E17" s="139">
        <v>45016</v>
      </c>
      <c r="F17" s="139">
        <v>45046</v>
      </c>
      <c r="G17" s="139">
        <v>45077</v>
      </c>
      <c r="H17" s="107"/>
      <c r="I17" s="107"/>
      <c r="J17" s="107"/>
    </row>
    <row r="18" spans="1:10" s="58" customFormat="1" x14ac:dyDescent="0.3">
      <c r="A18" s="239" t="s">
        <v>151</v>
      </c>
      <c r="B18" s="206">
        <f t="shared" ref="B18:G18" si="2">SUM(B19:B20)</f>
        <v>1</v>
      </c>
      <c r="C18" s="206">
        <f t="shared" si="2"/>
        <v>1</v>
      </c>
      <c r="D18" s="206">
        <f t="shared" si="2"/>
        <v>1</v>
      </c>
      <c r="E18" s="206">
        <f t="shared" si="2"/>
        <v>1</v>
      </c>
      <c r="F18" s="206">
        <f t="shared" si="2"/>
        <v>1</v>
      </c>
      <c r="G18" s="206">
        <f t="shared" si="2"/>
        <v>1</v>
      </c>
      <c r="H18" s="43"/>
    </row>
    <row r="19" spans="1:10" s="24" customFormat="1" x14ac:dyDescent="0.3">
      <c r="A19" s="10" t="s">
        <v>47</v>
      </c>
      <c r="B19" s="68">
        <v>0.35870600000000002</v>
      </c>
      <c r="C19" s="68">
        <v>0.34981099999999998</v>
      </c>
      <c r="D19" s="68">
        <v>0.35411700000000002</v>
      </c>
      <c r="E19" s="68">
        <v>0.34516000000000002</v>
      </c>
      <c r="F19" s="68">
        <v>0.331121</v>
      </c>
      <c r="G19" s="118">
        <v>0.33142500000000003</v>
      </c>
      <c r="H19" s="20"/>
    </row>
    <row r="20" spans="1:10" s="24" customFormat="1" x14ac:dyDescent="0.3">
      <c r="A20" s="10" t="s">
        <v>59</v>
      </c>
      <c r="B20" s="68">
        <v>0.64129400000000003</v>
      </c>
      <c r="C20" s="68">
        <v>0.65018900000000002</v>
      </c>
      <c r="D20" s="68">
        <v>0.64588299999999998</v>
      </c>
      <c r="E20" s="68">
        <v>0.65483999999999998</v>
      </c>
      <c r="F20" s="68">
        <v>0.668879</v>
      </c>
      <c r="G20" s="118">
        <v>0.66857500000000003</v>
      </c>
      <c r="H20" s="20"/>
    </row>
    <row r="21" spans="1:10" x14ac:dyDescent="0.3">
      <c r="B21" s="143"/>
      <c r="C21" s="143"/>
      <c r="D21" s="143"/>
      <c r="E21" s="143"/>
      <c r="F21" s="143"/>
      <c r="G21" s="143"/>
      <c r="H21" s="143"/>
    </row>
    <row r="22" spans="1:10" x14ac:dyDescent="0.3">
      <c r="B22" s="143"/>
      <c r="C22" s="143"/>
      <c r="D22" s="143"/>
      <c r="E22" s="143"/>
      <c r="F22" s="143"/>
      <c r="G22" s="143"/>
      <c r="H22" s="143"/>
    </row>
    <row r="23" spans="1:10" x14ac:dyDescent="0.3">
      <c r="B23" s="143"/>
      <c r="C23" s="143"/>
      <c r="D23" s="143"/>
      <c r="E23" s="143"/>
      <c r="F23" s="143"/>
      <c r="G23" s="143"/>
      <c r="H23" s="143"/>
    </row>
    <row r="24" spans="1:10" x14ac:dyDescent="0.3">
      <c r="B24" s="143"/>
      <c r="C24" s="143"/>
      <c r="D24" s="143"/>
      <c r="E24" s="143"/>
      <c r="F24" s="143"/>
      <c r="G24" s="143"/>
      <c r="H24" s="143"/>
    </row>
    <row r="25" spans="1:10" s="72" customFormat="1" x14ac:dyDescent="0.3">
      <c r="B25" s="54"/>
      <c r="C25" s="54"/>
      <c r="D25" s="54"/>
      <c r="E25" s="54"/>
      <c r="F25" s="54"/>
      <c r="G25" s="54"/>
      <c r="H25" s="54"/>
    </row>
    <row r="26" spans="1:10" x14ac:dyDescent="0.3">
      <c r="B26" s="143"/>
      <c r="C26" s="143"/>
      <c r="D26" s="143"/>
      <c r="E26" s="143"/>
      <c r="F26" s="143"/>
      <c r="G26" s="143"/>
      <c r="H26" s="143"/>
    </row>
    <row r="27" spans="1:10" x14ac:dyDescent="0.3">
      <c r="B27" s="143"/>
      <c r="C27" s="143"/>
      <c r="D27" s="143"/>
      <c r="E27" s="143"/>
      <c r="F27" s="143"/>
      <c r="G27" s="143"/>
      <c r="H27" s="143"/>
    </row>
    <row r="28" spans="1:10" x14ac:dyDescent="0.3">
      <c r="B28" s="143"/>
      <c r="C28" s="143"/>
      <c r="D28" s="143"/>
      <c r="E28" s="143"/>
      <c r="F28" s="143"/>
      <c r="G28" s="143"/>
      <c r="H28" s="143"/>
    </row>
    <row r="29" spans="1:10" x14ac:dyDescent="0.3">
      <c r="B29" s="143"/>
      <c r="C29" s="143"/>
      <c r="D29" s="143"/>
      <c r="E29" s="143"/>
      <c r="F29" s="143"/>
      <c r="G29" s="143"/>
      <c r="H29" s="143"/>
    </row>
    <row r="30" spans="1:10" x14ac:dyDescent="0.3">
      <c r="B30" s="143"/>
      <c r="C30" s="143"/>
      <c r="D30" s="143"/>
      <c r="E30" s="143"/>
      <c r="F30" s="143"/>
      <c r="G30" s="143"/>
      <c r="H30" s="143"/>
    </row>
    <row r="31" spans="1:10" x14ac:dyDescent="0.3">
      <c r="B31" s="143"/>
      <c r="C31" s="143"/>
      <c r="D31" s="143"/>
      <c r="E31" s="143"/>
      <c r="F31" s="143"/>
      <c r="G31" s="143"/>
      <c r="H31" s="143"/>
    </row>
    <row r="32" spans="1:10" x14ac:dyDescent="0.3">
      <c r="B32" s="143"/>
      <c r="C32" s="143"/>
      <c r="D32" s="143"/>
      <c r="E32" s="143"/>
      <c r="F32" s="143"/>
      <c r="G32" s="143"/>
      <c r="H32" s="143"/>
    </row>
    <row r="33" spans="2:8" x14ac:dyDescent="0.3">
      <c r="B33" s="143"/>
      <c r="C33" s="143"/>
      <c r="D33" s="143"/>
      <c r="E33" s="143"/>
      <c r="F33" s="143"/>
      <c r="G33" s="143"/>
      <c r="H33" s="143"/>
    </row>
    <row r="34" spans="2:8" x14ac:dyDescent="0.3">
      <c r="B34" s="143"/>
      <c r="C34" s="143"/>
      <c r="D34" s="143"/>
      <c r="E34" s="143"/>
      <c r="F34" s="143"/>
      <c r="G34" s="143"/>
      <c r="H34" s="143"/>
    </row>
    <row r="35" spans="2:8" x14ac:dyDescent="0.3">
      <c r="B35" s="143"/>
      <c r="C35" s="143"/>
      <c r="D35" s="143"/>
      <c r="E35" s="143"/>
      <c r="F35" s="143"/>
      <c r="G35" s="143"/>
      <c r="H35" s="143"/>
    </row>
    <row r="36" spans="2:8" x14ac:dyDescent="0.3">
      <c r="B36" s="143"/>
      <c r="C36" s="143"/>
      <c r="D36" s="143"/>
      <c r="E36" s="143"/>
      <c r="F36" s="143"/>
      <c r="G36" s="143"/>
      <c r="H36" s="143"/>
    </row>
    <row r="37" spans="2:8" x14ac:dyDescent="0.3">
      <c r="B37" s="143"/>
      <c r="C37" s="143"/>
      <c r="D37" s="143"/>
      <c r="E37" s="143"/>
      <c r="F37" s="143"/>
      <c r="G37" s="143"/>
      <c r="H37" s="143"/>
    </row>
    <row r="38" spans="2:8" x14ac:dyDescent="0.3">
      <c r="B38" s="143"/>
      <c r="C38" s="143"/>
      <c r="D38" s="143"/>
      <c r="E38" s="143"/>
      <c r="F38" s="143"/>
      <c r="G38" s="143"/>
      <c r="H38" s="143"/>
    </row>
    <row r="39" spans="2:8" x14ac:dyDescent="0.3">
      <c r="B39" s="143"/>
      <c r="C39" s="143"/>
      <c r="D39" s="143"/>
      <c r="E39" s="143"/>
      <c r="F39" s="143"/>
      <c r="G39" s="143"/>
      <c r="H39" s="143"/>
    </row>
    <row r="40" spans="2:8" x14ac:dyDescent="0.3">
      <c r="B40" s="143"/>
      <c r="C40" s="143"/>
      <c r="D40" s="143"/>
      <c r="E40" s="143"/>
      <c r="F40" s="143"/>
      <c r="G40" s="143"/>
      <c r="H40" s="143"/>
    </row>
    <row r="41" spans="2:8" x14ac:dyDescent="0.3">
      <c r="B41" s="143"/>
      <c r="C41" s="143"/>
      <c r="D41" s="143"/>
      <c r="E41" s="143"/>
      <c r="F41" s="143"/>
      <c r="G41" s="143"/>
      <c r="H41" s="143"/>
    </row>
    <row r="42" spans="2:8" x14ac:dyDescent="0.3">
      <c r="B42" s="143"/>
      <c r="C42" s="143"/>
      <c r="D42" s="143"/>
      <c r="E42" s="143"/>
      <c r="F42" s="143"/>
      <c r="G42" s="143"/>
      <c r="H42" s="143"/>
    </row>
    <row r="43" spans="2:8" x14ac:dyDescent="0.3">
      <c r="B43" s="143"/>
      <c r="C43" s="143"/>
      <c r="D43" s="143"/>
      <c r="E43" s="143"/>
      <c r="F43" s="143"/>
      <c r="G43" s="143"/>
      <c r="H43" s="143"/>
    </row>
    <row r="44" spans="2:8" x14ac:dyDescent="0.3">
      <c r="B44" s="143"/>
      <c r="C44" s="143"/>
      <c r="D44" s="143"/>
      <c r="E44" s="143"/>
      <c r="F44" s="143"/>
      <c r="G44" s="143"/>
      <c r="H44" s="143"/>
    </row>
    <row r="45" spans="2:8" x14ac:dyDescent="0.3">
      <c r="B45" s="143"/>
      <c r="C45" s="143"/>
      <c r="D45" s="143"/>
      <c r="E45" s="143"/>
      <c r="F45" s="143"/>
      <c r="G45" s="143"/>
      <c r="H45" s="143"/>
    </row>
    <row r="46" spans="2:8" x14ac:dyDescent="0.3">
      <c r="B46" s="143"/>
      <c r="C46" s="143"/>
      <c r="D46" s="143"/>
      <c r="E46" s="143"/>
      <c r="F46" s="143"/>
      <c r="G46" s="143"/>
      <c r="H46" s="143"/>
    </row>
    <row r="47" spans="2:8" x14ac:dyDescent="0.3">
      <c r="B47" s="143"/>
      <c r="C47" s="143"/>
      <c r="D47" s="143"/>
      <c r="E47" s="143"/>
      <c r="F47" s="143"/>
      <c r="G47" s="143"/>
      <c r="H47" s="143"/>
    </row>
    <row r="48" spans="2:8" x14ac:dyDescent="0.3">
      <c r="B48" s="143"/>
      <c r="C48" s="143"/>
      <c r="D48" s="143"/>
      <c r="E48" s="143"/>
      <c r="F48" s="143"/>
      <c r="G48" s="143"/>
      <c r="H48" s="143"/>
    </row>
    <row r="49" spans="2:8" x14ac:dyDescent="0.3">
      <c r="B49" s="143"/>
      <c r="C49" s="143"/>
      <c r="D49" s="143"/>
      <c r="E49" s="143"/>
      <c r="F49" s="143"/>
      <c r="G49" s="143"/>
      <c r="H49" s="143"/>
    </row>
    <row r="50" spans="2:8" x14ac:dyDescent="0.3">
      <c r="B50" s="143"/>
      <c r="C50" s="143"/>
      <c r="D50" s="143"/>
      <c r="E50" s="143"/>
      <c r="F50" s="143"/>
      <c r="G50" s="143"/>
      <c r="H50" s="143"/>
    </row>
    <row r="51" spans="2:8" x14ac:dyDescent="0.3">
      <c r="B51" s="143"/>
      <c r="C51" s="143"/>
      <c r="D51" s="143"/>
      <c r="E51" s="143"/>
      <c r="F51" s="143"/>
      <c r="G51" s="143"/>
      <c r="H51" s="143"/>
    </row>
    <row r="52" spans="2:8" x14ac:dyDescent="0.3">
      <c r="B52" s="143"/>
      <c r="C52" s="143"/>
      <c r="D52" s="143"/>
      <c r="E52" s="143"/>
      <c r="F52" s="143"/>
      <c r="G52" s="143"/>
      <c r="H52" s="143"/>
    </row>
    <row r="53" spans="2:8" x14ac:dyDescent="0.3">
      <c r="B53" s="143"/>
      <c r="C53" s="143"/>
      <c r="D53" s="143"/>
      <c r="E53" s="143"/>
      <c r="F53" s="143"/>
      <c r="G53" s="143"/>
      <c r="H53" s="143"/>
    </row>
    <row r="54" spans="2:8" x14ac:dyDescent="0.3">
      <c r="B54" s="143"/>
      <c r="C54" s="143"/>
      <c r="D54" s="143"/>
      <c r="E54" s="143"/>
      <c r="F54" s="143"/>
      <c r="G54" s="143"/>
      <c r="H54" s="143"/>
    </row>
    <row r="55" spans="2:8" x14ac:dyDescent="0.3">
      <c r="B55" s="143"/>
      <c r="C55" s="143"/>
      <c r="D55" s="143"/>
      <c r="E55" s="143"/>
      <c r="F55" s="143"/>
      <c r="G55" s="143"/>
      <c r="H55" s="143"/>
    </row>
    <row r="56" spans="2:8" x14ac:dyDescent="0.3">
      <c r="B56" s="143"/>
      <c r="C56" s="143"/>
      <c r="D56" s="143"/>
      <c r="E56" s="143"/>
      <c r="F56" s="143"/>
      <c r="G56" s="143"/>
      <c r="H56" s="143"/>
    </row>
    <row r="57" spans="2:8" x14ac:dyDescent="0.3">
      <c r="B57" s="143"/>
      <c r="C57" s="143"/>
      <c r="D57" s="143"/>
      <c r="E57" s="143"/>
      <c r="F57" s="143"/>
      <c r="G57" s="143"/>
      <c r="H57" s="143"/>
    </row>
    <row r="58" spans="2:8" x14ac:dyDescent="0.3">
      <c r="B58" s="143"/>
      <c r="C58" s="143"/>
      <c r="D58" s="143"/>
      <c r="E58" s="143"/>
      <c r="F58" s="143"/>
      <c r="G58" s="143"/>
      <c r="H58" s="143"/>
    </row>
    <row r="59" spans="2:8" x14ac:dyDescent="0.3">
      <c r="B59" s="143"/>
      <c r="C59" s="143"/>
      <c r="D59" s="143"/>
      <c r="E59" s="143"/>
      <c r="F59" s="143"/>
      <c r="G59" s="143"/>
      <c r="H59" s="143"/>
    </row>
    <row r="60" spans="2:8" x14ac:dyDescent="0.3">
      <c r="B60" s="143"/>
      <c r="C60" s="143"/>
      <c r="D60" s="143"/>
      <c r="E60" s="143"/>
      <c r="F60" s="143"/>
      <c r="G60" s="143"/>
      <c r="H60" s="143"/>
    </row>
    <row r="61" spans="2:8" x14ac:dyDescent="0.3">
      <c r="B61" s="143"/>
      <c r="C61" s="143"/>
      <c r="D61" s="143"/>
      <c r="E61" s="143"/>
      <c r="F61" s="143"/>
      <c r="G61" s="143"/>
      <c r="H61" s="143"/>
    </row>
    <row r="62" spans="2:8" x14ac:dyDescent="0.3">
      <c r="B62" s="143"/>
      <c r="C62" s="143"/>
      <c r="D62" s="143"/>
      <c r="E62" s="143"/>
      <c r="F62" s="143"/>
      <c r="G62" s="143"/>
      <c r="H62" s="143"/>
    </row>
    <row r="63" spans="2:8" x14ac:dyDescent="0.3">
      <c r="B63" s="143"/>
      <c r="C63" s="143"/>
      <c r="D63" s="143"/>
      <c r="E63" s="143"/>
      <c r="F63" s="143"/>
      <c r="G63" s="143"/>
      <c r="H63" s="143"/>
    </row>
    <row r="64" spans="2:8" x14ac:dyDescent="0.3">
      <c r="B64" s="143"/>
      <c r="C64" s="143"/>
      <c r="D64" s="143"/>
      <c r="E64" s="143"/>
      <c r="F64" s="143"/>
      <c r="G64" s="143"/>
      <c r="H64" s="143"/>
    </row>
    <row r="65" spans="2:8" x14ac:dyDescent="0.3">
      <c r="B65" s="143"/>
      <c r="C65" s="143"/>
      <c r="D65" s="143"/>
      <c r="E65" s="143"/>
      <c r="F65" s="143"/>
      <c r="G65" s="143"/>
      <c r="H65" s="143"/>
    </row>
    <row r="66" spans="2:8" x14ac:dyDescent="0.3">
      <c r="B66" s="143"/>
      <c r="C66" s="143"/>
      <c r="D66" s="143"/>
      <c r="E66" s="143"/>
      <c r="F66" s="143"/>
      <c r="G66" s="143"/>
      <c r="H66" s="143"/>
    </row>
    <row r="67" spans="2:8" x14ac:dyDescent="0.3">
      <c r="B67" s="143"/>
      <c r="C67" s="143"/>
      <c r="D67" s="143"/>
      <c r="E67" s="143"/>
      <c r="F67" s="143"/>
      <c r="G67" s="143"/>
      <c r="H67" s="143"/>
    </row>
    <row r="68" spans="2:8" x14ac:dyDescent="0.3">
      <c r="B68" s="143"/>
      <c r="C68" s="143"/>
      <c r="D68" s="143"/>
      <c r="E68" s="143"/>
      <c r="F68" s="143"/>
      <c r="G68" s="143"/>
      <c r="H68" s="143"/>
    </row>
    <row r="69" spans="2:8" x14ac:dyDescent="0.3">
      <c r="B69" s="143"/>
      <c r="C69" s="143"/>
      <c r="D69" s="143"/>
      <c r="E69" s="143"/>
      <c r="F69" s="143"/>
      <c r="G69" s="143"/>
      <c r="H69" s="143"/>
    </row>
    <row r="70" spans="2:8" x14ac:dyDescent="0.3">
      <c r="B70" s="143"/>
      <c r="C70" s="143"/>
      <c r="D70" s="143"/>
      <c r="E70" s="143"/>
      <c r="F70" s="143"/>
      <c r="G70" s="143"/>
      <c r="H70" s="143"/>
    </row>
    <row r="71" spans="2:8" x14ac:dyDescent="0.3">
      <c r="B71" s="143"/>
      <c r="C71" s="143"/>
      <c r="D71" s="143"/>
      <c r="E71" s="143"/>
      <c r="F71" s="143"/>
      <c r="G71" s="143"/>
      <c r="H71" s="143"/>
    </row>
    <row r="72" spans="2:8" x14ac:dyDescent="0.3">
      <c r="B72" s="143"/>
      <c r="C72" s="143"/>
      <c r="D72" s="143"/>
      <c r="E72" s="143"/>
      <c r="F72" s="143"/>
      <c r="G72" s="143"/>
      <c r="H72" s="143"/>
    </row>
    <row r="73" spans="2:8" x14ac:dyDescent="0.3">
      <c r="B73" s="143"/>
      <c r="C73" s="143"/>
      <c r="D73" s="143"/>
      <c r="E73" s="143"/>
      <c r="F73" s="143"/>
      <c r="G73" s="143"/>
      <c r="H73" s="143"/>
    </row>
    <row r="74" spans="2:8" x14ac:dyDescent="0.3">
      <c r="B74" s="143"/>
      <c r="C74" s="143"/>
      <c r="D74" s="143"/>
      <c r="E74" s="143"/>
      <c r="F74" s="143"/>
      <c r="G74" s="143"/>
      <c r="H74" s="143"/>
    </row>
    <row r="75" spans="2:8" x14ac:dyDescent="0.3">
      <c r="B75" s="143"/>
      <c r="C75" s="143"/>
      <c r="D75" s="143"/>
      <c r="E75" s="143"/>
      <c r="F75" s="143"/>
      <c r="G75" s="143"/>
      <c r="H75" s="143"/>
    </row>
    <row r="76" spans="2:8" x14ac:dyDescent="0.3">
      <c r="B76" s="143"/>
      <c r="C76" s="143"/>
      <c r="D76" s="143"/>
      <c r="E76" s="143"/>
      <c r="F76" s="143"/>
      <c r="G76" s="143"/>
      <c r="H76" s="143"/>
    </row>
    <row r="77" spans="2:8" x14ac:dyDescent="0.3">
      <c r="B77" s="143"/>
      <c r="C77" s="143"/>
      <c r="D77" s="143"/>
      <c r="E77" s="143"/>
      <c r="F77" s="143"/>
      <c r="G77" s="143"/>
      <c r="H77" s="143"/>
    </row>
    <row r="78" spans="2:8" x14ac:dyDescent="0.3">
      <c r="B78" s="143"/>
      <c r="C78" s="143"/>
      <c r="D78" s="143"/>
      <c r="E78" s="143"/>
      <c r="F78" s="143"/>
      <c r="G78" s="143"/>
      <c r="H78" s="143"/>
    </row>
    <row r="79" spans="2:8" x14ac:dyDescent="0.3">
      <c r="B79" s="143"/>
      <c r="C79" s="143"/>
      <c r="D79" s="143"/>
      <c r="E79" s="143"/>
      <c r="F79" s="143"/>
      <c r="G79" s="143"/>
      <c r="H79" s="143"/>
    </row>
    <row r="80" spans="2:8" x14ac:dyDescent="0.3">
      <c r="B80" s="143"/>
      <c r="C80" s="143"/>
      <c r="D80" s="143"/>
      <c r="E80" s="143"/>
      <c r="F80" s="143"/>
      <c r="G80" s="143"/>
      <c r="H80" s="143"/>
    </row>
    <row r="81" spans="2:8" x14ac:dyDescent="0.3">
      <c r="B81" s="143"/>
      <c r="C81" s="143"/>
      <c r="D81" s="143"/>
      <c r="E81" s="143"/>
      <c r="F81" s="143"/>
      <c r="G81" s="143"/>
      <c r="H81" s="143"/>
    </row>
    <row r="82" spans="2:8" x14ac:dyDescent="0.3">
      <c r="B82" s="143"/>
      <c r="C82" s="143"/>
      <c r="D82" s="143"/>
      <c r="E82" s="143"/>
      <c r="F82" s="143"/>
      <c r="G82" s="143"/>
      <c r="H82" s="143"/>
    </row>
    <row r="83" spans="2:8" x14ac:dyDescent="0.3">
      <c r="B83" s="143"/>
      <c r="C83" s="143"/>
      <c r="D83" s="143"/>
      <c r="E83" s="143"/>
      <c r="F83" s="143"/>
      <c r="G83" s="143"/>
      <c r="H83" s="143"/>
    </row>
    <row r="84" spans="2:8" x14ac:dyDescent="0.3">
      <c r="B84" s="143"/>
      <c r="C84" s="143"/>
      <c r="D84" s="143"/>
      <c r="E84" s="143"/>
      <c r="F84" s="143"/>
      <c r="G84" s="143"/>
      <c r="H84" s="143"/>
    </row>
    <row r="85" spans="2:8" x14ac:dyDescent="0.3">
      <c r="B85" s="143"/>
      <c r="C85" s="143"/>
      <c r="D85" s="143"/>
      <c r="E85" s="143"/>
      <c r="F85" s="143"/>
      <c r="G85" s="143"/>
      <c r="H85" s="143"/>
    </row>
    <row r="86" spans="2:8" x14ac:dyDescent="0.3">
      <c r="B86" s="143"/>
      <c r="C86" s="143"/>
      <c r="D86" s="143"/>
      <c r="E86" s="143"/>
      <c r="F86" s="143"/>
      <c r="G86" s="143"/>
      <c r="H86" s="143"/>
    </row>
    <row r="87" spans="2:8" x14ac:dyDescent="0.3">
      <c r="B87" s="143"/>
      <c r="C87" s="143"/>
      <c r="D87" s="143"/>
      <c r="E87" s="143"/>
      <c r="F87" s="143"/>
      <c r="G87" s="143"/>
      <c r="H87" s="143"/>
    </row>
    <row r="88" spans="2:8" x14ac:dyDescent="0.3">
      <c r="B88" s="143"/>
      <c r="C88" s="143"/>
      <c r="D88" s="143"/>
      <c r="E88" s="143"/>
      <c r="F88" s="143"/>
      <c r="G88" s="143"/>
      <c r="H88" s="143"/>
    </row>
    <row r="89" spans="2:8" x14ac:dyDescent="0.3">
      <c r="B89" s="143"/>
      <c r="C89" s="143"/>
      <c r="D89" s="143"/>
      <c r="E89" s="143"/>
      <c r="F89" s="143"/>
      <c r="G89" s="143"/>
      <c r="H89" s="143"/>
    </row>
    <row r="90" spans="2:8" x14ac:dyDescent="0.3">
      <c r="B90" s="143"/>
      <c r="C90" s="143"/>
      <c r="D90" s="143"/>
      <c r="E90" s="143"/>
      <c r="F90" s="143"/>
      <c r="G90" s="143"/>
      <c r="H90" s="143"/>
    </row>
    <row r="91" spans="2:8" x14ac:dyDescent="0.3">
      <c r="B91" s="143"/>
      <c r="C91" s="143"/>
      <c r="D91" s="143"/>
      <c r="E91" s="143"/>
      <c r="F91" s="143"/>
      <c r="G91" s="143"/>
      <c r="H91" s="143"/>
    </row>
    <row r="92" spans="2:8" x14ac:dyDescent="0.3">
      <c r="B92" s="143"/>
      <c r="C92" s="143"/>
      <c r="D92" s="143"/>
      <c r="E92" s="143"/>
      <c r="F92" s="143"/>
      <c r="G92" s="143"/>
      <c r="H92" s="143"/>
    </row>
    <row r="93" spans="2:8" x14ac:dyDescent="0.3">
      <c r="B93" s="143"/>
      <c r="C93" s="143"/>
      <c r="D93" s="143"/>
      <c r="E93" s="143"/>
      <c r="F93" s="143"/>
      <c r="G93" s="143"/>
      <c r="H93" s="143"/>
    </row>
    <row r="94" spans="2:8" x14ac:dyDescent="0.3">
      <c r="B94" s="143"/>
      <c r="C94" s="143"/>
      <c r="D94" s="143"/>
      <c r="E94" s="143"/>
      <c r="F94" s="143"/>
      <c r="G94" s="143"/>
      <c r="H94" s="143"/>
    </row>
    <row r="95" spans="2:8" x14ac:dyDescent="0.3">
      <c r="B95" s="143"/>
      <c r="C95" s="143"/>
      <c r="D95" s="143"/>
      <c r="E95" s="143"/>
      <c r="F95" s="143"/>
      <c r="G95" s="143"/>
      <c r="H95" s="143"/>
    </row>
    <row r="96" spans="2:8" x14ac:dyDescent="0.3">
      <c r="B96" s="143"/>
      <c r="C96" s="143"/>
      <c r="D96" s="143"/>
      <c r="E96" s="143"/>
      <c r="F96" s="143"/>
      <c r="G96" s="143"/>
      <c r="H96" s="143"/>
    </row>
    <row r="97" spans="2:8" x14ac:dyDescent="0.3">
      <c r="B97" s="143"/>
      <c r="C97" s="143"/>
      <c r="D97" s="143"/>
      <c r="E97" s="143"/>
      <c r="F97" s="143"/>
      <c r="G97" s="143"/>
      <c r="H97" s="143"/>
    </row>
    <row r="98" spans="2:8" x14ac:dyDescent="0.3">
      <c r="B98" s="143"/>
      <c r="C98" s="143"/>
      <c r="D98" s="143"/>
      <c r="E98" s="143"/>
      <c r="F98" s="143"/>
      <c r="G98" s="143"/>
      <c r="H98" s="143"/>
    </row>
    <row r="99" spans="2:8" x14ac:dyDescent="0.3">
      <c r="B99" s="143"/>
      <c r="C99" s="143"/>
      <c r="D99" s="143"/>
      <c r="E99" s="143"/>
      <c r="F99" s="143"/>
      <c r="G99" s="143"/>
      <c r="H99" s="143"/>
    </row>
    <row r="100" spans="2:8" x14ac:dyDescent="0.3">
      <c r="B100" s="143"/>
      <c r="C100" s="143"/>
      <c r="D100" s="143"/>
      <c r="E100" s="143"/>
      <c r="F100" s="143"/>
      <c r="G100" s="143"/>
      <c r="H100" s="143"/>
    </row>
    <row r="101" spans="2:8" x14ac:dyDescent="0.3">
      <c r="B101" s="143"/>
      <c r="C101" s="143"/>
      <c r="D101" s="143"/>
      <c r="E101" s="143"/>
      <c r="F101" s="143"/>
      <c r="G101" s="143"/>
      <c r="H101" s="143"/>
    </row>
    <row r="102" spans="2:8" x14ac:dyDescent="0.3">
      <c r="B102" s="143"/>
      <c r="C102" s="143"/>
      <c r="D102" s="143"/>
      <c r="E102" s="143"/>
      <c r="F102" s="143"/>
      <c r="G102" s="143"/>
      <c r="H102" s="143"/>
    </row>
    <row r="103" spans="2:8" x14ac:dyDescent="0.3">
      <c r="B103" s="143"/>
      <c r="C103" s="143"/>
      <c r="D103" s="143"/>
      <c r="E103" s="143"/>
      <c r="F103" s="143"/>
      <c r="G103" s="143"/>
      <c r="H103" s="143"/>
    </row>
    <row r="104" spans="2:8" x14ac:dyDescent="0.3">
      <c r="B104" s="143"/>
      <c r="C104" s="143"/>
      <c r="D104" s="143"/>
      <c r="E104" s="143"/>
      <c r="F104" s="143"/>
      <c r="G104" s="143"/>
      <c r="H104" s="143"/>
    </row>
    <row r="105" spans="2:8" x14ac:dyDescent="0.3">
      <c r="B105" s="143"/>
      <c r="C105" s="143"/>
      <c r="D105" s="143"/>
      <c r="E105" s="143"/>
      <c r="F105" s="143"/>
      <c r="G105" s="143"/>
      <c r="H105" s="143"/>
    </row>
    <row r="106" spans="2:8" x14ac:dyDescent="0.3">
      <c r="B106" s="143"/>
      <c r="C106" s="143"/>
      <c r="D106" s="143"/>
      <c r="E106" s="143"/>
      <c r="F106" s="143"/>
      <c r="G106" s="143"/>
      <c r="H106" s="143"/>
    </row>
    <row r="107" spans="2:8" x14ac:dyDescent="0.3">
      <c r="B107" s="143"/>
      <c r="C107" s="143"/>
      <c r="D107" s="143"/>
      <c r="E107" s="143"/>
      <c r="F107" s="143"/>
      <c r="G107" s="143"/>
      <c r="H107" s="143"/>
    </row>
    <row r="108" spans="2:8" x14ac:dyDescent="0.3">
      <c r="B108" s="143"/>
      <c r="C108" s="143"/>
      <c r="D108" s="143"/>
      <c r="E108" s="143"/>
      <c r="F108" s="143"/>
      <c r="G108" s="143"/>
      <c r="H108" s="143"/>
    </row>
    <row r="109" spans="2:8" x14ac:dyDescent="0.3">
      <c r="B109" s="143"/>
      <c r="C109" s="143"/>
      <c r="D109" s="143"/>
      <c r="E109" s="143"/>
      <c r="F109" s="143"/>
      <c r="G109" s="143"/>
      <c r="H109" s="143"/>
    </row>
    <row r="110" spans="2:8" x14ac:dyDescent="0.3">
      <c r="B110" s="143"/>
      <c r="C110" s="143"/>
      <c r="D110" s="143"/>
      <c r="E110" s="143"/>
      <c r="F110" s="143"/>
      <c r="G110" s="143"/>
      <c r="H110" s="143"/>
    </row>
    <row r="111" spans="2:8" x14ac:dyDescent="0.3">
      <c r="B111" s="143"/>
      <c r="C111" s="143"/>
      <c r="D111" s="143"/>
      <c r="E111" s="143"/>
      <c r="F111" s="143"/>
      <c r="G111" s="143"/>
      <c r="H111" s="143"/>
    </row>
    <row r="112" spans="2:8" x14ac:dyDescent="0.3">
      <c r="B112" s="143"/>
      <c r="C112" s="143"/>
      <c r="D112" s="143"/>
      <c r="E112" s="143"/>
      <c r="F112" s="143"/>
      <c r="G112" s="143"/>
      <c r="H112" s="143"/>
    </row>
    <row r="113" spans="2:8" x14ac:dyDescent="0.3">
      <c r="B113" s="143"/>
      <c r="C113" s="143"/>
      <c r="D113" s="143"/>
      <c r="E113" s="143"/>
      <c r="F113" s="143"/>
      <c r="G113" s="143"/>
      <c r="H113" s="143"/>
    </row>
    <row r="114" spans="2:8" x14ac:dyDescent="0.3">
      <c r="B114" s="143"/>
      <c r="C114" s="143"/>
      <c r="D114" s="143"/>
      <c r="E114" s="143"/>
      <c r="F114" s="143"/>
      <c r="G114" s="143"/>
      <c r="H114" s="143"/>
    </row>
    <row r="115" spans="2:8" x14ac:dyDescent="0.3">
      <c r="B115" s="143"/>
      <c r="C115" s="143"/>
      <c r="D115" s="143"/>
      <c r="E115" s="143"/>
      <c r="F115" s="143"/>
      <c r="G115" s="143"/>
      <c r="H115" s="143"/>
    </row>
    <row r="116" spans="2:8" x14ac:dyDescent="0.3">
      <c r="B116" s="143"/>
      <c r="C116" s="143"/>
      <c r="D116" s="143"/>
      <c r="E116" s="143"/>
      <c r="F116" s="143"/>
      <c r="G116" s="143"/>
      <c r="H116" s="143"/>
    </row>
    <row r="117" spans="2:8" x14ac:dyDescent="0.3">
      <c r="B117" s="143"/>
      <c r="C117" s="143"/>
      <c r="D117" s="143"/>
      <c r="E117" s="143"/>
      <c r="F117" s="143"/>
      <c r="G117" s="143"/>
      <c r="H117" s="143"/>
    </row>
    <row r="118" spans="2:8" x14ac:dyDescent="0.3">
      <c r="B118" s="143"/>
      <c r="C118" s="143"/>
      <c r="D118" s="143"/>
      <c r="E118" s="143"/>
      <c r="F118" s="143"/>
      <c r="G118" s="143"/>
      <c r="H118" s="143"/>
    </row>
    <row r="119" spans="2:8" x14ac:dyDescent="0.3">
      <c r="B119" s="143"/>
      <c r="C119" s="143"/>
      <c r="D119" s="143"/>
      <c r="E119" s="143"/>
      <c r="F119" s="143"/>
      <c r="G119" s="143"/>
      <c r="H119" s="143"/>
    </row>
    <row r="120" spans="2:8" x14ac:dyDescent="0.3">
      <c r="B120" s="143"/>
      <c r="C120" s="143"/>
      <c r="D120" s="143"/>
      <c r="E120" s="143"/>
      <c r="F120" s="143"/>
      <c r="G120" s="143"/>
      <c r="H120" s="143"/>
    </row>
    <row r="121" spans="2:8" x14ac:dyDescent="0.3">
      <c r="B121" s="143"/>
      <c r="C121" s="143"/>
      <c r="D121" s="143"/>
      <c r="E121" s="143"/>
      <c r="F121" s="143"/>
      <c r="G121" s="143"/>
      <c r="H121" s="143"/>
    </row>
    <row r="122" spans="2:8" x14ac:dyDescent="0.3">
      <c r="B122" s="143"/>
      <c r="C122" s="143"/>
      <c r="D122" s="143"/>
      <c r="E122" s="143"/>
      <c r="F122" s="143"/>
      <c r="G122" s="143"/>
      <c r="H122" s="143"/>
    </row>
    <row r="123" spans="2:8" x14ac:dyDescent="0.3">
      <c r="B123" s="143"/>
      <c r="C123" s="143"/>
      <c r="D123" s="143"/>
      <c r="E123" s="143"/>
      <c r="F123" s="143"/>
      <c r="G123" s="143"/>
      <c r="H123" s="143"/>
    </row>
    <row r="124" spans="2:8" x14ac:dyDescent="0.3">
      <c r="B124" s="143"/>
      <c r="C124" s="143"/>
      <c r="D124" s="143"/>
      <c r="E124" s="143"/>
      <c r="F124" s="143"/>
      <c r="G124" s="143"/>
      <c r="H124" s="143"/>
    </row>
    <row r="125" spans="2:8" x14ac:dyDescent="0.3">
      <c r="B125" s="143"/>
      <c r="C125" s="143"/>
      <c r="D125" s="143"/>
      <c r="E125" s="143"/>
      <c r="F125" s="143"/>
      <c r="G125" s="143"/>
      <c r="H125" s="143"/>
    </row>
    <row r="126" spans="2:8" x14ac:dyDescent="0.3">
      <c r="B126" s="143"/>
      <c r="C126" s="143"/>
      <c r="D126" s="143"/>
      <c r="E126" s="143"/>
      <c r="F126" s="143"/>
      <c r="G126" s="143"/>
      <c r="H126" s="143"/>
    </row>
    <row r="127" spans="2:8" x14ac:dyDescent="0.3">
      <c r="B127" s="143"/>
      <c r="C127" s="143"/>
      <c r="D127" s="143"/>
      <c r="E127" s="143"/>
      <c r="F127" s="143"/>
      <c r="G127" s="143"/>
      <c r="H127" s="143"/>
    </row>
    <row r="128" spans="2:8" x14ac:dyDescent="0.3">
      <c r="B128" s="143"/>
      <c r="C128" s="143"/>
      <c r="D128" s="143"/>
      <c r="E128" s="143"/>
      <c r="F128" s="143"/>
      <c r="G128" s="143"/>
      <c r="H128" s="143"/>
    </row>
    <row r="129" spans="2:8" x14ac:dyDescent="0.3">
      <c r="B129" s="143"/>
      <c r="C129" s="143"/>
      <c r="D129" s="143"/>
      <c r="E129" s="143"/>
      <c r="F129" s="143"/>
      <c r="G129" s="143"/>
      <c r="H129" s="143"/>
    </row>
    <row r="130" spans="2:8" x14ac:dyDescent="0.3">
      <c r="B130" s="143"/>
      <c r="C130" s="143"/>
      <c r="D130" s="143"/>
      <c r="E130" s="143"/>
      <c r="F130" s="143"/>
      <c r="G130" s="143"/>
      <c r="H130" s="143"/>
    </row>
    <row r="131" spans="2:8" x14ac:dyDescent="0.3">
      <c r="B131" s="143"/>
      <c r="C131" s="143"/>
      <c r="D131" s="143"/>
      <c r="E131" s="143"/>
      <c r="F131" s="143"/>
      <c r="G131" s="143"/>
      <c r="H131" s="143"/>
    </row>
    <row r="132" spans="2:8" x14ac:dyDescent="0.3">
      <c r="B132" s="143"/>
      <c r="C132" s="143"/>
      <c r="D132" s="143"/>
      <c r="E132" s="143"/>
      <c r="F132" s="143"/>
      <c r="G132" s="143"/>
      <c r="H132" s="143"/>
    </row>
    <row r="133" spans="2:8" x14ac:dyDescent="0.3">
      <c r="B133" s="143"/>
      <c r="C133" s="143"/>
      <c r="D133" s="143"/>
      <c r="E133" s="143"/>
      <c r="F133" s="143"/>
      <c r="G133" s="143"/>
      <c r="H133" s="143"/>
    </row>
    <row r="134" spans="2:8" x14ac:dyDescent="0.3">
      <c r="B134" s="143"/>
      <c r="C134" s="143"/>
      <c r="D134" s="143"/>
      <c r="E134" s="143"/>
      <c r="F134" s="143"/>
      <c r="G134" s="143"/>
      <c r="H134" s="143"/>
    </row>
    <row r="135" spans="2:8" x14ac:dyDescent="0.3">
      <c r="B135" s="143"/>
      <c r="C135" s="143"/>
      <c r="D135" s="143"/>
      <c r="E135" s="143"/>
      <c r="F135" s="143"/>
      <c r="G135" s="143"/>
      <c r="H135" s="143"/>
    </row>
    <row r="136" spans="2:8" x14ac:dyDescent="0.3">
      <c r="B136" s="143"/>
      <c r="C136" s="143"/>
      <c r="D136" s="143"/>
      <c r="E136" s="143"/>
      <c r="F136" s="143"/>
      <c r="G136" s="143"/>
      <c r="H136" s="143"/>
    </row>
    <row r="137" spans="2:8" x14ac:dyDescent="0.3">
      <c r="B137" s="143"/>
      <c r="C137" s="143"/>
      <c r="D137" s="143"/>
      <c r="E137" s="143"/>
      <c r="F137" s="143"/>
      <c r="G137" s="143"/>
      <c r="H137" s="143"/>
    </row>
    <row r="138" spans="2:8" x14ac:dyDescent="0.3">
      <c r="B138" s="143"/>
      <c r="C138" s="143"/>
      <c r="D138" s="143"/>
      <c r="E138" s="143"/>
      <c r="F138" s="143"/>
      <c r="G138" s="143"/>
      <c r="H138" s="143"/>
    </row>
    <row r="139" spans="2:8" x14ac:dyDescent="0.3">
      <c r="B139" s="143"/>
      <c r="C139" s="143"/>
      <c r="D139" s="143"/>
      <c r="E139" s="143"/>
      <c r="F139" s="143"/>
      <c r="G139" s="143"/>
      <c r="H139" s="143"/>
    </row>
    <row r="140" spans="2:8" x14ac:dyDescent="0.3">
      <c r="B140" s="143"/>
      <c r="C140" s="143"/>
      <c r="D140" s="143"/>
      <c r="E140" s="143"/>
      <c r="F140" s="143"/>
      <c r="G140" s="143"/>
      <c r="H140" s="143"/>
    </row>
    <row r="141" spans="2:8" x14ac:dyDescent="0.3">
      <c r="B141" s="143"/>
      <c r="C141" s="143"/>
      <c r="D141" s="143"/>
      <c r="E141" s="143"/>
      <c r="F141" s="143"/>
      <c r="G141" s="143"/>
      <c r="H141" s="143"/>
    </row>
    <row r="142" spans="2:8" x14ac:dyDescent="0.3">
      <c r="B142" s="143"/>
      <c r="C142" s="143"/>
      <c r="D142" s="143"/>
      <c r="E142" s="143"/>
      <c r="F142" s="143"/>
      <c r="G142" s="143"/>
      <c r="H142" s="143"/>
    </row>
    <row r="143" spans="2:8" x14ac:dyDescent="0.3">
      <c r="B143" s="143"/>
      <c r="C143" s="143"/>
      <c r="D143" s="143"/>
      <c r="E143" s="143"/>
      <c r="F143" s="143"/>
      <c r="G143" s="143"/>
      <c r="H143" s="143"/>
    </row>
    <row r="144" spans="2:8" x14ac:dyDescent="0.3">
      <c r="B144" s="143"/>
      <c r="C144" s="143"/>
      <c r="D144" s="143"/>
      <c r="E144" s="143"/>
      <c r="F144" s="143"/>
      <c r="G144" s="143"/>
      <c r="H144" s="143"/>
    </row>
    <row r="145" spans="2:8" x14ac:dyDescent="0.3">
      <c r="B145" s="143"/>
      <c r="C145" s="143"/>
      <c r="D145" s="143"/>
      <c r="E145" s="143"/>
      <c r="F145" s="143"/>
      <c r="G145" s="143"/>
      <c r="H145" s="143"/>
    </row>
    <row r="146" spans="2:8" x14ac:dyDescent="0.3">
      <c r="B146" s="143"/>
      <c r="C146" s="143"/>
      <c r="D146" s="143"/>
      <c r="E146" s="143"/>
      <c r="F146" s="143"/>
      <c r="G146" s="143"/>
      <c r="H146" s="143"/>
    </row>
    <row r="147" spans="2:8" x14ac:dyDescent="0.3">
      <c r="B147" s="143"/>
      <c r="C147" s="143"/>
      <c r="D147" s="143"/>
      <c r="E147" s="143"/>
      <c r="F147" s="143"/>
      <c r="G147" s="143"/>
      <c r="H147" s="143"/>
    </row>
    <row r="148" spans="2:8" x14ac:dyDescent="0.3">
      <c r="B148" s="143"/>
      <c r="C148" s="143"/>
      <c r="D148" s="143"/>
      <c r="E148" s="143"/>
      <c r="F148" s="143"/>
      <c r="G148" s="143"/>
      <c r="H148" s="143"/>
    </row>
    <row r="149" spans="2:8" x14ac:dyDescent="0.3">
      <c r="B149" s="143"/>
      <c r="C149" s="143"/>
      <c r="D149" s="143"/>
      <c r="E149" s="143"/>
      <c r="F149" s="143"/>
      <c r="G149" s="143"/>
      <c r="H149" s="143"/>
    </row>
    <row r="150" spans="2:8" x14ac:dyDescent="0.3">
      <c r="B150" s="143"/>
      <c r="C150" s="143"/>
      <c r="D150" s="143"/>
      <c r="E150" s="143"/>
      <c r="F150" s="143"/>
      <c r="G150" s="143"/>
      <c r="H150" s="143"/>
    </row>
    <row r="151" spans="2:8" x14ac:dyDescent="0.3">
      <c r="B151" s="143"/>
      <c r="C151" s="143"/>
      <c r="D151" s="143"/>
      <c r="E151" s="143"/>
      <c r="F151" s="143"/>
      <c r="G151" s="143"/>
      <c r="H151" s="143"/>
    </row>
    <row r="152" spans="2:8" x14ac:dyDescent="0.3">
      <c r="B152" s="143"/>
      <c r="C152" s="143"/>
      <c r="D152" s="143"/>
      <c r="E152" s="143"/>
      <c r="F152" s="143"/>
      <c r="G152" s="143"/>
      <c r="H152" s="143"/>
    </row>
    <row r="153" spans="2:8" x14ac:dyDescent="0.3">
      <c r="B153" s="143"/>
      <c r="C153" s="143"/>
      <c r="D153" s="143"/>
      <c r="E153" s="143"/>
      <c r="F153" s="143"/>
      <c r="G153" s="143"/>
      <c r="H153" s="143"/>
    </row>
    <row r="154" spans="2:8" x14ac:dyDescent="0.3">
      <c r="B154" s="143"/>
      <c r="C154" s="143"/>
      <c r="D154" s="143"/>
      <c r="E154" s="143"/>
      <c r="F154" s="143"/>
      <c r="G154" s="143"/>
      <c r="H154" s="143"/>
    </row>
    <row r="155" spans="2:8" x14ac:dyDescent="0.3">
      <c r="B155" s="143"/>
      <c r="C155" s="143"/>
      <c r="D155" s="143"/>
      <c r="E155" s="143"/>
      <c r="F155" s="143"/>
      <c r="G155" s="143"/>
      <c r="H155" s="143"/>
    </row>
    <row r="156" spans="2:8" x14ac:dyDescent="0.3">
      <c r="B156" s="143"/>
      <c r="C156" s="143"/>
      <c r="D156" s="143"/>
      <c r="E156" s="143"/>
      <c r="F156" s="143"/>
      <c r="G156" s="143"/>
      <c r="H156" s="143"/>
    </row>
    <row r="157" spans="2:8" x14ac:dyDescent="0.3">
      <c r="B157" s="143"/>
      <c r="C157" s="143"/>
      <c r="D157" s="143"/>
      <c r="E157" s="143"/>
      <c r="F157" s="143"/>
      <c r="G157" s="143"/>
      <c r="H157" s="143"/>
    </row>
    <row r="158" spans="2:8" x14ac:dyDescent="0.3">
      <c r="B158" s="143"/>
      <c r="C158" s="143"/>
      <c r="D158" s="143"/>
      <c r="E158" s="143"/>
      <c r="F158" s="143"/>
      <c r="G158" s="143"/>
      <c r="H158" s="143"/>
    </row>
    <row r="159" spans="2:8" x14ac:dyDescent="0.3">
      <c r="B159" s="143"/>
      <c r="C159" s="143"/>
      <c r="D159" s="143"/>
      <c r="E159" s="143"/>
      <c r="F159" s="143"/>
      <c r="G159" s="143"/>
      <c r="H159" s="143"/>
    </row>
    <row r="160" spans="2:8" x14ac:dyDescent="0.3">
      <c r="B160" s="143"/>
      <c r="C160" s="143"/>
      <c r="D160" s="143"/>
      <c r="E160" s="143"/>
      <c r="F160" s="143"/>
      <c r="G160" s="143"/>
      <c r="H160" s="143"/>
    </row>
    <row r="161" spans="2:8" x14ac:dyDescent="0.3">
      <c r="B161" s="143"/>
      <c r="C161" s="143"/>
      <c r="D161" s="143"/>
      <c r="E161" s="143"/>
      <c r="F161" s="143"/>
      <c r="G161" s="143"/>
      <c r="H161" s="143"/>
    </row>
    <row r="162" spans="2:8" x14ac:dyDescent="0.3">
      <c r="B162" s="143"/>
      <c r="C162" s="143"/>
      <c r="D162" s="143"/>
      <c r="E162" s="143"/>
      <c r="F162" s="143"/>
      <c r="G162" s="143"/>
      <c r="H162" s="143"/>
    </row>
    <row r="163" spans="2:8" x14ac:dyDescent="0.3">
      <c r="B163" s="143"/>
      <c r="C163" s="143"/>
      <c r="D163" s="143"/>
      <c r="E163" s="143"/>
      <c r="F163" s="143"/>
      <c r="G163" s="143"/>
      <c r="H163" s="143"/>
    </row>
    <row r="164" spans="2:8" x14ac:dyDescent="0.3">
      <c r="B164" s="143"/>
      <c r="C164" s="143"/>
      <c r="D164" s="143"/>
      <c r="E164" s="143"/>
      <c r="F164" s="143"/>
      <c r="G164" s="143"/>
      <c r="H164" s="143"/>
    </row>
    <row r="165" spans="2:8" x14ac:dyDescent="0.3">
      <c r="B165" s="143"/>
      <c r="C165" s="143"/>
      <c r="D165" s="143"/>
      <c r="E165" s="143"/>
      <c r="F165" s="143"/>
      <c r="G165" s="143"/>
      <c r="H165" s="143"/>
    </row>
    <row r="166" spans="2:8" x14ac:dyDescent="0.3">
      <c r="B166" s="143"/>
      <c r="C166" s="143"/>
      <c r="D166" s="143"/>
      <c r="E166" s="143"/>
      <c r="F166" s="143"/>
      <c r="G166" s="143"/>
      <c r="H166" s="143"/>
    </row>
    <row r="167" spans="2:8" x14ac:dyDescent="0.3">
      <c r="B167" s="143"/>
      <c r="C167" s="143"/>
      <c r="D167" s="143"/>
      <c r="E167" s="143"/>
      <c r="F167" s="143"/>
      <c r="G167" s="143"/>
      <c r="H167" s="143"/>
    </row>
    <row r="168" spans="2:8" x14ac:dyDescent="0.3">
      <c r="B168" s="143"/>
      <c r="C168" s="143"/>
      <c r="D168" s="143"/>
      <c r="E168" s="143"/>
      <c r="F168" s="143"/>
      <c r="G168" s="143"/>
      <c r="H168" s="143"/>
    </row>
    <row r="169" spans="2:8" x14ac:dyDescent="0.3">
      <c r="B169" s="143"/>
      <c r="C169" s="143"/>
      <c r="D169" s="143"/>
      <c r="E169" s="143"/>
      <c r="F169" s="143"/>
      <c r="G169" s="143"/>
      <c r="H169" s="143"/>
    </row>
    <row r="170" spans="2:8" x14ac:dyDescent="0.3">
      <c r="B170" s="143"/>
      <c r="C170" s="143"/>
      <c r="D170" s="143"/>
      <c r="E170" s="143"/>
      <c r="F170" s="143"/>
      <c r="G170" s="143"/>
      <c r="H170" s="143"/>
    </row>
    <row r="171" spans="2:8" x14ac:dyDescent="0.3">
      <c r="B171" s="143"/>
      <c r="C171" s="143"/>
      <c r="D171" s="143"/>
      <c r="E171" s="143"/>
      <c r="F171" s="143"/>
      <c r="G171" s="143"/>
      <c r="H171" s="143"/>
    </row>
    <row r="172" spans="2:8" x14ac:dyDescent="0.3">
      <c r="B172" s="143"/>
      <c r="C172" s="143"/>
      <c r="D172" s="143"/>
      <c r="E172" s="143"/>
      <c r="F172" s="143"/>
      <c r="G172" s="143"/>
      <c r="H172" s="143"/>
    </row>
    <row r="173" spans="2:8" x14ac:dyDescent="0.3">
      <c r="B173" s="143"/>
      <c r="C173" s="143"/>
      <c r="D173" s="143"/>
      <c r="E173" s="143"/>
      <c r="F173" s="143"/>
      <c r="G173" s="143"/>
      <c r="H173" s="143"/>
    </row>
    <row r="174" spans="2:8" x14ac:dyDescent="0.3">
      <c r="B174" s="143"/>
      <c r="C174" s="143"/>
      <c r="D174" s="143"/>
      <c r="E174" s="143"/>
      <c r="F174" s="143"/>
      <c r="G174" s="143"/>
      <c r="H174" s="143"/>
    </row>
    <row r="175" spans="2:8" x14ac:dyDescent="0.3">
      <c r="B175" s="143"/>
      <c r="C175" s="143"/>
      <c r="D175" s="143"/>
      <c r="E175" s="143"/>
      <c r="F175" s="143"/>
      <c r="G175" s="143"/>
      <c r="H175" s="143"/>
    </row>
    <row r="176" spans="2:8" x14ac:dyDescent="0.3">
      <c r="B176" s="143"/>
      <c r="C176" s="143"/>
      <c r="D176" s="143"/>
      <c r="E176" s="143"/>
      <c r="F176" s="143"/>
      <c r="G176" s="143"/>
      <c r="H176" s="143"/>
    </row>
    <row r="177" spans="2:8" x14ac:dyDescent="0.3">
      <c r="B177" s="143"/>
      <c r="C177" s="143"/>
      <c r="D177" s="143"/>
      <c r="E177" s="143"/>
      <c r="F177" s="143"/>
      <c r="G177" s="143"/>
      <c r="H177" s="143"/>
    </row>
    <row r="178" spans="2:8" x14ac:dyDescent="0.3">
      <c r="B178" s="143"/>
      <c r="C178" s="143"/>
      <c r="D178" s="143"/>
      <c r="E178" s="143"/>
      <c r="F178" s="143"/>
      <c r="G178" s="143"/>
      <c r="H178" s="143"/>
    </row>
    <row r="179" spans="2:8" x14ac:dyDescent="0.3">
      <c r="B179" s="143"/>
      <c r="C179" s="143"/>
      <c r="D179" s="143"/>
      <c r="E179" s="143"/>
      <c r="F179" s="143"/>
      <c r="G179" s="143"/>
      <c r="H179" s="143"/>
    </row>
    <row r="180" spans="2:8" x14ac:dyDescent="0.3">
      <c r="B180" s="143"/>
      <c r="C180" s="143"/>
      <c r="D180" s="143"/>
      <c r="E180" s="143"/>
      <c r="F180" s="143"/>
      <c r="G180" s="143"/>
      <c r="H180" s="143"/>
    </row>
    <row r="181" spans="2:8" x14ac:dyDescent="0.3">
      <c r="B181" s="143"/>
      <c r="C181" s="143"/>
      <c r="D181" s="143"/>
      <c r="E181" s="143"/>
      <c r="F181" s="143"/>
      <c r="G181" s="143"/>
      <c r="H181" s="143"/>
    </row>
    <row r="182" spans="2:8" x14ac:dyDescent="0.3">
      <c r="B182" s="143"/>
      <c r="C182" s="143"/>
      <c r="D182" s="143"/>
      <c r="E182" s="143"/>
      <c r="F182" s="143"/>
      <c r="G182" s="143"/>
      <c r="H182" s="143"/>
    </row>
    <row r="183" spans="2:8" x14ac:dyDescent="0.3">
      <c r="B183" s="143"/>
      <c r="C183" s="143"/>
      <c r="D183" s="143"/>
      <c r="E183" s="143"/>
      <c r="F183" s="143"/>
      <c r="G183" s="143"/>
      <c r="H183" s="143"/>
    </row>
    <row r="184" spans="2:8" x14ac:dyDescent="0.3">
      <c r="B184" s="143"/>
      <c r="C184" s="143"/>
      <c r="D184" s="143"/>
      <c r="E184" s="143"/>
      <c r="F184" s="143"/>
      <c r="G184" s="143"/>
      <c r="H184" s="143"/>
    </row>
    <row r="185" spans="2:8" x14ac:dyDescent="0.3">
      <c r="B185" s="143"/>
      <c r="C185" s="143"/>
      <c r="D185" s="143"/>
      <c r="E185" s="143"/>
      <c r="F185" s="143"/>
      <c r="G185" s="143"/>
      <c r="H185" s="143"/>
    </row>
    <row r="186" spans="2:8" x14ac:dyDescent="0.3">
      <c r="B186" s="143"/>
      <c r="C186" s="143"/>
      <c r="D186" s="143"/>
      <c r="E186" s="143"/>
      <c r="F186" s="143"/>
      <c r="G186" s="143"/>
      <c r="H186" s="143"/>
    </row>
    <row r="187" spans="2:8" x14ac:dyDescent="0.3">
      <c r="B187" s="143"/>
      <c r="C187" s="143"/>
      <c r="D187" s="143"/>
      <c r="E187" s="143"/>
      <c r="F187" s="143"/>
      <c r="G187" s="143"/>
      <c r="H187" s="143"/>
    </row>
    <row r="188" spans="2:8" x14ac:dyDescent="0.3">
      <c r="B188" s="143"/>
      <c r="C188" s="143"/>
      <c r="D188" s="143"/>
      <c r="E188" s="143"/>
      <c r="F188" s="143"/>
      <c r="G188" s="143"/>
      <c r="H188" s="143"/>
    </row>
    <row r="189" spans="2:8" x14ac:dyDescent="0.3">
      <c r="B189" s="143"/>
      <c r="C189" s="143"/>
      <c r="D189" s="143"/>
      <c r="E189" s="143"/>
      <c r="F189" s="143"/>
      <c r="G189" s="143"/>
      <c r="H189" s="143"/>
    </row>
    <row r="190" spans="2:8" x14ac:dyDescent="0.3">
      <c r="B190" s="143"/>
      <c r="C190" s="143"/>
      <c r="D190" s="143"/>
      <c r="E190" s="143"/>
      <c r="F190" s="143"/>
      <c r="G190" s="143"/>
      <c r="H190" s="143"/>
    </row>
    <row r="191" spans="2:8" x14ac:dyDescent="0.3">
      <c r="B191" s="143"/>
      <c r="C191" s="143"/>
      <c r="D191" s="143"/>
      <c r="E191" s="143"/>
      <c r="F191" s="143"/>
      <c r="G191" s="143"/>
      <c r="H191" s="143"/>
    </row>
    <row r="192" spans="2:8" x14ac:dyDescent="0.3">
      <c r="B192" s="143"/>
      <c r="C192" s="143"/>
      <c r="D192" s="143"/>
      <c r="E192" s="143"/>
      <c r="F192" s="143"/>
      <c r="G192" s="143"/>
      <c r="H192" s="143"/>
    </row>
    <row r="193" spans="2:8" x14ac:dyDescent="0.3">
      <c r="B193" s="143"/>
      <c r="C193" s="143"/>
      <c r="D193" s="143"/>
      <c r="E193" s="143"/>
      <c r="F193" s="143"/>
      <c r="G193" s="143"/>
      <c r="H193" s="143"/>
    </row>
    <row r="194" spans="2:8" x14ac:dyDescent="0.3">
      <c r="B194" s="143"/>
      <c r="C194" s="143"/>
      <c r="D194" s="143"/>
      <c r="E194" s="143"/>
      <c r="F194" s="143"/>
      <c r="G194" s="143"/>
      <c r="H194" s="143"/>
    </row>
    <row r="195" spans="2:8" x14ac:dyDescent="0.3">
      <c r="B195" s="143"/>
      <c r="C195" s="143"/>
      <c r="D195" s="143"/>
      <c r="E195" s="143"/>
      <c r="F195" s="143"/>
      <c r="G195" s="143"/>
      <c r="H195" s="143"/>
    </row>
    <row r="196" spans="2:8" x14ac:dyDescent="0.3">
      <c r="B196" s="143"/>
      <c r="C196" s="143"/>
      <c r="D196" s="143"/>
      <c r="E196" s="143"/>
      <c r="F196" s="143"/>
      <c r="G196" s="143"/>
      <c r="H196" s="143"/>
    </row>
    <row r="197" spans="2:8" x14ac:dyDescent="0.3">
      <c r="B197" s="143"/>
      <c r="C197" s="143"/>
      <c r="D197" s="143"/>
      <c r="E197" s="143"/>
      <c r="F197" s="143"/>
      <c r="G197" s="143"/>
      <c r="H197" s="143"/>
    </row>
    <row r="198" spans="2:8" x14ac:dyDescent="0.3">
      <c r="B198" s="143"/>
      <c r="C198" s="143"/>
      <c r="D198" s="143"/>
      <c r="E198" s="143"/>
      <c r="F198" s="143"/>
      <c r="G198" s="143"/>
      <c r="H198" s="143"/>
    </row>
    <row r="199" spans="2:8" x14ac:dyDescent="0.3">
      <c r="B199" s="143"/>
      <c r="C199" s="143"/>
      <c r="D199" s="143"/>
      <c r="E199" s="143"/>
      <c r="F199" s="143"/>
      <c r="G199" s="143"/>
      <c r="H199" s="143"/>
    </row>
    <row r="200" spans="2:8" x14ac:dyDescent="0.3">
      <c r="B200" s="143"/>
      <c r="C200" s="143"/>
      <c r="D200" s="143"/>
      <c r="E200" s="143"/>
      <c r="F200" s="143"/>
      <c r="G200" s="143"/>
      <c r="H200" s="143"/>
    </row>
    <row r="201" spans="2:8" x14ac:dyDescent="0.3">
      <c r="B201" s="143"/>
      <c r="C201" s="143"/>
      <c r="D201" s="143"/>
      <c r="E201" s="143"/>
      <c r="F201" s="143"/>
      <c r="G201" s="143"/>
      <c r="H201" s="143"/>
    </row>
    <row r="202" spans="2:8" x14ac:dyDescent="0.3">
      <c r="B202" s="143"/>
      <c r="C202" s="143"/>
      <c r="D202" s="143"/>
      <c r="E202" s="143"/>
      <c r="F202" s="143"/>
      <c r="G202" s="143"/>
      <c r="H202" s="143"/>
    </row>
    <row r="203" spans="2:8" x14ac:dyDescent="0.3">
      <c r="B203" s="143"/>
      <c r="C203" s="143"/>
      <c r="D203" s="143"/>
      <c r="E203" s="143"/>
      <c r="F203" s="143"/>
      <c r="G203" s="143"/>
      <c r="H203" s="143"/>
    </row>
    <row r="204" spans="2:8" x14ac:dyDescent="0.3">
      <c r="B204" s="143"/>
      <c r="C204" s="143"/>
      <c r="D204" s="143"/>
      <c r="E204" s="143"/>
      <c r="F204" s="143"/>
      <c r="G204" s="143"/>
      <c r="H204" s="143"/>
    </row>
    <row r="205" spans="2:8" x14ac:dyDescent="0.3">
      <c r="B205" s="143"/>
      <c r="C205" s="143"/>
      <c r="D205" s="143"/>
      <c r="E205" s="143"/>
      <c r="F205" s="143"/>
      <c r="G205" s="143"/>
      <c r="H205" s="143"/>
    </row>
    <row r="206" spans="2:8" x14ac:dyDescent="0.3">
      <c r="B206" s="143"/>
      <c r="C206" s="143"/>
      <c r="D206" s="143"/>
      <c r="E206" s="143"/>
      <c r="F206" s="143"/>
      <c r="G206" s="143"/>
      <c r="H206" s="143"/>
    </row>
    <row r="207" spans="2:8" x14ac:dyDescent="0.3">
      <c r="B207" s="143"/>
      <c r="C207" s="143"/>
      <c r="D207" s="143"/>
      <c r="E207" s="143"/>
      <c r="F207" s="143"/>
      <c r="G207" s="143"/>
      <c r="H207" s="143"/>
    </row>
    <row r="208" spans="2:8" x14ac:dyDescent="0.3">
      <c r="B208" s="143"/>
      <c r="C208" s="143"/>
      <c r="D208" s="143"/>
      <c r="E208" s="143"/>
      <c r="F208" s="143"/>
      <c r="G208" s="143"/>
      <c r="H208" s="143"/>
    </row>
    <row r="209" spans="2:8" x14ac:dyDescent="0.3">
      <c r="B209" s="143"/>
      <c r="C209" s="143"/>
      <c r="D209" s="143"/>
      <c r="E209" s="143"/>
      <c r="F209" s="143"/>
      <c r="G209" s="143"/>
      <c r="H209" s="143"/>
    </row>
    <row r="210" spans="2:8" x14ac:dyDescent="0.3">
      <c r="B210" s="143"/>
      <c r="C210" s="143"/>
      <c r="D210" s="143"/>
      <c r="E210" s="143"/>
      <c r="F210" s="143"/>
      <c r="G210" s="143"/>
      <c r="H210" s="143"/>
    </row>
    <row r="211" spans="2:8" x14ac:dyDescent="0.3">
      <c r="B211" s="143"/>
      <c r="C211" s="143"/>
      <c r="D211" s="143"/>
      <c r="E211" s="143"/>
      <c r="F211" s="143"/>
      <c r="G211" s="143"/>
      <c r="H211" s="143"/>
    </row>
    <row r="212" spans="2:8" x14ac:dyDescent="0.3">
      <c r="B212" s="143"/>
      <c r="C212" s="143"/>
      <c r="D212" s="143"/>
      <c r="E212" s="143"/>
      <c r="F212" s="143"/>
      <c r="G212" s="143"/>
      <c r="H212" s="143"/>
    </row>
    <row r="213" spans="2:8" x14ac:dyDescent="0.3">
      <c r="B213" s="143"/>
      <c r="C213" s="143"/>
      <c r="D213" s="143"/>
      <c r="E213" s="143"/>
      <c r="F213" s="143"/>
      <c r="G213" s="143"/>
      <c r="H213" s="143"/>
    </row>
    <row r="214" spans="2:8" x14ac:dyDescent="0.3">
      <c r="B214" s="143"/>
      <c r="C214" s="143"/>
      <c r="D214" s="143"/>
      <c r="E214" s="143"/>
      <c r="F214" s="143"/>
      <c r="G214" s="143"/>
      <c r="H214" s="143"/>
    </row>
    <row r="215" spans="2:8" x14ac:dyDescent="0.3">
      <c r="B215" s="143"/>
      <c r="C215" s="143"/>
      <c r="D215" s="143"/>
      <c r="E215" s="143"/>
      <c r="F215" s="143"/>
      <c r="G215" s="143"/>
      <c r="H215" s="143"/>
    </row>
    <row r="216" spans="2:8" x14ac:dyDescent="0.3">
      <c r="B216" s="143"/>
      <c r="C216" s="143"/>
      <c r="D216" s="143"/>
      <c r="E216" s="143"/>
      <c r="F216" s="143"/>
      <c r="G216" s="143"/>
      <c r="H216" s="143"/>
    </row>
    <row r="217" spans="2:8" x14ac:dyDescent="0.3">
      <c r="B217" s="143"/>
      <c r="C217" s="143"/>
      <c r="D217" s="143"/>
      <c r="E217" s="143"/>
      <c r="F217" s="143"/>
      <c r="G217" s="143"/>
      <c r="H217" s="143"/>
    </row>
    <row r="218" spans="2:8" x14ac:dyDescent="0.3">
      <c r="B218" s="143"/>
      <c r="C218" s="143"/>
      <c r="D218" s="143"/>
      <c r="E218" s="143"/>
      <c r="F218" s="143"/>
      <c r="G218" s="143"/>
      <c r="H218" s="143"/>
    </row>
    <row r="219" spans="2:8" x14ac:dyDescent="0.3">
      <c r="B219" s="143"/>
      <c r="C219" s="143"/>
      <c r="D219" s="143"/>
      <c r="E219" s="143"/>
      <c r="F219" s="143"/>
      <c r="G219" s="143"/>
      <c r="H219" s="143"/>
    </row>
    <row r="220" spans="2:8" x14ac:dyDescent="0.3">
      <c r="B220" s="143"/>
      <c r="C220" s="143"/>
      <c r="D220" s="143"/>
      <c r="E220" s="143"/>
      <c r="F220" s="143"/>
      <c r="G220" s="143"/>
      <c r="H220" s="143"/>
    </row>
    <row r="221" spans="2:8" x14ac:dyDescent="0.3">
      <c r="B221" s="143"/>
      <c r="C221" s="143"/>
      <c r="D221" s="143"/>
      <c r="E221" s="143"/>
      <c r="F221" s="143"/>
      <c r="G221" s="143"/>
      <c r="H221" s="143"/>
    </row>
    <row r="222" spans="2:8" x14ac:dyDescent="0.3">
      <c r="B222" s="143"/>
      <c r="C222" s="143"/>
      <c r="D222" s="143"/>
      <c r="E222" s="143"/>
      <c r="F222" s="143"/>
      <c r="G222" s="143"/>
      <c r="H222" s="143"/>
    </row>
    <row r="223" spans="2:8" x14ac:dyDescent="0.3">
      <c r="B223" s="143"/>
      <c r="C223" s="143"/>
      <c r="D223" s="143"/>
      <c r="E223" s="143"/>
      <c r="F223" s="143"/>
      <c r="G223" s="143"/>
      <c r="H223" s="143"/>
    </row>
    <row r="224" spans="2:8" x14ac:dyDescent="0.3">
      <c r="B224" s="143"/>
      <c r="C224" s="143"/>
      <c r="D224" s="143"/>
      <c r="E224" s="143"/>
      <c r="F224" s="143"/>
      <c r="G224" s="143"/>
      <c r="H224" s="143"/>
    </row>
    <row r="225" spans="2:8" x14ac:dyDescent="0.3">
      <c r="B225" s="143"/>
      <c r="C225" s="143"/>
      <c r="D225" s="143"/>
      <c r="E225" s="143"/>
      <c r="F225" s="143"/>
      <c r="G225" s="143"/>
      <c r="H225" s="143"/>
    </row>
    <row r="226" spans="2:8" x14ac:dyDescent="0.3">
      <c r="B226" s="143"/>
      <c r="C226" s="143"/>
      <c r="D226" s="143"/>
      <c r="E226" s="143"/>
      <c r="F226" s="143"/>
      <c r="G226" s="143"/>
      <c r="H226" s="143"/>
    </row>
    <row r="227" spans="2:8" x14ac:dyDescent="0.3">
      <c r="B227" s="143"/>
      <c r="C227" s="143"/>
      <c r="D227" s="143"/>
      <c r="E227" s="143"/>
      <c r="F227" s="143"/>
      <c r="G227" s="143"/>
      <c r="H227" s="143"/>
    </row>
    <row r="228" spans="2:8" x14ac:dyDescent="0.3">
      <c r="B228" s="143"/>
      <c r="C228" s="143"/>
      <c r="D228" s="143"/>
      <c r="E228" s="143"/>
      <c r="F228" s="143"/>
      <c r="G228" s="143"/>
      <c r="H228" s="143"/>
    </row>
    <row r="229" spans="2:8" x14ac:dyDescent="0.3">
      <c r="B229" s="143"/>
      <c r="C229" s="143"/>
      <c r="D229" s="143"/>
      <c r="E229" s="143"/>
      <c r="F229" s="143"/>
      <c r="G229" s="143"/>
      <c r="H229" s="143"/>
    </row>
    <row r="230" spans="2:8" x14ac:dyDescent="0.3">
      <c r="B230" s="143"/>
      <c r="C230" s="143"/>
      <c r="D230" s="143"/>
      <c r="E230" s="143"/>
      <c r="F230" s="143"/>
      <c r="G230" s="143"/>
      <c r="H230" s="143"/>
    </row>
    <row r="231" spans="2:8" x14ac:dyDescent="0.3">
      <c r="B231" s="143"/>
      <c r="C231" s="143"/>
      <c r="D231" s="143"/>
      <c r="E231" s="143"/>
      <c r="F231" s="143"/>
      <c r="G231" s="143"/>
      <c r="H231" s="143"/>
    </row>
    <row r="232" spans="2:8" x14ac:dyDescent="0.3">
      <c r="B232" s="143"/>
      <c r="C232" s="143"/>
      <c r="D232" s="143"/>
      <c r="E232" s="143"/>
      <c r="F232" s="143"/>
      <c r="G232" s="143"/>
      <c r="H232" s="143"/>
    </row>
    <row r="233" spans="2:8" x14ac:dyDescent="0.3">
      <c r="B233" s="143"/>
      <c r="C233" s="143"/>
      <c r="D233" s="143"/>
      <c r="E233" s="143"/>
      <c r="F233" s="143"/>
      <c r="G233" s="143"/>
      <c r="H233" s="143"/>
    </row>
    <row r="234" spans="2:8" x14ac:dyDescent="0.3">
      <c r="B234" s="143"/>
      <c r="C234" s="143"/>
      <c r="D234" s="143"/>
      <c r="E234" s="143"/>
      <c r="F234" s="143"/>
      <c r="G234" s="143"/>
      <c r="H234" s="143"/>
    </row>
    <row r="235" spans="2:8" x14ac:dyDescent="0.3">
      <c r="B235" s="143"/>
      <c r="C235" s="143"/>
      <c r="D235" s="143"/>
      <c r="E235" s="143"/>
      <c r="F235" s="143"/>
      <c r="G235" s="143"/>
      <c r="H235" s="143"/>
    </row>
    <row r="236" spans="2:8" x14ac:dyDescent="0.3">
      <c r="B236" s="143"/>
      <c r="C236" s="143"/>
      <c r="D236" s="143"/>
      <c r="E236" s="143"/>
      <c r="F236" s="143"/>
      <c r="G236" s="143"/>
      <c r="H236" s="143"/>
    </row>
    <row r="237" spans="2:8" x14ac:dyDescent="0.3">
      <c r="B237" s="143"/>
      <c r="C237" s="143"/>
      <c r="D237" s="143"/>
      <c r="E237" s="143"/>
      <c r="F237" s="143"/>
      <c r="G237" s="143"/>
      <c r="H237" s="143"/>
    </row>
    <row r="238" spans="2:8" x14ac:dyDescent="0.3">
      <c r="B238" s="143"/>
      <c r="C238" s="143"/>
      <c r="D238" s="143"/>
      <c r="E238" s="143"/>
      <c r="F238" s="143"/>
      <c r="G238" s="143"/>
      <c r="H238" s="143"/>
    </row>
    <row r="239" spans="2:8" x14ac:dyDescent="0.3">
      <c r="B239" s="143"/>
      <c r="C239" s="143"/>
      <c r="D239" s="143"/>
      <c r="E239" s="143"/>
      <c r="F239" s="143"/>
      <c r="G239" s="143"/>
      <c r="H239" s="143"/>
    </row>
    <row r="240" spans="2:8" x14ac:dyDescent="0.3">
      <c r="B240" s="143"/>
      <c r="C240" s="143"/>
      <c r="D240" s="143"/>
      <c r="E240" s="143"/>
      <c r="F240" s="143"/>
      <c r="G240" s="143"/>
      <c r="H240" s="143"/>
    </row>
    <row r="241" spans="2:8" x14ac:dyDescent="0.3">
      <c r="B241" s="143"/>
      <c r="C241" s="143"/>
      <c r="D241" s="143"/>
      <c r="E241" s="143"/>
      <c r="F241" s="143"/>
      <c r="G241" s="143"/>
      <c r="H241" s="143"/>
    </row>
    <row r="242" spans="2:8" x14ac:dyDescent="0.3">
      <c r="B242" s="143"/>
      <c r="C242" s="143"/>
      <c r="D242" s="143"/>
      <c r="E242" s="143"/>
      <c r="F242" s="143"/>
      <c r="G242" s="143"/>
      <c r="H242" s="143"/>
    </row>
    <row r="243" spans="2:8" x14ac:dyDescent="0.3">
      <c r="B243" s="143"/>
      <c r="C243" s="143"/>
      <c r="D243" s="143"/>
      <c r="E243" s="143"/>
      <c r="F243" s="143"/>
      <c r="G243" s="143"/>
      <c r="H243" s="143"/>
    </row>
    <row r="244" spans="2:8" x14ac:dyDescent="0.3">
      <c r="B244" s="143"/>
      <c r="C244" s="143"/>
      <c r="D244" s="143"/>
      <c r="E244" s="143"/>
      <c r="F244" s="143"/>
      <c r="G244" s="143"/>
      <c r="H244" s="143"/>
    </row>
    <row r="245" spans="2:8" x14ac:dyDescent="0.3">
      <c r="B245" s="143"/>
      <c r="C245" s="143"/>
      <c r="D245" s="143"/>
      <c r="E245" s="143"/>
      <c r="F245" s="143"/>
      <c r="G245" s="143"/>
      <c r="H245" s="143"/>
    </row>
    <row r="246" spans="2:8" x14ac:dyDescent="0.3">
      <c r="B246" s="143"/>
      <c r="C246" s="143"/>
      <c r="D246" s="143"/>
      <c r="E246" s="143"/>
      <c r="F246" s="143"/>
      <c r="G246" s="143"/>
      <c r="H246" s="143"/>
    </row>
    <row r="247" spans="2:8" x14ac:dyDescent="0.3">
      <c r="B247" s="143"/>
      <c r="C247" s="143"/>
      <c r="D247" s="143"/>
      <c r="E247" s="143"/>
      <c r="F247" s="143"/>
      <c r="G247" s="143"/>
      <c r="H247" s="14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H20"/>
  <sheetViews>
    <sheetView workbookViewId="0">
      <selection activeCell="N8" sqref="N8"/>
    </sheetView>
  </sheetViews>
  <sheetFormatPr defaultColWidth="9.1796875" defaultRowHeight="13" x14ac:dyDescent="0.3"/>
  <cols>
    <col min="1" max="1" width="52.7265625" style="160" bestFit="1" customWidth="1"/>
    <col min="2" max="7" width="10.1796875" style="160" bestFit="1" customWidth="1"/>
    <col min="8" max="16384" width="9.1796875" style="160"/>
  </cols>
  <sheetData>
    <row r="2" spans="1:8" ht="18.5" x14ac:dyDescent="0.3">
      <c r="A2" s="256" t="s">
        <v>107</v>
      </c>
      <c r="B2" s="256"/>
      <c r="C2" s="256"/>
      <c r="D2" s="256"/>
      <c r="E2" s="256"/>
      <c r="F2" s="256"/>
      <c r="G2" s="256"/>
    </row>
    <row r="4" spans="1:8" x14ac:dyDescent="0.3">
      <c r="G4" s="92" t="s">
        <v>100</v>
      </c>
    </row>
    <row r="5" spans="1:8" x14ac:dyDescent="0.3">
      <c r="A5" s="222"/>
      <c r="B5" s="156">
        <f>MT_ALL!B5</f>
        <v>44926</v>
      </c>
      <c r="C5" s="156">
        <f>MT_ALL!C5</f>
        <v>44957</v>
      </c>
      <c r="D5" s="156">
        <f>MT_ALL!D5</f>
        <v>44985</v>
      </c>
      <c r="E5" s="156">
        <f>MT_ALL!E5</f>
        <v>45016</v>
      </c>
      <c r="F5" s="156">
        <f>MT_ALL!F5</f>
        <v>45046</v>
      </c>
      <c r="G5" s="156">
        <f>MT_ALL!G5</f>
        <v>45077</v>
      </c>
      <c r="H5" s="242"/>
    </row>
    <row r="6" spans="1:8" x14ac:dyDescent="0.3">
      <c r="A6" s="247" t="str">
        <f>MT_ALL!A6</f>
        <v>Загальна сума державного та гарантованого державою боргу</v>
      </c>
      <c r="B6" s="172">
        <f t="shared" ref="B6:G6" si="0">SUM(B7:B8)</f>
        <v>4075.4500576400706</v>
      </c>
      <c r="C6" s="172">
        <f t="shared" si="0"/>
        <v>4266.4444728775707</v>
      </c>
      <c r="D6" s="172">
        <f t="shared" si="0"/>
        <v>4243.6864570672296</v>
      </c>
      <c r="E6" s="172">
        <f t="shared" si="0"/>
        <v>4386.5683003105796</v>
      </c>
      <c r="F6" s="172">
        <f t="shared" si="0"/>
        <v>4546.7853687227298</v>
      </c>
      <c r="G6" s="172">
        <f t="shared" si="0"/>
        <v>4593.4711813931399</v>
      </c>
    </row>
    <row r="7" spans="1:8" x14ac:dyDescent="0.3">
      <c r="A7" s="205" t="str">
        <f>MT_ALL!A7</f>
        <v>Внутрішній борг</v>
      </c>
      <c r="B7" s="241">
        <f>MT_ALL!B7/DMLMLR</f>
        <v>1461.8881836600101</v>
      </c>
      <c r="C7" s="241">
        <f>MT_ALL!C7/DMLMLR</f>
        <v>1492.4502412735701</v>
      </c>
      <c r="D7" s="241">
        <f>MT_ALL!D7/DMLMLR</f>
        <v>1502.76225907669</v>
      </c>
      <c r="E7" s="241">
        <f>MT_ALL!E7/DMLMLR</f>
        <v>1514.0667127234599</v>
      </c>
      <c r="F7" s="241">
        <f>MT_ALL!F7/DMLMLR</f>
        <v>1505.53454171768</v>
      </c>
      <c r="G7" s="241">
        <f>MT_ALL!G7/DMLMLR</f>
        <v>1522.3931327435901</v>
      </c>
    </row>
    <row r="8" spans="1:8" x14ac:dyDescent="0.3">
      <c r="A8" s="205" t="str">
        <f>MT_ALL!A8</f>
        <v>Зовнішній борг</v>
      </c>
      <c r="B8" s="241">
        <f>MT_ALL!B8/DMLMLR</f>
        <v>2613.5618739800602</v>
      </c>
      <c r="C8" s="241">
        <f>MT_ALL!C8/DMLMLR</f>
        <v>2773.9942316040001</v>
      </c>
      <c r="D8" s="241">
        <f>MT_ALL!D8/DMLMLR</f>
        <v>2740.9241979905401</v>
      </c>
      <c r="E8" s="241">
        <f>MT_ALL!E8/DMLMLR</f>
        <v>2872.50158758712</v>
      </c>
      <c r="F8" s="241">
        <f>MT_ALL!F8/DMLMLR</f>
        <v>3041.2508270050498</v>
      </c>
      <c r="G8" s="241">
        <f>MT_ALL!G8/DMLMLR</f>
        <v>3071.0780486495501</v>
      </c>
    </row>
    <row r="10" spans="1:8" x14ac:dyDescent="0.3">
      <c r="G10" s="92" t="s">
        <v>96</v>
      </c>
    </row>
    <row r="11" spans="1:8" x14ac:dyDescent="0.3">
      <c r="A11" s="222"/>
      <c r="B11" s="156">
        <f>MT_ALL!B11</f>
        <v>44926</v>
      </c>
      <c r="C11" s="156">
        <f>MT_ALL!C11</f>
        <v>44957</v>
      </c>
      <c r="D11" s="156">
        <f>MT_ALL!D11</f>
        <v>44985</v>
      </c>
      <c r="E11" s="156">
        <f>MT_ALL!E11</f>
        <v>45016</v>
      </c>
      <c r="F11" s="156">
        <f>MT_ALL!F11</f>
        <v>45046</v>
      </c>
      <c r="G11" s="156">
        <f>MT_ALL!G11</f>
        <v>45077</v>
      </c>
    </row>
    <row r="12" spans="1:8" x14ac:dyDescent="0.3">
      <c r="A12" s="247" t="str">
        <f>MT_ALL!A12</f>
        <v>Загальна сума державного та гарантованого державою боргу</v>
      </c>
      <c r="B12" s="172">
        <f t="shared" ref="B12:G12" si="1">SUM(B13:B14)</f>
        <v>111.44670722021999</v>
      </c>
      <c r="C12" s="172">
        <f t="shared" si="1"/>
        <v>116.66961472114001</v>
      </c>
      <c r="D12" s="172">
        <f t="shared" si="1"/>
        <v>116.04727709229999</v>
      </c>
      <c r="E12" s="172">
        <f t="shared" si="1"/>
        <v>119.95450469318001</v>
      </c>
      <c r="F12" s="172">
        <f t="shared" si="1"/>
        <v>124.33577902181</v>
      </c>
      <c r="G12" s="172">
        <f t="shared" si="1"/>
        <v>125.61244295395001</v>
      </c>
    </row>
    <row r="13" spans="1:8" x14ac:dyDescent="0.3">
      <c r="A13" s="205" t="str">
        <f>MT_ALL!A13</f>
        <v>Внутрішній борг</v>
      </c>
      <c r="B13" s="241">
        <f>MT_ALL!B13/DMLMLR</f>
        <v>39.976596962199999</v>
      </c>
      <c r="C13" s="241">
        <f>MT_ALL!C13/DMLMLR</f>
        <v>40.812342864830001</v>
      </c>
      <c r="D13" s="241">
        <f>MT_ALL!D13/DMLMLR</f>
        <v>41.094333911840003</v>
      </c>
      <c r="E13" s="241">
        <f>MT_ALL!E13/DMLMLR</f>
        <v>41.403463975539999</v>
      </c>
      <c r="F13" s="241">
        <f>MT_ALL!F13/DMLMLR</f>
        <v>41.170144378800003</v>
      </c>
      <c r="G13" s="241">
        <f>MT_ALL!G13/DMLMLR</f>
        <v>41.631157133610003</v>
      </c>
    </row>
    <row r="14" spans="1:8" x14ac:dyDescent="0.3">
      <c r="A14" s="205" t="str">
        <f>MT_ALL!A14</f>
        <v>Зовнішній борг</v>
      </c>
      <c r="B14" s="241">
        <f>MT_ALL!B14/DMLMLR</f>
        <v>71.47011025802</v>
      </c>
      <c r="C14" s="241">
        <f>MT_ALL!C14/DMLMLR</f>
        <v>75.857271856310007</v>
      </c>
      <c r="D14" s="241">
        <f>MT_ALL!D14/DMLMLR</f>
        <v>74.952943180459997</v>
      </c>
      <c r="E14" s="241">
        <f>MT_ALL!E14/DMLMLR</f>
        <v>78.551040717640007</v>
      </c>
      <c r="F14" s="241">
        <f>MT_ALL!F14/DMLMLR</f>
        <v>83.165634643009994</v>
      </c>
      <c r="G14" s="241">
        <f>MT_ALL!G14/DMLMLR</f>
        <v>83.981285820340005</v>
      </c>
    </row>
    <row r="16" spans="1:8" x14ac:dyDescent="0.3">
      <c r="G16" s="92" t="s">
        <v>41</v>
      </c>
    </row>
    <row r="17" spans="1:7" x14ac:dyDescent="0.3">
      <c r="A17" s="222"/>
      <c r="B17" s="156">
        <f>MT_ALL!B17</f>
        <v>44926</v>
      </c>
      <c r="C17" s="156">
        <f>MT_ALL!C17</f>
        <v>44957</v>
      </c>
      <c r="D17" s="156">
        <f>MT_ALL!D17</f>
        <v>44985</v>
      </c>
      <c r="E17" s="156">
        <f>MT_ALL!E17</f>
        <v>45016</v>
      </c>
      <c r="F17" s="156">
        <f>MT_ALL!F17</f>
        <v>45046</v>
      </c>
      <c r="G17" s="156">
        <f>MT_ALL!G17</f>
        <v>45077</v>
      </c>
    </row>
    <row r="18" spans="1:7" x14ac:dyDescent="0.3">
      <c r="A18" s="247" t="str">
        <f>MT_ALL!A18</f>
        <v>Загальна сума державного та гарантованого державою боргу</v>
      </c>
      <c r="B18" s="172">
        <f t="shared" ref="B18:G18" si="2">SUM(B19:B20)</f>
        <v>1</v>
      </c>
      <c r="C18" s="172">
        <f t="shared" si="2"/>
        <v>1</v>
      </c>
      <c r="D18" s="172">
        <f t="shared" si="2"/>
        <v>1</v>
      </c>
      <c r="E18" s="172">
        <f t="shared" si="2"/>
        <v>1</v>
      </c>
      <c r="F18" s="172">
        <f t="shared" si="2"/>
        <v>1</v>
      </c>
      <c r="G18" s="172">
        <f t="shared" si="2"/>
        <v>1</v>
      </c>
    </row>
    <row r="19" spans="1:7" x14ac:dyDescent="0.3">
      <c r="A19" s="205" t="str">
        <f>MT_ALL!A19</f>
        <v>Внутрішній борг</v>
      </c>
      <c r="B19" s="46">
        <f>MT_ALL!B19</f>
        <v>0.35870600000000002</v>
      </c>
      <c r="C19" s="46">
        <f>MT_ALL!C19</f>
        <v>0.34981099999999998</v>
      </c>
      <c r="D19" s="46">
        <f>MT_ALL!D19</f>
        <v>0.35411700000000002</v>
      </c>
      <c r="E19" s="46">
        <f>MT_ALL!E19</f>
        <v>0.34516000000000002</v>
      </c>
      <c r="F19" s="46">
        <f>MT_ALL!F19</f>
        <v>0.331121</v>
      </c>
      <c r="G19" s="46">
        <f>MT_ALL!G19</f>
        <v>0.33142500000000003</v>
      </c>
    </row>
    <row r="20" spans="1:7" x14ac:dyDescent="0.3">
      <c r="A20" s="205" t="str">
        <f>MT_ALL!A20</f>
        <v>Зовнішній борг</v>
      </c>
      <c r="B20" s="46">
        <f>MT_ALL!B20</f>
        <v>0.64129400000000003</v>
      </c>
      <c r="C20" s="46">
        <f>MT_ALL!C20</f>
        <v>0.65018900000000002</v>
      </c>
      <c r="D20" s="46">
        <f>MT_ALL!D20</f>
        <v>0.64588299999999998</v>
      </c>
      <c r="E20" s="46">
        <f>MT_ALL!E20</f>
        <v>0.65483999999999998</v>
      </c>
      <c r="F20" s="46">
        <f>MT_ALL!F20</f>
        <v>0.668879</v>
      </c>
      <c r="G20" s="46">
        <f>MT_ALL!G20</f>
        <v>0.66857500000000003</v>
      </c>
    </row>
  </sheetData>
  <mergeCells count="1">
    <mergeCell ref="A2:G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N247"/>
  <sheetViews>
    <sheetView workbookViewId="0">
      <selection activeCell="A4" sqref="A4"/>
    </sheetView>
  </sheetViews>
  <sheetFormatPr defaultColWidth="9.1796875" defaultRowHeight="13" x14ac:dyDescent="0.3"/>
  <cols>
    <col min="1" max="1" width="63.26953125" style="160" bestFit="1" customWidth="1"/>
    <col min="2" max="2" width="14.7265625" style="160" customWidth="1"/>
    <col min="3" max="6" width="14.453125" style="160" bestFit="1" customWidth="1"/>
    <col min="7" max="7" width="13" style="160" customWidth="1"/>
    <col min="8" max="16384" width="9.1796875" style="160"/>
  </cols>
  <sheetData>
    <row r="2" spans="1:14" ht="18.5" x14ac:dyDescent="0.3">
      <c r="A2" s="256" t="s">
        <v>107</v>
      </c>
      <c r="B2" s="256"/>
      <c r="C2" s="256"/>
      <c r="D2" s="256"/>
      <c r="E2" s="256"/>
      <c r="F2" s="256"/>
      <c r="G2" s="256"/>
      <c r="H2" s="143"/>
      <c r="I2" s="143"/>
      <c r="J2" s="143"/>
      <c r="K2" s="143"/>
      <c r="L2" s="143"/>
      <c r="M2" s="143"/>
      <c r="N2" s="143"/>
    </row>
    <row r="3" spans="1:14" x14ac:dyDescent="0.3">
      <c r="A3" s="25"/>
    </row>
    <row r="4" spans="1:14" s="8" customFormat="1" x14ac:dyDescent="0.3">
      <c r="A4" s="115" t="str">
        <f>$A$2 &amp; " (" &amp;G4 &amp; ")"</f>
        <v>Державний та гарантований державою борг України за поточний рік (млрд. грн)</v>
      </c>
      <c r="G4" s="8" t="str">
        <f>VALUAH</f>
        <v>млрд. грн</v>
      </c>
    </row>
    <row r="5" spans="1:14" s="107" customFormat="1" x14ac:dyDescent="0.3">
      <c r="A5" s="122"/>
      <c r="B5" s="139">
        <v>44926</v>
      </c>
      <c r="C5" s="139">
        <v>44957</v>
      </c>
      <c r="D5" s="139">
        <v>44985</v>
      </c>
      <c r="E5" s="139">
        <v>45016</v>
      </c>
      <c r="F5" s="139">
        <v>45046</v>
      </c>
      <c r="G5" s="219">
        <v>45077</v>
      </c>
    </row>
    <row r="6" spans="1:14" s="203" customFormat="1" x14ac:dyDescent="0.25">
      <c r="A6" s="239" t="s">
        <v>151</v>
      </c>
      <c r="B6" s="206">
        <f t="shared" ref="B6:G6" si="0">SUM(B7:B8)</f>
        <v>4075.4500576400696</v>
      </c>
      <c r="C6" s="206">
        <f t="shared" si="0"/>
        <v>4266.4444728775698</v>
      </c>
      <c r="D6" s="206">
        <f t="shared" si="0"/>
        <v>4243.6864570672305</v>
      </c>
      <c r="E6" s="206">
        <f t="shared" si="0"/>
        <v>4386.5683003105805</v>
      </c>
      <c r="F6" s="206">
        <f t="shared" si="0"/>
        <v>4546.7853687227298</v>
      </c>
      <c r="G6" s="206">
        <f t="shared" si="0"/>
        <v>4593.4711813931399</v>
      </c>
    </row>
    <row r="7" spans="1:14" s="180" customFormat="1" x14ac:dyDescent="0.25">
      <c r="A7" s="132" t="s">
        <v>65</v>
      </c>
      <c r="B7" s="101">
        <v>3715.1336317660898</v>
      </c>
      <c r="C7" s="101">
        <v>3891.2493464376098</v>
      </c>
      <c r="D7" s="101">
        <v>3881.8475557880101</v>
      </c>
      <c r="E7" s="101">
        <v>4045.1595006161101</v>
      </c>
      <c r="F7" s="101">
        <v>4208.3038113197199</v>
      </c>
      <c r="G7" s="212">
        <v>4257.0761609778801</v>
      </c>
    </row>
    <row r="8" spans="1:14" s="180" customFormat="1" x14ac:dyDescent="0.25">
      <c r="A8" s="132" t="s">
        <v>14</v>
      </c>
      <c r="B8" s="101">
        <v>360.31642587397999</v>
      </c>
      <c r="C8" s="101">
        <v>375.19512643996001</v>
      </c>
      <c r="D8" s="101">
        <v>361.83890127922001</v>
      </c>
      <c r="E8" s="101">
        <v>341.40879969447002</v>
      </c>
      <c r="F8" s="101">
        <v>338.48155740301002</v>
      </c>
      <c r="G8" s="212">
        <v>336.39502041525998</v>
      </c>
    </row>
    <row r="9" spans="1:14" x14ac:dyDescent="0.3"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</row>
    <row r="10" spans="1:14" x14ac:dyDescent="0.3">
      <c r="A10" s="115" t="str">
        <f>$A$2 &amp; " (" &amp;G10 &amp; ")"</f>
        <v>Державний та гарантований державою борг України за поточний рік (млрд. дол. США)</v>
      </c>
      <c r="B10" s="143"/>
      <c r="C10" s="143"/>
      <c r="D10" s="143"/>
      <c r="E10" s="143"/>
      <c r="F10" s="143"/>
      <c r="G10" s="8" t="str">
        <f>VALUSD</f>
        <v>млрд. дол. США</v>
      </c>
      <c r="H10" s="143"/>
      <c r="I10" s="143"/>
      <c r="J10" s="143"/>
      <c r="K10" s="143"/>
      <c r="L10" s="143"/>
    </row>
    <row r="11" spans="1:14" s="230" customFormat="1" x14ac:dyDescent="0.3">
      <c r="A11" s="16"/>
      <c r="B11" s="139">
        <v>44926</v>
      </c>
      <c r="C11" s="139">
        <v>44957</v>
      </c>
      <c r="D11" s="139">
        <v>44985</v>
      </c>
      <c r="E11" s="139">
        <v>45016</v>
      </c>
      <c r="F11" s="139">
        <v>45046</v>
      </c>
      <c r="G11" s="219">
        <v>45077</v>
      </c>
      <c r="H11" s="107"/>
      <c r="I11" s="107"/>
      <c r="J11" s="107"/>
      <c r="K11" s="107"/>
      <c r="L11" s="107"/>
      <c r="M11" s="107"/>
      <c r="N11" s="107"/>
    </row>
    <row r="12" spans="1:14" s="58" customFormat="1" x14ac:dyDescent="0.3">
      <c r="A12" s="239" t="s">
        <v>151</v>
      </c>
      <c r="B12" s="206">
        <f t="shared" ref="B12:G12" si="1">SUM(B13:B14)</f>
        <v>111.44670722022001</v>
      </c>
      <c r="C12" s="206">
        <f t="shared" si="1"/>
        <v>116.66961472114001</v>
      </c>
      <c r="D12" s="206">
        <f t="shared" si="1"/>
        <v>116.04727709229999</v>
      </c>
      <c r="E12" s="206">
        <f t="shared" si="1"/>
        <v>119.95450469318</v>
      </c>
      <c r="F12" s="206">
        <f t="shared" si="1"/>
        <v>124.33577902181</v>
      </c>
      <c r="G12" s="206">
        <f t="shared" si="1"/>
        <v>125.61244295394999</v>
      </c>
      <c r="H12" s="43"/>
      <c r="I12" s="43"/>
      <c r="J12" s="43"/>
      <c r="K12" s="43"/>
      <c r="L12" s="43"/>
    </row>
    <row r="13" spans="1:14" s="24" customFormat="1" x14ac:dyDescent="0.3">
      <c r="A13" s="10" t="s">
        <v>65</v>
      </c>
      <c r="B13" s="101">
        <v>101.59354286955001</v>
      </c>
      <c r="C13" s="101">
        <v>106.4095794329</v>
      </c>
      <c r="D13" s="101">
        <v>106.15247933469</v>
      </c>
      <c r="E13" s="252">
        <v>110.61838573607</v>
      </c>
      <c r="F13" s="252">
        <v>115.07970803729999</v>
      </c>
      <c r="G13" s="42">
        <v>116.41343012832</v>
      </c>
      <c r="H13" s="20"/>
      <c r="I13" s="20"/>
      <c r="J13" s="20"/>
      <c r="K13" s="20"/>
      <c r="L13" s="20"/>
    </row>
    <row r="14" spans="1:14" s="24" customFormat="1" x14ac:dyDescent="0.3">
      <c r="A14" s="10" t="s">
        <v>14</v>
      </c>
      <c r="B14" s="101">
        <v>9.8531643506699993</v>
      </c>
      <c r="C14" s="101">
        <v>10.260035288239999</v>
      </c>
      <c r="D14" s="101">
        <v>9.8947977576100001</v>
      </c>
      <c r="E14" s="252">
        <v>9.3361189571099992</v>
      </c>
      <c r="F14" s="252">
        <v>9.25607098451</v>
      </c>
      <c r="G14" s="42">
        <v>9.1990128256299997</v>
      </c>
      <c r="H14" s="20"/>
      <c r="I14" s="20"/>
      <c r="J14" s="20"/>
      <c r="K14" s="20"/>
      <c r="L14" s="20"/>
    </row>
    <row r="15" spans="1:14" x14ac:dyDescent="0.3"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</row>
    <row r="16" spans="1:14" s="8" customFormat="1" x14ac:dyDescent="0.3">
      <c r="A16" s="72"/>
      <c r="B16" s="54"/>
      <c r="C16" s="54"/>
      <c r="D16" s="54"/>
      <c r="E16" s="54"/>
      <c r="F16" s="54"/>
      <c r="G16" s="92" t="s">
        <v>41</v>
      </c>
    </row>
    <row r="17" spans="1:14" s="230" customFormat="1" x14ac:dyDescent="0.3">
      <c r="A17" s="204"/>
      <c r="B17" s="139">
        <v>44926</v>
      </c>
      <c r="C17" s="139">
        <v>44957</v>
      </c>
      <c r="D17" s="139">
        <v>44985</v>
      </c>
      <c r="E17" s="139">
        <v>45016</v>
      </c>
      <c r="F17" s="139">
        <v>45046</v>
      </c>
      <c r="G17" s="139">
        <v>45077</v>
      </c>
      <c r="H17" s="107"/>
      <c r="I17" s="107"/>
      <c r="J17" s="107"/>
      <c r="K17" s="107"/>
      <c r="L17" s="107"/>
      <c r="M17" s="107"/>
      <c r="N17" s="107"/>
    </row>
    <row r="18" spans="1:14" s="58" customFormat="1" x14ac:dyDescent="0.3">
      <c r="A18" s="239" t="s">
        <v>151</v>
      </c>
      <c r="B18" s="206">
        <f t="shared" ref="B18:G18" si="2">SUM(B19:B20)</f>
        <v>1</v>
      </c>
      <c r="C18" s="206">
        <f t="shared" si="2"/>
        <v>1</v>
      </c>
      <c r="D18" s="206">
        <f t="shared" si="2"/>
        <v>1</v>
      </c>
      <c r="E18" s="206">
        <f t="shared" si="2"/>
        <v>1</v>
      </c>
      <c r="F18" s="206">
        <f t="shared" si="2"/>
        <v>1</v>
      </c>
      <c r="G18" s="206">
        <f t="shared" si="2"/>
        <v>1</v>
      </c>
      <c r="H18" s="43"/>
      <c r="I18" s="43"/>
      <c r="J18" s="43"/>
      <c r="K18" s="43"/>
      <c r="L18" s="43"/>
    </row>
    <row r="19" spans="1:14" s="24" customFormat="1" x14ac:dyDescent="0.3">
      <c r="A19" s="10" t="s">
        <v>65</v>
      </c>
      <c r="B19" s="68">
        <v>0.91158899999999998</v>
      </c>
      <c r="C19" s="68">
        <v>0.91205899999999995</v>
      </c>
      <c r="D19" s="68">
        <v>0.91473499999999996</v>
      </c>
      <c r="E19" s="68">
        <v>0.92217000000000005</v>
      </c>
      <c r="F19" s="68">
        <v>0.92555600000000005</v>
      </c>
      <c r="G19" s="118">
        <v>0.92676700000000001</v>
      </c>
      <c r="H19" s="20"/>
      <c r="I19" s="20"/>
      <c r="J19" s="20"/>
      <c r="K19" s="20"/>
      <c r="L19" s="20"/>
    </row>
    <row r="20" spans="1:14" s="24" customFormat="1" x14ac:dyDescent="0.3">
      <c r="A20" s="10" t="s">
        <v>14</v>
      </c>
      <c r="B20" s="68">
        <v>8.8411000000000003E-2</v>
      </c>
      <c r="C20" s="68">
        <v>8.7941000000000005E-2</v>
      </c>
      <c r="D20" s="68">
        <v>8.5264999999999994E-2</v>
      </c>
      <c r="E20" s="68">
        <v>7.7829999999999996E-2</v>
      </c>
      <c r="F20" s="68">
        <v>7.4443999999999996E-2</v>
      </c>
      <c r="G20" s="118">
        <v>7.3233000000000006E-2</v>
      </c>
      <c r="H20" s="20"/>
      <c r="I20" s="20"/>
      <c r="J20" s="20"/>
      <c r="K20" s="20"/>
      <c r="L20" s="20"/>
    </row>
    <row r="21" spans="1:14" x14ac:dyDescent="0.3"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</row>
    <row r="22" spans="1:14" x14ac:dyDescent="0.3"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</row>
    <row r="23" spans="1:14" x14ac:dyDescent="0.3"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14" x14ac:dyDescent="0.3"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</row>
    <row r="25" spans="1:14" s="72" customFormat="1" x14ac:dyDescent="0.3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</row>
    <row r="26" spans="1:14" x14ac:dyDescent="0.3"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</row>
    <row r="27" spans="1:14" x14ac:dyDescent="0.3"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4" x14ac:dyDescent="0.3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  <row r="29" spans="1:14" x14ac:dyDescent="0.3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4" x14ac:dyDescent="0.3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</row>
    <row r="31" spans="1:14" x14ac:dyDescent="0.3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</row>
    <row r="32" spans="1:14" x14ac:dyDescent="0.3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</row>
    <row r="33" spans="2:12" x14ac:dyDescent="0.3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</row>
    <row r="34" spans="2:12" x14ac:dyDescent="0.3"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</row>
    <row r="35" spans="2:12" x14ac:dyDescent="0.3"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</row>
    <row r="36" spans="2:12" x14ac:dyDescent="0.3"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</row>
    <row r="37" spans="2:12" x14ac:dyDescent="0.3"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</row>
    <row r="38" spans="2:12" x14ac:dyDescent="0.3"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</row>
    <row r="39" spans="2:12" x14ac:dyDescent="0.3"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</row>
    <row r="40" spans="2:12" x14ac:dyDescent="0.3"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</row>
    <row r="41" spans="2:12" x14ac:dyDescent="0.3"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</row>
    <row r="42" spans="2:12" x14ac:dyDescent="0.3"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</row>
    <row r="43" spans="2:12" x14ac:dyDescent="0.3"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</row>
    <row r="44" spans="2:12" x14ac:dyDescent="0.3"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</row>
    <row r="45" spans="2:12" x14ac:dyDescent="0.3"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</row>
    <row r="46" spans="2:12" x14ac:dyDescent="0.3"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</row>
    <row r="47" spans="2:12" x14ac:dyDescent="0.3"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</row>
    <row r="48" spans="2:12" x14ac:dyDescent="0.3"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</row>
    <row r="49" spans="2:12" x14ac:dyDescent="0.3"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</row>
    <row r="50" spans="2:12" x14ac:dyDescent="0.3"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</row>
    <row r="51" spans="2:12" x14ac:dyDescent="0.3"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</row>
    <row r="52" spans="2:12" x14ac:dyDescent="0.3"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</row>
    <row r="53" spans="2:12" x14ac:dyDescent="0.3"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</row>
    <row r="54" spans="2:12" x14ac:dyDescent="0.3"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</row>
    <row r="55" spans="2:12" x14ac:dyDescent="0.3"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</row>
    <row r="56" spans="2:12" x14ac:dyDescent="0.3"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</row>
    <row r="57" spans="2:12" x14ac:dyDescent="0.3"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</row>
    <row r="58" spans="2:12" x14ac:dyDescent="0.3"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</row>
    <row r="59" spans="2:12" x14ac:dyDescent="0.3"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</row>
    <row r="60" spans="2:12" x14ac:dyDescent="0.3"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</row>
    <row r="61" spans="2:12" x14ac:dyDescent="0.3"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</row>
    <row r="62" spans="2:12" x14ac:dyDescent="0.3"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</row>
    <row r="63" spans="2:12" x14ac:dyDescent="0.3"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</row>
    <row r="64" spans="2:12" x14ac:dyDescent="0.3"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</row>
    <row r="65" spans="2:12" x14ac:dyDescent="0.3"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</row>
    <row r="66" spans="2:12" x14ac:dyDescent="0.3"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</row>
    <row r="67" spans="2:12" x14ac:dyDescent="0.3"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</row>
    <row r="68" spans="2:12" x14ac:dyDescent="0.3"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</row>
    <row r="69" spans="2:12" x14ac:dyDescent="0.3"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</row>
    <row r="70" spans="2:12" x14ac:dyDescent="0.3"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</row>
    <row r="71" spans="2:12" x14ac:dyDescent="0.3"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</row>
    <row r="72" spans="2:12" x14ac:dyDescent="0.3"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</row>
    <row r="73" spans="2:12" x14ac:dyDescent="0.3"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</row>
    <row r="74" spans="2:12" x14ac:dyDescent="0.3"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</row>
    <row r="75" spans="2:12" x14ac:dyDescent="0.3"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</row>
    <row r="76" spans="2:12" x14ac:dyDescent="0.3"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</row>
    <row r="77" spans="2:12" x14ac:dyDescent="0.3"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</row>
    <row r="78" spans="2:12" x14ac:dyDescent="0.3"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</row>
    <row r="79" spans="2:12" x14ac:dyDescent="0.3"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</row>
    <row r="80" spans="2:12" x14ac:dyDescent="0.3"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</row>
    <row r="81" spans="2:12" x14ac:dyDescent="0.3"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</row>
    <row r="82" spans="2:12" x14ac:dyDescent="0.3"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</row>
    <row r="83" spans="2:12" x14ac:dyDescent="0.3"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</row>
    <row r="84" spans="2:12" x14ac:dyDescent="0.3"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</row>
    <row r="85" spans="2:12" x14ac:dyDescent="0.3"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</row>
    <row r="86" spans="2:12" x14ac:dyDescent="0.3"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</row>
    <row r="87" spans="2:12" x14ac:dyDescent="0.3"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</row>
    <row r="88" spans="2:12" x14ac:dyDescent="0.3"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</row>
    <row r="89" spans="2:12" x14ac:dyDescent="0.3"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</row>
    <row r="90" spans="2:12" x14ac:dyDescent="0.3"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</row>
    <row r="91" spans="2:12" x14ac:dyDescent="0.3"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</row>
    <row r="92" spans="2:12" x14ac:dyDescent="0.3"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</row>
    <row r="93" spans="2:12" x14ac:dyDescent="0.3"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</row>
    <row r="94" spans="2:12" x14ac:dyDescent="0.3"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</row>
    <row r="95" spans="2:12" x14ac:dyDescent="0.3"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</row>
    <row r="96" spans="2:12" x14ac:dyDescent="0.3"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</row>
    <row r="97" spans="2:12" x14ac:dyDescent="0.3"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</row>
    <row r="98" spans="2:12" x14ac:dyDescent="0.3"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</row>
    <row r="99" spans="2:12" x14ac:dyDescent="0.3"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</row>
    <row r="100" spans="2:12" x14ac:dyDescent="0.3"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</row>
    <row r="101" spans="2:12" x14ac:dyDescent="0.3"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</row>
    <row r="102" spans="2:12" x14ac:dyDescent="0.3"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</row>
    <row r="103" spans="2:12" x14ac:dyDescent="0.3"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</row>
    <row r="104" spans="2:12" x14ac:dyDescent="0.3"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</row>
    <row r="105" spans="2:12" x14ac:dyDescent="0.3"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</row>
    <row r="106" spans="2:12" x14ac:dyDescent="0.3"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</row>
    <row r="107" spans="2:12" x14ac:dyDescent="0.3"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</row>
    <row r="108" spans="2:12" x14ac:dyDescent="0.3"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</row>
    <row r="109" spans="2:12" x14ac:dyDescent="0.3"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</row>
    <row r="110" spans="2:12" x14ac:dyDescent="0.3"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</row>
    <row r="111" spans="2:12" x14ac:dyDescent="0.3"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</row>
    <row r="112" spans="2:12" x14ac:dyDescent="0.3"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</row>
    <row r="113" spans="2:12" x14ac:dyDescent="0.3"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</row>
    <row r="114" spans="2:12" x14ac:dyDescent="0.3"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</row>
    <row r="115" spans="2:12" x14ac:dyDescent="0.3"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</row>
    <row r="116" spans="2:12" x14ac:dyDescent="0.3"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</row>
    <row r="117" spans="2:12" x14ac:dyDescent="0.3"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</row>
    <row r="118" spans="2:12" x14ac:dyDescent="0.3"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</row>
    <row r="119" spans="2:12" x14ac:dyDescent="0.3"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</row>
    <row r="120" spans="2:12" x14ac:dyDescent="0.3"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</row>
    <row r="121" spans="2:12" x14ac:dyDescent="0.3"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</row>
    <row r="122" spans="2:12" x14ac:dyDescent="0.3"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</row>
    <row r="123" spans="2:12" x14ac:dyDescent="0.3"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</row>
    <row r="124" spans="2:12" x14ac:dyDescent="0.3"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</row>
    <row r="125" spans="2:12" x14ac:dyDescent="0.3"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</row>
    <row r="126" spans="2:12" x14ac:dyDescent="0.3"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</row>
    <row r="127" spans="2:12" x14ac:dyDescent="0.3"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</row>
    <row r="128" spans="2:12" x14ac:dyDescent="0.3"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</row>
    <row r="129" spans="2:12" x14ac:dyDescent="0.3"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</row>
    <row r="130" spans="2:12" x14ac:dyDescent="0.3"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</row>
    <row r="131" spans="2:12" x14ac:dyDescent="0.3"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</row>
    <row r="132" spans="2:12" x14ac:dyDescent="0.3"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</row>
    <row r="133" spans="2:12" x14ac:dyDescent="0.3"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</row>
    <row r="134" spans="2:12" x14ac:dyDescent="0.3"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</row>
    <row r="135" spans="2:12" x14ac:dyDescent="0.3"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</row>
    <row r="136" spans="2:12" x14ac:dyDescent="0.3"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</row>
    <row r="137" spans="2:12" x14ac:dyDescent="0.3"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</row>
    <row r="138" spans="2:12" x14ac:dyDescent="0.3"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</row>
    <row r="139" spans="2:12" x14ac:dyDescent="0.3"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</row>
    <row r="140" spans="2:12" x14ac:dyDescent="0.3"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</row>
    <row r="141" spans="2:12" x14ac:dyDescent="0.3"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</row>
    <row r="142" spans="2:12" x14ac:dyDescent="0.3"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</row>
    <row r="143" spans="2:12" x14ac:dyDescent="0.3"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</row>
    <row r="144" spans="2:12" x14ac:dyDescent="0.3"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</row>
    <row r="145" spans="2:12" x14ac:dyDescent="0.3"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</row>
    <row r="146" spans="2:12" x14ac:dyDescent="0.3"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</row>
    <row r="147" spans="2:12" x14ac:dyDescent="0.3"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</row>
    <row r="148" spans="2:12" x14ac:dyDescent="0.3"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</row>
    <row r="149" spans="2:12" x14ac:dyDescent="0.3"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</row>
    <row r="150" spans="2:12" x14ac:dyDescent="0.3"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</row>
    <row r="151" spans="2:12" x14ac:dyDescent="0.3"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</row>
    <row r="152" spans="2:12" x14ac:dyDescent="0.3"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</row>
    <row r="153" spans="2:12" x14ac:dyDescent="0.3"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</row>
    <row r="154" spans="2:12" x14ac:dyDescent="0.3"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</row>
    <row r="155" spans="2:12" x14ac:dyDescent="0.3"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</row>
    <row r="156" spans="2:12" x14ac:dyDescent="0.3"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</row>
    <row r="157" spans="2:12" x14ac:dyDescent="0.3"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</row>
    <row r="158" spans="2:12" x14ac:dyDescent="0.3"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</row>
    <row r="159" spans="2:12" x14ac:dyDescent="0.3"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</row>
    <row r="160" spans="2:12" x14ac:dyDescent="0.3"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</row>
    <row r="161" spans="2:12" x14ac:dyDescent="0.3"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</row>
    <row r="162" spans="2:12" x14ac:dyDescent="0.3"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</row>
    <row r="163" spans="2:12" x14ac:dyDescent="0.3"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</row>
    <row r="164" spans="2:12" x14ac:dyDescent="0.3"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</row>
    <row r="165" spans="2:12" x14ac:dyDescent="0.3"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</row>
    <row r="166" spans="2:12" x14ac:dyDescent="0.3"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</row>
    <row r="167" spans="2:12" x14ac:dyDescent="0.3"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</row>
    <row r="168" spans="2:12" x14ac:dyDescent="0.3"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</row>
    <row r="169" spans="2:12" x14ac:dyDescent="0.3"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</row>
    <row r="170" spans="2:12" x14ac:dyDescent="0.3"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</row>
    <row r="171" spans="2:12" x14ac:dyDescent="0.3"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</row>
    <row r="172" spans="2:12" x14ac:dyDescent="0.3"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</row>
    <row r="173" spans="2:12" x14ac:dyDescent="0.3"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</row>
    <row r="174" spans="2:12" x14ac:dyDescent="0.3"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</row>
    <row r="175" spans="2:12" x14ac:dyDescent="0.3"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</row>
    <row r="176" spans="2:12" x14ac:dyDescent="0.3"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</row>
    <row r="177" spans="2:12" x14ac:dyDescent="0.3"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</row>
    <row r="178" spans="2:12" x14ac:dyDescent="0.3"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</row>
    <row r="179" spans="2:12" x14ac:dyDescent="0.3"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</row>
    <row r="180" spans="2:12" x14ac:dyDescent="0.3"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</row>
    <row r="181" spans="2:12" x14ac:dyDescent="0.3"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</row>
    <row r="182" spans="2:12" x14ac:dyDescent="0.3"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</row>
    <row r="183" spans="2:12" x14ac:dyDescent="0.3"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</row>
    <row r="184" spans="2:12" x14ac:dyDescent="0.3"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</row>
    <row r="185" spans="2:12" x14ac:dyDescent="0.3"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</row>
    <row r="186" spans="2:12" x14ac:dyDescent="0.3"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</row>
    <row r="187" spans="2:12" x14ac:dyDescent="0.3"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</row>
    <row r="188" spans="2:12" x14ac:dyDescent="0.3"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</row>
    <row r="189" spans="2:12" x14ac:dyDescent="0.3"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</row>
    <row r="190" spans="2:12" x14ac:dyDescent="0.3"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</row>
    <row r="191" spans="2:12" x14ac:dyDescent="0.3"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</row>
    <row r="192" spans="2:12" x14ac:dyDescent="0.3"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</row>
    <row r="193" spans="2:12" x14ac:dyDescent="0.3"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</row>
    <row r="194" spans="2:12" x14ac:dyDescent="0.3"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</row>
    <row r="195" spans="2:12" x14ac:dyDescent="0.3"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</row>
    <row r="196" spans="2:12" x14ac:dyDescent="0.3"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</row>
    <row r="197" spans="2:12" x14ac:dyDescent="0.3"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</row>
    <row r="198" spans="2:12" x14ac:dyDescent="0.3"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</row>
    <row r="199" spans="2:12" x14ac:dyDescent="0.3"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</row>
    <row r="200" spans="2:12" x14ac:dyDescent="0.3"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</row>
    <row r="201" spans="2:12" x14ac:dyDescent="0.3"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</row>
    <row r="202" spans="2:12" x14ac:dyDescent="0.3"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</row>
    <row r="203" spans="2:12" x14ac:dyDescent="0.3"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</row>
    <row r="204" spans="2:12" x14ac:dyDescent="0.3"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</row>
    <row r="205" spans="2:12" x14ac:dyDescent="0.3"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</row>
    <row r="206" spans="2:12" x14ac:dyDescent="0.3"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</row>
    <row r="207" spans="2:12" x14ac:dyDescent="0.3"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</row>
    <row r="208" spans="2:12" x14ac:dyDescent="0.3"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</row>
    <row r="209" spans="2:12" x14ac:dyDescent="0.3"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</row>
    <row r="210" spans="2:12" x14ac:dyDescent="0.3"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</row>
    <row r="211" spans="2:12" x14ac:dyDescent="0.3"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</row>
    <row r="212" spans="2:12" x14ac:dyDescent="0.3"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</row>
    <row r="213" spans="2:12" x14ac:dyDescent="0.3"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</row>
    <row r="214" spans="2:12" x14ac:dyDescent="0.3"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</row>
    <row r="215" spans="2:12" x14ac:dyDescent="0.3"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</row>
    <row r="216" spans="2:12" x14ac:dyDescent="0.3"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</row>
    <row r="217" spans="2:12" x14ac:dyDescent="0.3"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</row>
    <row r="218" spans="2:12" x14ac:dyDescent="0.3"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</row>
    <row r="219" spans="2:12" x14ac:dyDescent="0.3"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</row>
    <row r="220" spans="2:12" x14ac:dyDescent="0.3"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</row>
    <row r="221" spans="2:12" x14ac:dyDescent="0.3"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</row>
    <row r="222" spans="2:12" x14ac:dyDescent="0.3"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</row>
    <row r="223" spans="2:12" x14ac:dyDescent="0.3"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</row>
    <row r="224" spans="2:12" x14ac:dyDescent="0.3"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</row>
    <row r="225" spans="2:12" x14ac:dyDescent="0.3"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</row>
    <row r="226" spans="2:12" x14ac:dyDescent="0.3"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</row>
    <row r="227" spans="2:12" x14ac:dyDescent="0.3"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</row>
    <row r="228" spans="2:12" x14ac:dyDescent="0.3"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</row>
    <row r="229" spans="2:12" x14ac:dyDescent="0.3"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</row>
    <row r="230" spans="2:12" x14ac:dyDescent="0.3"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</row>
    <row r="231" spans="2:12" x14ac:dyDescent="0.3"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</row>
    <row r="232" spans="2:12" x14ac:dyDescent="0.3"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</row>
    <row r="233" spans="2:12" x14ac:dyDescent="0.3"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</row>
    <row r="234" spans="2:12" x14ac:dyDescent="0.3"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</row>
    <row r="235" spans="2:12" x14ac:dyDescent="0.3"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</row>
    <row r="236" spans="2:12" x14ac:dyDescent="0.3"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</row>
    <row r="237" spans="2:12" x14ac:dyDescent="0.3"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</row>
    <row r="238" spans="2:12" x14ac:dyDescent="0.3"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</row>
    <row r="239" spans="2:12" x14ac:dyDescent="0.3"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</row>
    <row r="240" spans="2:12" x14ac:dyDescent="0.3"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</row>
    <row r="241" spans="2:12" x14ac:dyDescent="0.3"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</row>
    <row r="242" spans="2:12" x14ac:dyDescent="0.3"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</row>
    <row r="243" spans="2:12" x14ac:dyDescent="0.3"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</row>
    <row r="244" spans="2:12" x14ac:dyDescent="0.3"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</row>
    <row r="245" spans="2:12" x14ac:dyDescent="0.3"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</row>
    <row r="246" spans="2:12" x14ac:dyDescent="0.3">
      <c r="B246" s="143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</row>
    <row r="247" spans="2:12" x14ac:dyDescent="0.3">
      <c r="B247" s="143"/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796875" defaultRowHeight="13" x14ac:dyDescent="0.3"/>
  <cols>
    <col min="1" max="1" width="77.26953125" style="160" bestFit="1" customWidth="1"/>
    <col min="2" max="2" width="20" style="160" customWidth="1"/>
    <col min="3" max="3" width="20.81640625" style="160" customWidth="1"/>
    <col min="4" max="4" width="11.453125" style="160" bestFit="1" customWidth="1"/>
    <col min="5" max="16384" width="9.1796875" style="160"/>
  </cols>
  <sheetData>
    <row r="2" spans="1:19" ht="54.75" customHeight="1" x14ac:dyDescent="0.45">
      <c r="A2" s="257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31.05.2023 
(за видами відсоткових ставок)</v>
      </c>
      <c r="B2" s="258"/>
      <c r="C2" s="258"/>
      <c r="D2" s="258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x14ac:dyDescent="0.3">
      <c r="A3" s="259"/>
      <c r="B3" s="259"/>
      <c r="C3" s="259"/>
      <c r="D3" s="259"/>
    </row>
    <row r="4" spans="1:19" s="8" customFormat="1" x14ac:dyDescent="0.3">
      <c r="D4" s="8" t="str">
        <f>VALVAL</f>
        <v>млрд. одиниць</v>
      </c>
    </row>
    <row r="5" spans="1:19" s="107" customFormat="1" x14ac:dyDescent="0.25">
      <c r="A5" s="56"/>
      <c r="B5" s="210" t="s">
        <v>167</v>
      </c>
      <c r="C5" s="210" t="s">
        <v>170</v>
      </c>
      <c r="D5" s="210" t="s">
        <v>191</v>
      </c>
    </row>
    <row r="6" spans="1:19" s="29" customFormat="1" ht="15.5" x14ac:dyDescent="0.25">
      <c r="A6" s="149" t="s">
        <v>151</v>
      </c>
      <c r="B6" s="87">
        <f>SUM(B$7+ B$8)</f>
        <v>125.61244295394999</v>
      </c>
      <c r="C6" s="87">
        <f>SUM(C$7+ C$8)</f>
        <v>4593.4711813931399</v>
      </c>
      <c r="D6" s="153">
        <f>SUM(D$7+ D$8)</f>
        <v>1</v>
      </c>
    </row>
    <row r="7" spans="1:19" s="180" customFormat="1" ht="14" x14ac:dyDescent="0.25">
      <c r="A7" s="94" t="s">
        <v>45</v>
      </c>
      <c r="B7" s="77">
        <v>43.981787205570001</v>
      </c>
      <c r="C7" s="77">
        <v>1608.35238360024</v>
      </c>
      <c r="D7" s="124">
        <v>0.35013899999999998</v>
      </c>
    </row>
    <row r="8" spans="1:19" s="180" customFormat="1" ht="14" x14ac:dyDescent="0.25">
      <c r="A8" s="94" t="s">
        <v>106</v>
      </c>
      <c r="B8" s="77">
        <v>81.630655748379993</v>
      </c>
      <c r="C8" s="77">
        <v>2985.1187977928998</v>
      </c>
      <c r="D8" s="124">
        <v>0.64986100000000002</v>
      </c>
    </row>
    <row r="9" spans="1:19" x14ac:dyDescent="0.3">
      <c r="B9" s="134"/>
      <c r="C9" s="134"/>
      <c r="D9" s="134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</row>
    <row r="10" spans="1:19" x14ac:dyDescent="0.3">
      <c r="B10" s="134"/>
      <c r="C10" s="134"/>
      <c r="D10" s="134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</row>
    <row r="11" spans="1:19" x14ac:dyDescent="0.3">
      <c r="B11" s="134"/>
      <c r="C11" s="134"/>
      <c r="D11" s="134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</row>
    <row r="12" spans="1:19" x14ac:dyDescent="0.3"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</row>
    <row r="13" spans="1:19" x14ac:dyDescent="0.3"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</row>
    <row r="14" spans="1:19" x14ac:dyDescent="0.3"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r="15" spans="1:19" x14ac:dyDescent="0.3"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r="16" spans="1:19" x14ac:dyDescent="0.3"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</row>
    <row r="17" spans="2:17" x14ac:dyDescent="0.3"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2:17" x14ac:dyDescent="0.3"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</row>
    <row r="19" spans="2:17" x14ac:dyDescent="0.3"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</row>
    <row r="20" spans="2:17" x14ac:dyDescent="0.3"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</row>
    <row r="21" spans="2:17" x14ac:dyDescent="0.3"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</row>
    <row r="22" spans="2:17" x14ac:dyDescent="0.3"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</row>
    <row r="23" spans="2:17" x14ac:dyDescent="0.3"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2:17" x14ac:dyDescent="0.3"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</row>
    <row r="25" spans="2:17" x14ac:dyDescent="0.3"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</row>
    <row r="26" spans="2:17" x14ac:dyDescent="0.3"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</row>
    <row r="27" spans="2:17" x14ac:dyDescent="0.3"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</row>
    <row r="28" spans="2:17" x14ac:dyDescent="0.3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</row>
    <row r="29" spans="2:17" x14ac:dyDescent="0.3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</row>
    <row r="30" spans="2:17" x14ac:dyDescent="0.3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</row>
    <row r="31" spans="2:17" x14ac:dyDescent="0.3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</row>
    <row r="32" spans="2:17" x14ac:dyDescent="0.3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</row>
    <row r="33" spans="2:17" x14ac:dyDescent="0.3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  <row r="34" spans="2:17" x14ac:dyDescent="0.3"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</row>
    <row r="35" spans="2:17" x14ac:dyDescent="0.3"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</row>
    <row r="36" spans="2:17" x14ac:dyDescent="0.3"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</row>
    <row r="37" spans="2:17" x14ac:dyDescent="0.3"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</row>
    <row r="38" spans="2:17" x14ac:dyDescent="0.3"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</row>
    <row r="39" spans="2:17" x14ac:dyDescent="0.3"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</row>
    <row r="40" spans="2:17" x14ac:dyDescent="0.3"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</row>
    <row r="41" spans="2:17" x14ac:dyDescent="0.3"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</row>
    <row r="42" spans="2:17" x14ac:dyDescent="0.3"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</row>
    <row r="43" spans="2:17" x14ac:dyDescent="0.3"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</row>
    <row r="44" spans="2:17" x14ac:dyDescent="0.3"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</row>
    <row r="45" spans="2:17" x14ac:dyDescent="0.3"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</row>
    <row r="46" spans="2:17" x14ac:dyDescent="0.3"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</row>
    <row r="47" spans="2:17" x14ac:dyDescent="0.3"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</row>
    <row r="48" spans="2:17" x14ac:dyDescent="0.3"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</row>
    <row r="49" spans="2:17" x14ac:dyDescent="0.3"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</row>
    <row r="50" spans="2:17" x14ac:dyDescent="0.3"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</row>
    <row r="51" spans="2:17" x14ac:dyDescent="0.3"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</row>
    <row r="52" spans="2:17" x14ac:dyDescent="0.3"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</row>
    <row r="53" spans="2:17" x14ac:dyDescent="0.3"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</row>
    <row r="54" spans="2:17" x14ac:dyDescent="0.3"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</row>
    <row r="55" spans="2:17" x14ac:dyDescent="0.3"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</row>
    <row r="56" spans="2:17" x14ac:dyDescent="0.3"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</row>
    <row r="57" spans="2:17" x14ac:dyDescent="0.3"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</row>
    <row r="58" spans="2:17" x14ac:dyDescent="0.3"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</row>
    <row r="59" spans="2:17" x14ac:dyDescent="0.3"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</row>
    <row r="60" spans="2:17" x14ac:dyDescent="0.3"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</row>
    <row r="61" spans="2:17" x14ac:dyDescent="0.3"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</row>
    <row r="62" spans="2:17" x14ac:dyDescent="0.3"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</row>
    <row r="63" spans="2:17" x14ac:dyDescent="0.3"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</row>
    <row r="64" spans="2:17" x14ac:dyDescent="0.3"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</row>
    <row r="65" spans="2:17" x14ac:dyDescent="0.3"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</row>
    <row r="66" spans="2:17" x14ac:dyDescent="0.3"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</row>
    <row r="67" spans="2:17" x14ac:dyDescent="0.3"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</row>
    <row r="68" spans="2:17" x14ac:dyDescent="0.3"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</row>
    <row r="69" spans="2:17" x14ac:dyDescent="0.3"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</row>
    <row r="70" spans="2:17" x14ac:dyDescent="0.3"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</row>
    <row r="71" spans="2:17" x14ac:dyDescent="0.3"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</row>
    <row r="72" spans="2:17" x14ac:dyDescent="0.3"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2:17" x14ac:dyDescent="0.3"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</row>
    <row r="74" spans="2:17" x14ac:dyDescent="0.3"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</row>
    <row r="75" spans="2:17" x14ac:dyDescent="0.3"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</row>
    <row r="76" spans="2:17" x14ac:dyDescent="0.3"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</row>
    <row r="77" spans="2:17" x14ac:dyDescent="0.3"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</row>
    <row r="78" spans="2:17" x14ac:dyDescent="0.3"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</row>
    <row r="79" spans="2:17" x14ac:dyDescent="0.3"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</row>
    <row r="80" spans="2:17" x14ac:dyDescent="0.3"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</row>
    <row r="81" spans="2:17" x14ac:dyDescent="0.3"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</row>
    <row r="82" spans="2:17" x14ac:dyDescent="0.3"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</row>
    <row r="83" spans="2:17" x14ac:dyDescent="0.3"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</row>
    <row r="84" spans="2:17" x14ac:dyDescent="0.3"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</row>
    <row r="85" spans="2:17" x14ac:dyDescent="0.3"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</row>
    <row r="86" spans="2:17" x14ac:dyDescent="0.3"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</row>
    <row r="87" spans="2:17" x14ac:dyDescent="0.3"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</row>
    <row r="88" spans="2:17" x14ac:dyDescent="0.3"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</row>
    <row r="89" spans="2:17" x14ac:dyDescent="0.3"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</row>
    <row r="90" spans="2:17" x14ac:dyDescent="0.3"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</row>
    <row r="91" spans="2:17" x14ac:dyDescent="0.3"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</row>
    <row r="92" spans="2:17" x14ac:dyDescent="0.3"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</row>
    <row r="93" spans="2:17" x14ac:dyDescent="0.3"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</row>
    <row r="94" spans="2:17" x14ac:dyDescent="0.3"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</row>
    <row r="95" spans="2:17" x14ac:dyDescent="0.3"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</row>
    <row r="96" spans="2:17" x14ac:dyDescent="0.3"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</row>
    <row r="97" spans="2:17" x14ac:dyDescent="0.3"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2:17" x14ac:dyDescent="0.3"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</row>
    <row r="99" spans="2:17" x14ac:dyDescent="0.3"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2:17" x14ac:dyDescent="0.3"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2:17" x14ac:dyDescent="0.3"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</row>
    <row r="102" spans="2:17" x14ac:dyDescent="0.3"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</row>
    <row r="103" spans="2:17" x14ac:dyDescent="0.3"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</row>
    <row r="104" spans="2:17" x14ac:dyDescent="0.3"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2:17" x14ac:dyDescent="0.3"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2:17" x14ac:dyDescent="0.3"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</row>
    <row r="107" spans="2:17" x14ac:dyDescent="0.3"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</row>
    <row r="108" spans="2:17" x14ac:dyDescent="0.3"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</row>
    <row r="109" spans="2:17" x14ac:dyDescent="0.3"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</row>
    <row r="110" spans="2:17" x14ac:dyDescent="0.3"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</row>
    <row r="111" spans="2:17" x14ac:dyDescent="0.3"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</row>
    <row r="112" spans="2:17" x14ac:dyDescent="0.3"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</row>
    <row r="113" spans="2:17" x14ac:dyDescent="0.3"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</row>
    <row r="114" spans="2:17" x14ac:dyDescent="0.3"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</row>
    <row r="115" spans="2:17" x14ac:dyDescent="0.3"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</row>
    <row r="116" spans="2:17" x14ac:dyDescent="0.3"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</row>
    <row r="117" spans="2:17" x14ac:dyDescent="0.3"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</row>
    <row r="118" spans="2:17" x14ac:dyDescent="0.3"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</row>
    <row r="119" spans="2:17" x14ac:dyDescent="0.3"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</row>
    <row r="120" spans="2:17" x14ac:dyDescent="0.3"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</row>
    <row r="121" spans="2:17" x14ac:dyDescent="0.3"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</row>
    <row r="122" spans="2:17" x14ac:dyDescent="0.3"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</row>
    <row r="123" spans="2:17" x14ac:dyDescent="0.3"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</row>
    <row r="124" spans="2:17" x14ac:dyDescent="0.3"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</row>
    <row r="125" spans="2:17" x14ac:dyDescent="0.3"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</row>
    <row r="126" spans="2:17" x14ac:dyDescent="0.3"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</row>
    <row r="127" spans="2:17" x14ac:dyDescent="0.3"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</row>
    <row r="128" spans="2:17" x14ac:dyDescent="0.3"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</row>
    <row r="129" spans="2:17" x14ac:dyDescent="0.3"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</row>
    <row r="130" spans="2:17" x14ac:dyDescent="0.3"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</row>
    <row r="131" spans="2:17" x14ac:dyDescent="0.3"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</row>
    <row r="132" spans="2:17" x14ac:dyDescent="0.3"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</row>
    <row r="133" spans="2:17" x14ac:dyDescent="0.3"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</row>
    <row r="134" spans="2:17" x14ac:dyDescent="0.3"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</row>
    <row r="135" spans="2:17" x14ac:dyDescent="0.3"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</row>
    <row r="136" spans="2:17" x14ac:dyDescent="0.3"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</row>
    <row r="137" spans="2:17" x14ac:dyDescent="0.3"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</row>
    <row r="138" spans="2:17" x14ac:dyDescent="0.3"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</row>
    <row r="139" spans="2:17" x14ac:dyDescent="0.3"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</row>
    <row r="140" spans="2:17" x14ac:dyDescent="0.3"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</row>
    <row r="141" spans="2:17" x14ac:dyDescent="0.3"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</row>
    <row r="142" spans="2:17" x14ac:dyDescent="0.3"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</row>
    <row r="143" spans="2:17" x14ac:dyDescent="0.3"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</row>
    <row r="144" spans="2:17" x14ac:dyDescent="0.3"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</row>
    <row r="145" spans="2:17" x14ac:dyDescent="0.3"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</row>
    <row r="146" spans="2:17" x14ac:dyDescent="0.3"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</row>
    <row r="147" spans="2:17" x14ac:dyDescent="0.3"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</row>
    <row r="148" spans="2:17" x14ac:dyDescent="0.3"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</row>
    <row r="149" spans="2:17" x14ac:dyDescent="0.3"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</row>
    <row r="150" spans="2:17" x14ac:dyDescent="0.3"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</row>
    <row r="151" spans="2:17" x14ac:dyDescent="0.3"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</row>
    <row r="152" spans="2:17" x14ac:dyDescent="0.3"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</row>
    <row r="153" spans="2:17" x14ac:dyDescent="0.3"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</row>
    <row r="154" spans="2:17" x14ac:dyDescent="0.3"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</row>
    <row r="155" spans="2:17" x14ac:dyDescent="0.3"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</row>
    <row r="156" spans="2:17" x14ac:dyDescent="0.3"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</row>
    <row r="157" spans="2:17" x14ac:dyDescent="0.3"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</row>
    <row r="158" spans="2:17" x14ac:dyDescent="0.3"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</row>
    <row r="159" spans="2:17" x14ac:dyDescent="0.3"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</row>
    <row r="160" spans="2:17" x14ac:dyDescent="0.3"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</row>
    <row r="161" spans="2:17" x14ac:dyDescent="0.3"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</row>
    <row r="162" spans="2:17" x14ac:dyDescent="0.3"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</row>
    <row r="163" spans="2:17" x14ac:dyDescent="0.3"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</row>
    <row r="164" spans="2:17" x14ac:dyDescent="0.3"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</row>
    <row r="165" spans="2:17" x14ac:dyDescent="0.3"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</row>
    <row r="166" spans="2:17" x14ac:dyDescent="0.3"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</row>
    <row r="167" spans="2:17" x14ac:dyDescent="0.3"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</row>
    <row r="168" spans="2:17" x14ac:dyDescent="0.3"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</row>
    <row r="169" spans="2:17" x14ac:dyDescent="0.3"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</row>
    <row r="170" spans="2:17" x14ac:dyDescent="0.3"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</row>
    <row r="171" spans="2:17" x14ac:dyDescent="0.3"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</row>
    <row r="172" spans="2:17" x14ac:dyDescent="0.3"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</row>
    <row r="173" spans="2:17" x14ac:dyDescent="0.3"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</row>
    <row r="174" spans="2:17" x14ac:dyDescent="0.3"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</row>
    <row r="175" spans="2:17" x14ac:dyDescent="0.3"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</row>
    <row r="176" spans="2:17" x14ac:dyDescent="0.3"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</row>
    <row r="177" spans="2:17" x14ac:dyDescent="0.3"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</row>
    <row r="178" spans="2:17" x14ac:dyDescent="0.3"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</row>
    <row r="179" spans="2:17" x14ac:dyDescent="0.3"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</row>
    <row r="180" spans="2:17" x14ac:dyDescent="0.3"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</row>
    <row r="181" spans="2:17" x14ac:dyDescent="0.3"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</row>
    <row r="182" spans="2:17" x14ac:dyDescent="0.3"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</row>
    <row r="183" spans="2:17" x14ac:dyDescent="0.3"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</row>
    <row r="184" spans="2:17" x14ac:dyDescent="0.3"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</row>
    <row r="185" spans="2:17" x14ac:dyDescent="0.3"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</row>
    <row r="186" spans="2:17" x14ac:dyDescent="0.3"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</row>
    <row r="187" spans="2:17" x14ac:dyDescent="0.3"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</row>
    <row r="188" spans="2:17" x14ac:dyDescent="0.3"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</row>
    <row r="189" spans="2:17" x14ac:dyDescent="0.3"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</row>
    <row r="190" spans="2:17" x14ac:dyDescent="0.3"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</row>
    <row r="191" spans="2:17" x14ac:dyDescent="0.3"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</row>
    <row r="192" spans="2:17" x14ac:dyDescent="0.3"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</row>
    <row r="193" spans="2:17" x14ac:dyDescent="0.3"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</row>
    <row r="194" spans="2:17" x14ac:dyDescent="0.3"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</row>
    <row r="195" spans="2:17" x14ac:dyDescent="0.3"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</row>
    <row r="196" spans="2:17" x14ac:dyDescent="0.3"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</row>
    <row r="197" spans="2:17" x14ac:dyDescent="0.3"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</row>
    <row r="198" spans="2:17" x14ac:dyDescent="0.3"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</row>
    <row r="199" spans="2:17" x14ac:dyDescent="0.3"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</row>
    <row r="200" spans="2:17" x14ac:dyDescent="0.3"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</row>
    <row r="201" spans="2:17" x14ac:dyDescent="0.3"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</row>
    <row r="202" spans="2:17" x14ac:dyDescent="0.3"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</row>
    <row r="203" spans="2:17" x14ac:dyDescent="0.3"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</row>
    <row r="204" spans="2:17" x14ac:dyDescent="0.3"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</row>
    <row r="205" spans="2:17" x14ac:dyDescent="0.3"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</row>
    <row r="206" spans="2:17" x14ac:dyDescent="0.3"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</row>
    <row r="207" spans="2:17" x14ac:dyDescent="0.3"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</row>
    <row r="208" spans="2:17" x14ac:dyDescent="0.3"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</row>
    <row r="209" spans="2:17" x14ac:dyDescent="0.3"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</row>
    <row r="210" spans="2:17" x14ac:dyDescent="0.3"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</row>
    <row r="211" spans="2:17" x14ac:dyDescent="0.3"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</row>
    <row r="212" spans="2:17" x14ac:dyDescent="0.3"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</row>
    <row r="213" spans="2:17" x14ac:dyDescent="0.3"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</row>
    <row r="214" spans="2:17" x14ac:dyDescent="0.3"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</row>
    <row r="215" spans="2:17" x14ac:dyDescent="0.3"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</row>
    <row r="216" spans="2:17" x14ac:dyDescent="0.3"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</row>
    <row r="217" spans="2:17" x14ac:dyDescent="0.3"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</row>
    <row r="218" spans="2:17" x14ac:dyDescent="0.3"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</row>
    <row r="219" spans="2:17" x14ac:dyDescent="0.3"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</row>
    <row r="220" spans="2:17" x14ac:dyDescent="0.3"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</row>
    <row r="221" spans="2:17" x14ac:dyDescent="0.3"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</row>
    <row r="222" spans="2:17" x14ac:dyDescent="0.3"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</row>
    <row r="223" spans="2:17" x14ac:dyDescent="0.3"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</row>
    <row r="224" spans="2:17" x14ac:dyDescent="0.3"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</row>
    <row r="225" spans="2:17" x14ac:dyDescent="0.3"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</row>
    <row r="226" spans="2:17" x14ac:dyDescent="0.3"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</row>
    <row r="227" spans="2:17" x14ac:dyDescent="0.3"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</row>
    <row r="228" spans="2:17" x14ac:dyDescent="0.3"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</row>
    <row r="229" spans="2:17" x14ac:dyDescent="0.3"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</row>
    <row r="230" spans="2:17" x14ac:dyDescent="0.3"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</row>
    <row r="231" spans="2:17" x14ac:dyDescent="0.3"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</row>
    <row r="232" spans="2:17" x14ac:dyDescent="0.3"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</row>
    <row r="233" spans="2:17" x14ac:dyDescent="0.3"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</row>
    <row r="234" spans="2:17" x14ac:dyDescent="0.3"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</row>
    <row r="235" spans="2:17" x14ac:dyDescent="0.3"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</row>
    <row r="236" spans="2:17" x14ac:dyDescent="0.3"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</row>
    <row r="237" spans="2:17" x14ac:dyDescent="0.3"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</row>
    <row r="238" spans="2:17" x14ac:dyDescent="0.3"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</row>
    <row r="239" spans="2:17" x14ac:dyDescent="0.3"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</row>
    <row r="240" spans="2:17" x14ac:dyDescent="0.3"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</row>
    <row r="241" spans="2:17" x14ac:dyDescent="0.3"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</row>
    <row r="242" spans="2:17" x14ac:dyDescent="0.3"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</row>
    <row r="243" spans="2:17" x14ac:dyDescent="0.3"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</row>
    <row r="244" spans="2:17" x14ac:dyDescent="0.3"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</row>
    <row r="245" spans="2:17" x14ac:dyDescent="0.3"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</row>
    <row r="246" spans="2:17" x14ac:dyDescent="0.3">
      <c r="B246" s="143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</row>
    <row r="247" spans="2:17" x14ac:dyDescent="0.3">
      <c r="B247" s="143"/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75.54296875" style="160" bestFit="1" customWidth="1"/>
    <col min="2" max="2" width="18" style="160" customWidth="1"/>
    <col min="3" max="3" width="19.81640625" style="160" customWidth="1"/>
    <col min="4" max="4" width="11.453125" style="160" bestFit="1" customWidth="1"/>
    <col min="5" max="16384" width="9.1796875" style="160"/>
  </cols>
  <sheetData>
    <row r="2" spans="1:19" ht="18.75" customHeight="1" x14ac:dyDescent="0.45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31.05.2023</v>
      </c>
      <c r="B2" s="258"/>
      <c r="C2" s="258"/>
      <c r="D2" s="258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 ht="18.5" x14ac:dyDescent="0.45">
      <c r="A3" s="260" t="s">
        <v>87</v>
      </c>
      <c r="B3" s="260"/>
      <c r="C3" s="260"/>
      <c r="D3" s="260"/>
    </row>
    <row r="4" spans="1:19" x14ac:dyDescent="0.3"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 s="8" customFormat="1" x14ac:dyDescent="0.3">
      <c r="D5" s="8" t="str">
        <f>VALVAL</f>
        <v>млрд. одиниць</v>
      </c>
    </row>
    <row r="6" spans="1:19" s="107" customFormat="1" x14ac:dyDescent="0.25">
      <c r="A6" s="213"/>
      <c r="B6" s="210" t="s">
        <v>167</v>
      </c>
      <c r="C6" s="210" t="s">
        <v>170</v>
      </c>
      <c r="D6" s="210" t="s">
        <v>191</v>
      </c>
    </row>
    <row r="7" spans="1:19" s="29" customFormat="1" ht="15.5" x14ac:dyDescent="0.25">
      <c r="A7" s="149" t="s">
        <v>151</v>
      </c>
      <c r="B7" s="37">
        <f>SUM(B$8+ B$9)</f>
        <v>125.61244295394999</v>
      </c>
      <c r="C7" s="37">
        <f>SUM(C$8+ C$9)</f>
        <v>4593.4711813931399</v>
      </c>
      <c r="D7" s="127">
        <f>SUM(D$8+ D$9)</f>
        <v>1</v>
      </c>
    </row>
    <row r="8" spans="1:19" s="180" customFormat="1" ht="14" x14ac:dyDescent="0.25">
      <c r="A8" s="177" t="str">
        <f>SRATE_M!A7</f>
        <v>Борг, по якому сплата відсотків здійснюється за плаваючими процентними ставками</v>
      </c>
      <c r="B8" s="77">
        <f>SRATE_M!B7</f>
        <v>43.981787205570001</v>
      </c>
      <c r="C8" s="77">
        <f>SRATE_M!C7</f>
        <v>1608.35238360024</v>
      </c>
      <c r="D8" s="124">
        <f>SRATE_M!D7</f>
        <v>0.35013899999999998</v>
      </c>
    </row>
    <row r="9" spans="1:19" s="180" customFormat="1" ht="14" x14ac:dyDescent="0.25">
      <c r="A9" s="177" t="str">
        <f>SRATE_M!A8</f>
        <v>Борг, по якому сплата відсотків здійснюється за фіксованими процентними ставками</v>
      </c>
      <c r="B9" s="77">
        <f>SRATE_M!B8</f>
        <v>81.630655748379993</v>
      </c>
      <c r="C9" s="77">
        <f>SRATE_M!C8</f>
        <v>2985.1187977928998</v>
      </c>
      <c r="D9" s="124">
        <f>SRATE_M!D8</f>
        <v>0.64986100000000002</v>
      </c>
    </row>
    <row r="10" spans="1:19" x14ac:dyDescent="0.3"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</row>
    <row r="11" spans="1:19" x14ac:dyDescent="0.3">
      <c r="A11" s="242" t="s">
        <v>162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</row>
    <row r="12" spans="1:19" x14ac:dyDescent="0.3">
      <c r="B12" s="143"/>
      <c r="C12" s="143"/>
      <c r="D12" s="8" t="str">
        <f>VALVAL</f>
        <v>млрд. одиниць</v>
      </c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</row>
    <row r="13" spans="1:19" s="230" customFormat="1" x14ac:dyDescent="0.3">
      <c r="A13" s="56"/>
      <c r="B13" s="210" t="s">
        <v>167</v>
      </c>
      <c r="C13" s="210" t="s">
        <v>170</v>
      </c>
      <c r="D13" s="210" t="s">
        <v>191</v>
      </c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</row>
    <row r="14" spans="1:19" s="178" customFormat="1" ht="14.5" x14ac:dyDescent="0.35">
      <c r="A14" s="103" t="s">
        <v>151</v>
      </c>
      <c r="B14" s="2">
        <f>B$15+B$18</f>
        <v>125.61244295394999</v>
      </c>
      <c r="C14" s="2">
        <f>C$15+C$18</f>
        <v>4593.4711813931399</v>
      </c>
      <c r="D14" s="81">
        <f>D$15+D$18</f>
        <v>1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</row>
    <row r="15" spans="1:19" s="169" customFormat="1" ht="14.5" x14ac:dyDescent="0.35">
      <c r="A15" s="15" t="s">
        <v>65</v>
      </c>
      <c r="B15" s="231">
        <f>SUM(B$16:B$17)</f>
        <v>116.41343012832</v>
      </c>
      <c r="C15" s="231">
        <f>SUM(C$16:C$17)</f>
        <v>4257.0761609778801</v>
      </c>
      <c r="D15" s="243">
        <f>SUM(D$16:D$17)</f>
        <v>0.92676700000000001</v>
      </c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9" s="24" customFormat="1" outlineLevel="1" x14ac:dyDescent="0.3">
      <c r="A16" s="235" t="s">
        <v>45</v>
      </c>
      <c r="B16" s="252">
        <v>37.311153653209999</v>
      </c>
      <c r="C16" s="252">
        <v>1364.4166534773001</v>
      </c>
      <c r="D16" s="68">
        <v>0.29703400000000002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s="24" customFormat="1" outlineLevel="1" x14ac:dyDescent="0.3">
      <c r="A17" s="235" t="s">
        <v>106</v>
      </c>
      <c r="B17" s="252">
        <v>79.102276475110003</v>
      </c>
      <c r="C17" s="252">
        <v>2892.6595075005798</v>
      </c>
      <c r="D17" s="68">
        <v>0.62973299999999999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7" s="169" customFormat="1" ht="14.5" x14ac:dyDescent="0.35">
      <c r="A18" s="15" t="s">
        <v>14</v>
      </c>
      <c r="B18" s="231">
        <f>SUM(B$19:B$20)</f>
        <v>9.1990128256299997</v>
      </c>
      <c r="C18" s="231">
        <f>SUM(C$19:C$20)</f>
        <v>336.39502041525998</v>
      </c>
      <c r="D18" s="243">
        <f>SUM(D$19:D$20)</f>
        <v>7.3232999999999993E-2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</row>
    <row r="19" spans="1:17" s="24" customFormat="1" outlineLevel="1" x14ac:dyDescent="0.3">
      <c r="A19" s="235" t="s">
        <v>45</v>
      </c>
      <c r="B19" s="252">
        <v>6.67063355236</v>
      </c>
      <c r="C19" s="252">
        <v>243.93573012293999</v>
      </c>
      <c r="D19" s="68">
        <v>5.3104999999999999E-2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s="24" customFormat="1" outlineLevel="1" x14ac:dyDescent="0.3">
      <c r="A20" s="235" t="s">
        <v>106</v>
      </c>
      <c r="B20" s="252">
        <v>2.5283792732700001</v>
      </c>
      <c r="C20" s="252">
        <v>92.459290292320006</v>
      </c>
      <c r="D20" s="68">
        <v>2.0128E-2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x14ac:dyDescent="0.3">
      <c r="B21" s="134"/>
      <c r="C21" s="134"/>
      <c r="D21" s="202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</row>
    <row r="22" spans="1:17" x14ac:dyDescent="0.3">
      <c r="B22" s="134"/>
      <c r="C22" s="134"/>
      <c r="D22" s="202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</row>
    <row r="23" spans="1:17" x14ac:dyDescent="0.3">
      <c r="B23" s="134"/>
      <c r="C23" s="134"/>
      <c r="D23" s="202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1:17" x14ac:dyDescent="0.3">
      <c r="B24" s="134"/>
      <c r="C24" s="134"/>
      <c r="D24" s="202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</row>
    <row r="25" spans="1:17" x14ac:dyDescent="0.3">
      <c r="B25" s="134"/>
      <c r="C25" s="134"/>
      <c r="D25" s="202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</row>
    <row r="26" spans="1:17" x14ac:dyDescent="0.3">
      <c r="B26" s="134"/>
      <c r="C26" s="134"/>
      <c r="D26" s="202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</row>
    <row r="27" spans="1:17" x14ac:dyDescent="0.3">
      <c r="B27" s="134"/>
      <c r="C27" s="134"/>
      <c r="D27" s="202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</row>
    <row r="28" spans="1:17" x14ac:dyDescent="0.3">
      <c r="B28" s="134"/>
      <c r="C28" s="134"/>
      <c r="D28" s="202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</row>
    <row r="29" spans="1:17" x14ac:dyDescent="0.3">
      <c r="B29" s="134"/>
      <c r="C29" s="134"/>
      <c r="D29" s="202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</row>
    <row r="30" spans="1:17" x14ac:dyDescent="0.3">
      <c r="B30" s="134"/>
      <c r="C30" s="134"/>
      <c r="D30" s="202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</row>
    <row r="31" spans="1:17" x14ac:dyDescent="0.3">
      <c r="B31" s="134"/>
      <c r="C31" s="134"/>
      <c r="D31" s="202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</row>
    <row r="32" spans="1:17" x14ac:dyDescent="0.3">
      <c r="B32" s="134"/>
      <c r="C32" s="134"/>
      <c r="D32" s="202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</row>
    <row r="33" spans="2:17" x14ac:dyDescent="0.3">
      <c r="B33" s="134"/>
      <c r="C33" s="134"/>
      <c r="D33" s="202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  <row r="34" spans="2:17" x14ac:dyDescent="0.3">
      <c r="B34" s="134"/>
      <c r="C34" s="134"/>
      <c r="D34" s="20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</row>
    <row r="35" spans="2:17" x14ac:dyDescent="0.3">
      <c r="B35" s="134"/>
      <c r="C35" s="134"/>
      <c r="D35" s="202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</row>
    <row r="36" spans="2:17" x14ac:dyDescent="0.3">
      <c r="B36" s="134"/>
      <c r="C36" s="134"/>
      <c r="D36" s="202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</row>
    <row r="37" spans="2:17" x14ac:dyDescent="0.3">
      <c r="B37" s="134"/>
      <c r="C37" s="134"/>
      <c r="D37" s="202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</row>
    <row r="38" spans="2:17" x14ac:dyDescent="0.3">
      <c r="B38" s="134"/>
      <c r="C38" s="134"/>
      <c r="D38" s="202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</row>
    <row r="39" spans="2:17" x14ac:dyDescent="0.3">
      <c r="B39" s="134"/>
      <c r="C39" s="134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</row>
    <row r="40" spans="2:17" x14ac:dyDescent="0.3"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</row>
    <row r="41" spans="2:17" x14ac:dyDescent="0.3"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</row>
    <row r="42" spans="2:17" x14ac:dyDescent="0.3"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</row>
    <row r="43" spans="2:17" x14ac:dyDescent="0.3"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</row>
    <row r="44" spans="2:17" x14ac:dyDescent="0.3"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</row>
    <row r="45" spans="2:17" x14ac:dyDescent="0.3"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</row>
    <row r="46" spans="2:17" x14ac:dyDescent="0.3"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</row>
    <row r="47" spans="2:17" x14ac:dyDescent="0.3"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</row>
    <row r="48" spans="2:17" x14ac:dyDescent="0.3"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</row>
    <row r="49" spans="2:17" x14ac:dyDescent="0.3"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</row>
    <row r="50" spans="2:17" x14ac:dyDescent="0.3"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</row>
    <row r="51" spans="2:17" x14ac:dyDescent="0.3"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</row>
    <row r="52" spans="2:17" x14ac:dyDescent="0.3"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</row>
    <row r="53" spans="2:17" x14ac:dyDescent="0.3"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</row>
    <row r="54" spans="2:17" x14ac:dyDescent="0.3"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</row>
    <row r="55" spans="2:17" x14ac:dyDescent="0.3"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</row>
    <row r="56" spans="2:17" x14ac:dyDescent="0.3"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</row>
    <row r="57" spans="2:17" x14ac:dyDescent="0.3"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</row>
    <row r="58" spans="2:17" x14ac:dyDescent="0.3"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</row>
    <row r="59" spans="2:17" x14ac:dyDescent="0.3"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</row>
    <row r="60" spans="2:17" x14ac:dyDescent="0.3"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</row>
    <row r="61" spans="2:17" x14ac:dyDescent="0.3"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</row>
    <row r="62" spans="2:17" x14ac:dyDescent="0.3"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</row>
    <row r="63" spans="2:17" x14ac:dyDescent="0.3"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</row>
    <row r="64" spans="2:17" x14ac:dyDescent="0.3"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</row>
    <row r="65" spans="2:17" x14ac:dyDescent="0.3"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</row>
    <row r="66" spans="2:17" x14ac:dyDescent="0.3"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</row>
    <row r="67" spans="2:17" x14ac:dyDescent="0.3"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</row>
    <row r="68" spans="2:17" x14ac:dyDescent="0.3"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</row>
    <row r="69" spans="2:17" x14ac:dyDescent="0.3"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</row>
    <row r="70" spans="2:17" x14ac:dyDescent="0.3"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</row>
    <row r="71" spans="2:17" x14ac:dyDescent="0.3"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</row>
    <row r="72" spans="2:17" x14ac:dyDescent="0.3"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2:17" x14ac:dyDescent="0.3"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</row>
    <row r="74" spans="2:17" x14ac:dyDescent="0.3"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</row>
    <row r="75" spans="2:17" x14ac:dyDescent="0.3"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</row>
    <row r="76" spans="2:17" x14ac:dyDescent="0.3"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</row>
    <row r="77" spans="2:17" x14ac:dyDescent="0.3"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</row>
    <row r="78" spans="2:17" x14ac:dyDescent="0.3"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</row>
    <row r="79" spans="2:17" x14ac:dyDescent="0.3"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</row>
    <row r="80" spans="2:17" x14ac:dyDescent="0.3"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</row>
    <row r="81" spans="2:17" x14ac:dyDescent="0.3"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</row>
    <row r="82" spans="2:17" x14ac:dyDescent="0.3"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</row>
    <row r="83" spans="2:17" x14ac:dyDescent="0.3"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</row>
    <row r="84" spans="2:17" x14ac:dyDescent="0.3"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</row>
    <row r="85" spans="2:17" x14ac:dyDescent="0.3"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</row>
    <row r="86" spans="2:17" x14ac:dyDescent="0.3"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</row>
    <row r="87" spans="2:17" x14ac:dyDescent="0.3"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</row>
    <row r="88" spans="2:17" x14ac:dyDescent="0.3"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</row>
    <row r="89" spans="2:17" x14ac:dyDescent="0.3"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</row>
    <row r="90" spans="2:17" x14ac:dyDescent="0.3"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</row>
    <row r="91" spans="2:17" x14ac:dyDescent="0.3"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</row>
    <row r="92" spans="2:17" x14ac:dyDescent="0.3"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</row>
    <row r="93" spans="2:17" x14ac:dyDescent="0.3"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</row>
    <row r="94" spans="2:17" x14ac:dyDescent="0.3"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</row>
    <row r="95" spans="2:17" x14ac:dyDescent="0.3"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</row>
    <row r="96" spans="2:17" x14ac:dyDescent="0.3"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</row>
    <row r="97" spans="2:17" x14ac:dyDescent="0.3"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2:17" x14ac:dyDescent="0.3"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</row>
    <row r="99" spans="2:17" x14ac:dyDescent="0.3"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2:17" x14ac:dyDescent="0.3"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2:17" x14ac:dyDescent="0.3"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</row>
    <row r="102" spans="2:17" x14ac:dyDescent="0.3"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</row>
    <row r="103" spans="2:17" x14ac:dyDescent="0.3"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</row>
    <row r="104" spans="2:17" x14ac:dyDescent="0.3"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2:17" x14ac:dyDescent="0.3"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2:17" x14ac:dyDescent="0.3"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</row>
    <row r="107" spans="2:17" x14ac:dyDescent="0.3"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</row>
    <row r="108" spans="2:17" x14ac:dyDescent="0.3"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</row>
    <row r="109" spans="2:17" x14ac:dyDescent="0.3"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</row>
    <row r="110" spans="2:17" x14ac:dyDescent="0.3"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</row>
    <row r="111" spans="2:17" x14ac:dyDescent="0.3"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</row>
    <row r="112" spans="2:17" x14ac:dyDescent="0.3"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</row>
    <row r="113" spans="2:17" x14ac:dyDescent="0.3"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</row>
    <row r="114" spans="2:17" x14ac:dyDescent="0.3"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</row>
    <row r="115" spans="2:17" x14ac:dyDescent="0.3"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</row>
    <row r="116" spans="2:17" x14ac:dyDescent="0.3"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</row>
    <row r="117" spans="2:17" x14ac:dyDescent="0.3"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</row>
    <row r="118" spans="2:17" x14ac:dyDescent="0.3"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</row>
    <row r="119" spans="2:17" x14ac:dyDescent="0.3"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</row>
    <row r="120" spans="2:17" x14ac:dyDescent="0.3"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</row>
    <row r="121" spans="2:17" x14ac:dyDescent="0.3"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</row>
    <row r="122" spans="2:17" x14ac:dyDescent="0.3"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</row>
    <row r="123" spans="2:17" x14ac:dyDescent="0.3"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</row>
    <row r="124" spans="2:17" x14ac:dyDescent="0.3"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</row>
    <row r="125" spans="2:17" x14ac:dyDescent="0.3"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</row>
    <row r="126" spans="2:17" x14ac:dyDescent="0.3"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</row>
    <row r="127" spans="2:17" x14ac:dyDescent="0.3"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</row>
    <row r="128" spans="2:17" x14ac:dyDescent="0.3"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</row>
    <row r="129" spans="2:17" x14ac:dyDescent="0.3"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</row>
    <row r="130" spans="2:17" x14ac:dyDescent="0.3"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</row>
    <row r="131" spans="2:17" x14ac:dyDescent="0.3"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</row>
    <row r="132" spans="2:17" x14ac:dyDescent="0.3"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</row>
    <row r="133" spans="2:17" x14ac:dyDescent="0.3"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</row>
    <row r="134" spans="2:17" x14ac:dyDescent="0.3"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</row>
    <row r="135" spans="2:17" x14ac:dyDescent="0.3"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</row>
    <row r="136" spans="2:17" x14ac:dyDescent="0.3"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</row>
    <row r="137" spans="2:17" x14ac:dyDescent="0.3"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</row>
    <row r="138" spans="2:17" x14ac:dyDescent="0.3"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</row>
    <row r="139" spans="2:17" x14ac:dyDescent="0.3"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</row>
    <row r="140" spans="2:17" x14ac:dyDescent="0.3"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</row>
    <row r="141" spans="2:17" x14ac:dyDescent="0.3"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</row>
    <row r="142" spans="2:17" x14ac:dyDescent="0.3"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</row>
    <row r="143" spans="2:17" x14ac:dyDescent="0.3"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</row>
    <row r="144" spans="2:17" x14ac:dyDescent="0.3"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</row>
    <row r="145" spans="2:17" x14ac:dyDescent="0.3"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</row>
    <row r="146" spans="2:17" x14ac:dyDescent="0.3"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</row>
    <row r="147" spans="2:17" x14ac:dyDescent="0.3"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</row>
    <row r="148" spans="2:17" x14ac:dyDescent="0.3"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</row>
    <row r="149" spans="2:17" x14ac:dyDescent="0.3"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</row>
    <row r="150" spans="2:17" x14ac:dyDescent="0.3"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</row>
    <row r="151" spans="2:17" x14ac:dyDescent="0.3"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</row>
    <row r="152" spans="2:17" x14ac:dyDescent="0.3"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</row>
    <row r="153" spans="2:17" x14ac:dyDescent="0.3"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</row>
    <row r="154" spans="2:17" x14ac:dyDescent="0.3"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</row>
    <row r="155" spans="2:17" x14ac:dyDescent="0.3"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</row>
    <row r="156" spans="2:17" x14ac:dyDescent="0.3"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</row>
    <row r="157" spans="2:17" x14ac:dyDescent="0.3"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</row>
    <row r="158" spans="2:17" x14ac:dyDescent="0.3"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</row>
    <row r="159" spans="2:17" x14ac:dyDescent="0.3"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</row>
    <row r="160" spans="2:17" x14ac:dyDescent="0.3"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</row>
    <row r="161" spans="2:17" x14ac:dyDescent="0.3"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</row>
    <row r="162" spans="2:17" x14ac:dyDescent="0.3"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</row>
    <row r="163" spans="2:17" x14ac:dyDescent="0.3"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</row>
    <row r="164" spans="2:17" x14ac:dyDescent="0.3"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</row>
    <row r="165" spans="2:17" x14ac:dyDescent="0.3"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</row>
    <row r="166" spans="2:17" x14ac:dyDescent="0.3"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</row>
    <row r="167" spans="2:17" x14ac:dyDescent="0.3"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</row>
    <row r="168" spans="2:17" x14ac:dyDescent="0.3"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</row>
    <row r="169" spans="2:17" x14ac:dyDescent="0.3"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</row>
    <row r="170" spans="2:17" x14ac:dyDescent="0.3"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</row>
    <row r="171" spans="2:17" x14ac:dyDescent="0.3"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</row>
    <row r="172" spans="2:17" x14ac:dyDescent="0.3"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</row>
    <row r="173" spans="2:17" x14ac:dyDescent="0.3"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</row>
    <row r="174" spans="2:17" x14ac:dyDescent="0.3"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</row>
    <row r="175" spans="2:17" x14ac:dyDescent="0.3"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</row>
    <row r="176" spans="2:17" x14ac:dyDescent="0.3"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</row>
    <row r="177" spans="2:17" x14ac:dyDescent="0.3"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</row>
    <row r="178" spans="2:17" x14ac:dyDescent="0.3"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</row>
    <row r="179" spans="2:17" x14ac:dyDescent="0.3"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</row>
    <row r="180" spans="2:17" x14ac:dyDescent="0.3"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</row>
    <row r="181" spans="2:17" x14ac:dyDescent="0.3"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</row>
    <row r="182" spans="2:17" x14ac:dyDescent="0.3"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</row>
    <row r="183" spans="2:17" x14ac:dyDescent="0.3"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</row>
    <row r="184" spans="2:17" x14ac:dyDescent="0.3"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</row>
    <row r="185" spans="2:17" x14ac:dyDescent="0.3"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</row>
    <row r="186" spans="2:17" x14ac:dyDescent="0.3"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</row>
    <row r="187" spans="2:17" x14ac:dyDescent="0.3"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</row>
    <row r="188" spans="2:17" x14ac:dyDescent="0.3"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</row>
    <row r="189" spans="2:17" x14ac:dyDescent="0.3"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</row>
    <row r="190" spans="2:17" x14ac:dyDescent="0.3"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</row>
    <row r="191" spans="2:17" x14ac:dyDescent="0.3"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</row>
    <row r="192" spans="2:17" x14ac:dyDescent="0.3"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</row>
    <row r="193" spans="2:17" x14ac:dyDescent="0.3"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</row>
    <row r="194" spans="2:17" x14ac:dyDescent="0.3"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</row>
    <row r="195" spans="2:17" x14ac:dyDescent="0.3"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</row>
    <row r="196" spans="2:17" x14ac:dyDescent="0.3"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</row>
    <row r="197" spans="2:17" x14ac:dyDescent="0.3"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</row>
    <row r="198" spans="2:17" x14ac:dyDescent="0.3"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</row>
    <row r="199" spans="2:17" x14ac:dyDescent="0.3"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</row>
    <row r="200" spans="2:17" x14ac:dyDescent="0.3"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</row>
    <row r="201" spans="2:17" x14ac:dyDescent="0.3"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</row>
    <row r="202" spans="2:17" x14ac:dyDescent="0.3"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</row>
    <row r="203" spans="2:17" x14ac:dyDescent="0.3"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</row>
    <row r="204" spans="2:17" x14ac:dyDescent="0.3"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</row>
    <row r="205" spans="2:17" x14ac:dyDescent="0.3"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</row>
    <row r="206" spans="2:17" x14ac:dyDescent="0.3"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</row>
    <row r="207" spans="2:17" x14ac:dyDescent="0.3"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</row>
    <row r="208" spans="2:17" x14ac:dyDescent="0.3"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</row>
    <row r="209" spans="2:17" x14ac:dyDescent="0.3"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</row>
    <row r="210" spans="2:17" x14ac:dyDescent="0.3"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</row>
    <row r="211" spans="2:17" x14ac:dyDescent="0.3"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</row>
    <row r="212" spans="2:17" x14ac:dyDescent="0.3"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</row>
    <row r="213" spans="2:17" x14ac:dyDescent="0.3"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</row>
    <row r="214" spans="2:17" x14ac:dyDescent="0.3"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</row>
    <row r="215" spans="2:17" x14ac:dyDescent="0.3"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</row>
    <row r="216" spans="2:17" x14ac:dyDescent="0.3"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</row>
    <row r="217" spans="2:17" x14ac:dyDescent="0.3"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</row>
    <row r="218" spans="2:17" x14ac:dyDescent="0.3"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</row>
    <row r="219" spans="2:17" x14ac:dyDescent="0.3"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</row>
    <row r="220" spans="2:17" x14ac:dyDescent="0.3"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</row>
    <row r="221" spans="2:17" x14ac:dyDescent="0.3"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</row>
    <row r="222" spans="2:17" x14ac:dyDescent="0.3"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</row>
    <row r="223" spans="2:17" x14ac:dyDescent="0.3"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</row>
    <row r="224" spans="2:17" x14ac:dyDescent="0.3"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</row>
    <row r="225" spans="2:17" x14ac:dyDescent="0.3"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</row>
    <row r="226" spans="2:17" x14ac:dyDescent="0.3"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</row>
    <row r="227" spans="2:17" x14ac:dyDescent="0.3"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</row>
    <row r="228" spans="2:17" x14ac:dyDescent="0.3"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</row>
    <row r="229" spans="2:17" x14ac:dyDescent="0.3"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</row>
    <row r="230" spans="2:17" x14ac:dyDescent="0.3"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</row>
    <row r="231" spans="2:17" x14ac:dyDescent="0.3"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</row>
    <row r="232" spans="2:17" x14ac:dyDescent="0.3"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</row>
    <row r="233" spans="2:17" x14ac:dyDescent="0.3"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</row>
    <row r="234" spans="2:17" x14ac:dyDescent="0.3"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</row>
    <row r="235" spans="2:17" x14ac:dyDescent="0.3"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</row>
    <row r="236" spans="2:17" x14ac:dyDescent="0.3"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</row>
    <row r="237" spans="2:17" x14ac:dyDescent="0.3"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</row>
    <row r="238" spans="2:17" x14ac:dyDescent="0.3"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</row>
    <row r="239" spans="2:17" x14ac:dyDescent="0.3"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</row>
    <row r="240" spans="2:17" x14ac:dyDescent="0.3"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</row>
    <row r="241" spans="2:17" x14ac:dyDescent="0.3"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</row>
    <row r="242" spans="2:17" x14ac:dyDescent="0.3"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</row>
    <row r="243" spans="2:17" x14ac:dyDescent="0.3"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</row>
    <row r="244" spans="2:17" x14ac:dyDescent="0.3"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</row>
    <row r="245" spans="2:17" x14ac:dyDescent="0.3"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</row>
    <row r="246" spans="2:17" x14ac:dyDescent="0.3">
      <c r="B246" s="143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</row>
    <row r="247" spans="2:17" x14ac:dyDescent="0.3">
      <c r="B247" s="143"/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</row>
    <row r="248" spans="2:17" x14ac:dyDescent="0.3">
      <c r="B248" s="143"/>
      <c r="C248" s="143"/>
      <c r="D248" s="143"/>
      <c r="E248" s="143"/>
      <c r="F248" s="143"/>
      <c r="G248" s="143"/>
      <c r="H248" s="143"/>
      <c r="I248" s="143"/>
      <c r="J248" s="143"/>
      <c r="K248" s="143"/>
      <c r="L248" s="143"/>
      <c r="M248" s="143"/>
      <c r="N248" s="143"/>
      <c r="O248" s="143"/>
      <c r="P248" s="143"/>
      <c r="Q248" s="14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75</vt:i4>
      </vt:variant>
    </vt:vector>
  </HeadingPairs>
  <TitlesOfParts>
    <vt:vector size="137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2023-06-23T09:14:53Z</cp:lastPrinted>
  <dcterms:created xsi:type="dcterms:W3CDTF">2023-06-23T09:11:48Z</dcterms:created>
  <dcterms:modified xsi:type="dcterms:W3CDTF">2023-06-26T08:37:00Z</dcterms:modified>
</cp:coreProperties>
</file>