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E5" i="61"/>
  <c r="E8" i="56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C111" i="49"/>
  <c r="B111" i="49"/>
  <c r="G104" i="49"/>
  <c r="F104" i="49"/>
  <c r="E104" i="49"/>
  <c r="E103" i="49"/>
  <c r="D104" i="49"/>
  <c r="D103" i="49"/>
  <c r="C104" i="49"/>
  <c r="B104" i="49"/>
  <c r="G103" i="49"/>
  <c r="F103" i="49"/>
  <c r="C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G86" i="49"/>
  <c r="F86" i="49"/>
  <c r="E86" i="49"/>
  <c r="E85" i="49"/>
  <c r="E84" i="49"/>
  <c r="D86" i="49"/>
  <c r="D85" i="49"/>
  <c r="D84" i="49"/>
  <c r="C86" i="49"/>
  <c r="B86" i="49"/>
  <c r="G85" i="49"/>
  <c r="G84" i="49"/>
  <c r="F85" i="49"/>
  <c r="F84" i="49"/>
  <c r="C85" i="49"/>
  <c r="C84" i="49"/>
  <c r="B85" i="49"/>
  <c r="B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D47" i="49"/>
  <c r="G45" i="49"/>
  <c r="F45" i="49"/>
  <c r="E45" i="49"/>
  <c r="D45" i="49"/>
  <c r="C45" i="49"/>
  <c r="B45" i="49"/>
  <c r="G9" i="49"/>
  <c r="F9" i="49"/>
  <c r="E9" i="49"/>
  <c r="E8" i="49"/>
  <c r="E7" i="49"/>
  <c r="E6" i="49"/>
  <c r="D9" i="49"/>
  <c r="D8" i="49"/>
  <c r="D7" i="49"/>
  <c r="D6" i="49"/>
  <c r="C9" i="49"/>
  <c r="B9" i="49"/>
  <c r="G8" i="49"/>
  <c r="G7" i="49"/>
  <c r="G6" i="49"/>
  <c r="F8" i="49"/>
  <c r="F7" i="49"/>
  <c r="F6" i="49"/>
  <c r="C8" i="49"/>
  <c r="B8" i="49"/>
  <c r="A6" i="49"/>
  <c r="G4" i="49"/>
  <c r="A2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E111" i="48"/>
  <c r="D111" i="48"/>
  <c r="C111" i="48"/>
  <c r="B111" i="48"/>
  <c r="G104" i="48"/>
  <c r="G103" i="48"/>
  <c r="F104" i="48"/>
  <c r="E104" i="48"/>
  <c r="D104" i="48"/>
  <c r="D103" i="48"/>
  <c r="C104" i="48"/>
  <c r="C103" i="48"/>
  <c r="B104" i="48"/>
  <c r="F103" i="48"/>
  <c r="E103" i="48"/>
  <c r="B103" i="48"/>
  <c r="G101" i="48"/>
  <c r="F101" i="48"/>
  <c r="E101" i="48"/>
  <c r="D101" i="48"/>
  <c r="C101" i="48"/>
  <c r="B101" i="48"/>
  <c r="G93" i="48"/>
  <c r="F93" i="48"/>
  <c r="E93" i="48"/>
  <c r="D93" i="48"/>
  <c r="C93" i="48"/>
  <c r="B93" i="48"/>
  <c r="G86" i="48"/>
  <c r="G85" i="48"/>
  <c r="G84" i="48"/>
  <c r="F86" i="48"/>
  <c r="E86" i="48"/>
  <c r="D86" i="48"/>
  <c r="D85" i="48"/>
  <c r="D84" i="48"/>
  <c r="D6" i="48"/>
  <c r="C86" i="48"/>
  <c r="C85" i="48"/>
  <c r="C84" i="48"/>
  <c r="B86" i="48"/>
  <c r="F85" i="48"/>
  <c r="F84" i="48"/>
  <c r="E85" i="48"/>
  <c r="E84" i="48"/>
  <c r="B85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B56" i="48"/>
  <c r="G48" i="48"/>
  <c r="F48" i="48"/>
  <c r="F47" i="48"/>
  <c r="F7" i="48"/>
  <c r="F6" i="48"/>
  <c r="E48" i="48"/>
  <c r="E47" i="48"/>
  <c r="D48" i="48"/>
  <c r="C48" i="48"/>
  <c r="B48" i="48"/>
  <c r="B47" i="48"/>
  <c r="G47" i="48"/>
  <c r="D47" i="48"/>
  <c r="C47" i="48"/>
  <c r="G45" i="48"/>
  <c r="F45" i="48"/>
  <c r="E45" i="48"/>
  <c r="D45" i="48"/>
  <c r="C45" i="48"/>
  <c r="B45" i="48"/>
  <c r="G9" i="48"/>
  <c r="G8" i="48"/>
  <c r="G7" i="48"/>
  <c r="G6" i="48"/>
  <c r="F9" i="48"/>
  <c r="E9" i="48"/>
  <c r="D9" i="48"/>
  <c r="C9" i="48"/>
  <c r="C8" i="48"/>
  <c r="C7" i="48"/>
  <c r="C6" i="48"/>
  <c r="B9" i="48"/>
  <c r="B8" i="48"/>
  <c r="B7" i="48"/>
  <c r="F8" i="48"/>
  <c r="E8" i="48"/>
  <c r="E7" i="48"/>
  <c r="E6" i="48"/>
  <c r="D8" i="48"/>
  <c r="D7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/>
  <c r="F19" i="46"/>
  <c r="F18" i="46"/>
  <c r="E19" i="46"/>
  <c r="E18" i="46"/>
  <c r="D19" i="46"/>
  <c r="C19" i="46"/>
  <c r="C18" i="46"/>
  <c r="B19" i="46"/>
  <c r="B18" i="46"/>
  <c r="A19" i="46"/>
  <c r="D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/>
  <c r="F13" i="46"/>
  <c r="E13" i="46"/>
  <c r="E12" i="46"/>
  <c r="D13" i="46"/>
  <c r="D12" i="46"/>
  <c r="C13" i="46"/>
  <c r="C12" i="46"/>
  <c r="B13" i="46"/>
  <c r="A13" i="46"/>
  <c r="F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G6" i="46"/>
  <c r="F7" i="46"/>
  <c r="F6" i="46"/>
  <c r="E7" i="46"/>
  <c r="E6" i="46"/>
  <c r="D7" i="46"/>
  <c r="C7" i="46"/>
  <c r="C6" i="46"/>
  <c r="B7" i="46"/>
  <c r="B6" i="46"/>
  <c r="A7" i="46"/>
  <c r="D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/>
  <c r="F19" i="43"/>
  <c r="E19" i="43"/>
  <c r="E18" i="43"/>
  <c r="D19" i="43"/>
  <c r="D18" i="43"/>
  <c r="C19" i="43"/>
  <c r="C18" i="43"/>
  <c r="B19" i="43"/>
  <c r="A19" i="43"/>
  <c r="F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/>
  <c r="F13" i="43"/>
  <c r="F12" i="43"/>
  <c r="E13" i="43"/>
  <c r="E12" i="43"/>
  <c r="D13" i="43"/>
  <c r="C13" i="43"/>
  <c r="C12" i="43"/>
  <c r="B13" i="43"/>
  <c r="B12" i="43"/>
  <c r="A13" i="43"/>
  <c r="D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/>
  <c r="F7" i="43"/>
  <c r="E7" i="43"/>
  <c r="E6" i="43"/>
  <c r="D7" i="43"/>
  <c r="D6" i="43"/>
  <c r="C7" i="43"/>
  <c r="C6" i="43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D9" i="36"/>
  <c r="D8" i="36"/>
  <c r="C9" i="36"/>
  <c r="B9" i="36"/>
  <c r="B8" i="36"/>
  <c r="C8" i="36"/>
  <c r="D6" i="36"/>
  <c r="A3" i="36"/>
  <c r="A2" i="36"/>
  <c r="A1" i="36"/>
  <c r="D7" i="35"/>
  <c r="C7" i="35"/>
  <c r="B7" i="35"/>
  <c r="D5" i="35"/>
  <c r="A2" i="35"/>
  <c r="D113" i="31"/>
  <c r="C113" i="31"/>
  <c r="B113" i="31"/>
  <c r="D110" i="31"/>
  <c r="C110" i="31"/>
  <c r="B110" i="31"/>
  <c r="D107" i="31"/>
  <c r="C107" i="31"/>
  <c r="B107" i="31"/>
  <c r="D99" i="31"/>
  <c r="C99" i="31"/>
  <c r="C98" i="31"/>
  <c r="B99" i="31"/>
  <c r="B98" i="31"/>
  <c r="D96" i="31"/>
  <c r="C96" i="31"/>
  <c r="B96" i="31"/>
  <c r="D88" i="31"/>
  <c r="C88" i="31"/>
  <c r="B88" i="31"/>
  <c r="D83" i="31"/>
  <c r="C83" i="31"/>
  <c r="B83" i="31"/>
  <c r="D72" i="31"/>
  <c r="C72" i="31"/>
  <c r="B72" i="31"/>
  <c r="D64" i="31"/>
  <c r="C64" i="31"/>
  <c r="B64" i="31"/>
  <c r="D63" i="31"/>
  <c r="D60" i="31"/>
  <c r="C60" i="31"/>
  <c r="B60" i="31"/>
  <c r="D52" i="31"/>
  <c r="C52" i="31"/>
  <c r="B52" i="31"/>
  <c r="D46" i="31"/>
  <c r="D45" i="31"/>
  <c r="C46" i="31"/>
  <c r="B46" i="31"/>
  <c r="C45" i="31"/>
  <c r="D43" i="31"/>
  <c r="C43" i="31"/>
  <c r="B43" i="31"/>
  <c r="D10" i="31"/>
  <c r="C10" i="31"/>
  <c r="C9" i="31"/>
  <c r="C8" i="31"/>
  <c r="B10" i="31"/>
  <c r="D9" i="31"/>
  <c r="A7" i="31"/>
  <c r="C6" i="31"/>
  <c r="B6" i="31"/>
  <c r="D5" i="31"/>
  <c r="A3" i="31"/>
  <c r="A2" i="31"/>
  <c r="D113" i="30"/>
  <c r="C113" i="30"/>
  <c r="C98" i="30"/>
  <c r="B113" i="30"/>
  <c r="D110" i="30"/>
  <c r="C110" i="30"/>
  <c r="B110" i="30"/>
  <c r="D107" i="30"/>
  <c r="C107" i="30"/>
  <c r="B107" i="30"/>
  <c r="D99" i="30"/>
  <c r="D98" i="30"/>
  <c r="C99" i="30"/>
  <c r="B99" i="30"/>
  <c r="D96" i="30"/>
  <c r="C96" i="30"/>
  <c r="B96" i="30"/>
  <c r="D88" i="30"/>
  <c r="C88" i="30"/>
  <c r="B88" i="30"/>
  <c r="D82" i="30"/>
  <c r="D81" i="30"/>
  <c r="C82" i="30"/>
  <c r="B82" i="30"/>
  <c r="B81" i="30"/>
  <c r="C81" i="30"/>
  <c r="D78" i="30"/>
  <c r="C78" i="30"/>
  <c r="B78" i="30"/>
  <c r="D70" i="30"/>
  <c r="C70" i="30"/>
  <c r="B70" i="30"/>
  <c r="D65" i="30"/>
  <c r="C65" i="30"/>
  <c r="B65" i="30"/>
  <c r="D54" i="30"/>
  <c r="C54" i="30"/>
  <c r="B54" i="30"/>
  <c r="D46" i="30"/>
  <c r="C46" i="30"/>
  <c r="C45" i="30"/>
  <c r="B46" i="30"/>
  <c r="D45" i="30"/>
  <c r="D43" i="30"/>
  <c r="C43" i="30"/>
  <c r="B43" i="30"/>
  <c r="D10" i="30"/>
  <c r="D9" i="30"/>
  <c r="D8" i="30"/>
  <c r="C10" i="30"/>
  <c r="B10" i="30"/>
  <c r="B9" i="30"/>
  <c r="A7" i="30"/>
  <c r="D5" i="30"/>
  <c r="A3" i="30"/>
  <c r="A2" i="30"/>
  <c r="D23" i="29"/>
  <c r="C23" i="29"/>
  <c r="B23" i="29"/>
  <c r="D19" i="29"/>
  <c r="C19" i="29"/>
  <c r="C18" i="29"/>
  <c r="B19" i="29"/>
  <c r="B18" i="29"/>
  <c r="D18" i="29"/>
  <c r="D12" i="29"/>
  <c r="C12" i="29"/>
  <c r="B12" i="29"/>
  <c r="D9" i="29"/>
  <c r="D8" i="29"/>
  <c r="C9" i="29"/>
  <c r="C8" i="29"/>
  <c r="C7" i="29"/>
  <c r="B9" i="29"/>
  <c r="B8" i="29"/>
  <c r="D7" i="29"/>
  <c r="D5" i="29"/>
  <c r="A2" i="29"/>
  <c r="N35" i="28"/>
  <c r="M35" i="28"/>
  <c r="L35" i="28"/>
  <c r="K35" i="28"/>
  <c r="K26" i="28"/>
  <c r="J35" i="28"/>
  <c r="I35" i="28"/>
  <c r="H35" i="28"/>
  <c r="G35" i="28"/>
  <c r="G26" i="28"/>
  <c r="F35" i="28"/>
  <c r="E35" i="28"/>
  <c r="D35" i="28"/>
  <c r="C35" i="28"/>
  <c r="C26" i="28"/>
  <c r="B35" i="28"/>
  <c r="N27" i="28"/>
  <c r="M27" i="28"/>
  <c r="L27" i="28"/>
  <c r="L26" i="28"/>
  <c r="K27" i="28"/>
  <c r="J27" i="28"/>
  <c r="I27" i="28"/>
  <c r="H27" i="28"/>
  <c r="H26" i="28"/>
  <c r="G27" i="28"/>
  <c r="F27" i="28"/>
  <c r="E27" i="28"/>
  <c r="D27" i="28"/>
  <c r="D26" i="28"/>
  <c r="C27" i="28"/>
  <c r="B27" i="28"/>
  <c r="N26" i="28"/>
  <c r="M26" i="28"/>
  <c r="J26" i="28"/>
  <c r="I26" i="28"/>
  <c r="F26" i="28"/>
  <c r="E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E33" i="26"/>
  <c r="D33" i="26"/>
  <c r="C33" i="26"/>
  <c r="B33" i="26"/>
  <c r="H25" i="26"/>
  <c r="H24" i="26"/>
  <c r="G25" i="26"/>
  <c r="F25" i="26"/>
  <c r="F24" i="26"/>
  <c r="E25" i="26"/>
  <c r="E24" i="26"/>
  <c r="D25" i="26"/>
  <c r="D24" i="26"/>
  <c r="C25" i="26"/>
  <c r="B25" i="26"/>
  <c r="B24" i="26"/>
  <c r="G24" i="26"/>
  <c r="C24" i="26"/>
  <c r="H21" i="26"/>
  <c r="H8" i="26"/>
  <c r="G8" i="26"/>
  <c r="F8" i="26"/>
  <c r="E8" i="26"/>
  <c r="D8" i="26"/>
  <c r="C8" i="26"/>
  <c r="B8" i="26"/>
  <c r="H5" i="26"/>
  <c r="D32" i="25"/>
  <c r="C32" i="25"/>
  <c r="B32" i="25"/>
  <c r="D24" i="25"/>
  <c r="D23" i="25"/>
  <c r="C24" i="25"/>
  <c r="B24" i="25"/>
  <c r="B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29" i="21"/>
  <c r="G29" i="21"/>
  <c r="F29" i="21"/>
  <c r="E29" i="21"/>
  <c r="D29" i="21"/>
  <c r="C29" i="21"/>
  <c r="B29" i="21"/>
  <c r="H21" i="21"/>
  <c r="H20" i="21"/>
  <c r="G21" i="21"/>
  <c r="G20" i="21"/>
  <c r="F21" i="21"/>
  <c r="E21" i="21"/>
  <c r="D21" i="21"/>
  <c r="D20" i="21"/>
  <c r="C21" i="21"/>
  <c r="B21" i="21"/>
  <c r="F20" i="21"/>
  <c r="C20" i="21"/>
  <c r="B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C23" i="20"/>
  <c r="B23" i="20"/>
  <c r="D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D18" i="18"/>
  <c r="C18" i="18"/>
  <c r="B18" i="18"/>
  <c r="D15" i="18"/>
  <c r="D14" i="18"/>
  <c r="C15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E18" i="13"/>
  <c r="D18" i="13"/>
  <c r="C18" i="13"/>
  <c r="B18" i="13"/>
  <c r="E12" i="13"/>
  <c r="D12" i="13"/>
  <c r="C12" i="13"/>
  <c r="B12" i="13"/>
  <c r="E10" i="13"/>
  <c r="A10" i="13"/>
  <c r="E6" i="13"/>
  <c r="D6" i="13"/>
  <c r="C6" i="13"/>
  <c r="B6" i="13"/>
  <c r="E4" i="13"/>
  <c r="A4" i="13"/>
  <c r="E20" i="12"/>
  <c r="D20" i="12"/>
  <c r="C20" i="12"/>
  <c r="B20" i="12"/>
  <c r="A20" i="12"/>
  <c r="E19" i="12"/>
  <c r="D19" i="12"/>
  <c r="D18" i="12"/>
  <c r="C19" i="12"/>
  <c r="C18" i="12"/>
  <c r="B19" i="12"/>
  <c r="A19" i="12"/>
  <c r="A18" i="12"/>
  <c r="E17" i="12"/>
  <c r="D17" i="12"/>
  <c r="C17" i="12"/>
  <c r="B17" i="12"/>
  <c r="E14" i="12"/>
  <c r="D14" i="12"/>
  <c r="C14" i="12"/>
  <c r="B14" i="12"/>
  <c r="A14" i="12"/>
  <c r="E13" i="12"/>
  <c r="E12" i="12"/>
  <c r="D13" i="12"/>
  <c r="C13" i="12"/>
  <c r="B13" i="12"/>
  <c r="A13" i="12"/>
  <c r="A12" i="12"/>
  <c r="E11" i="12"/>
  <c r="D11" i="12"/>
  <c r="C11" i="12"/>
  <c r="B11" i="12"/>
  <c r="E8" i="12"/>
  <c r="D8" i="12"/>
  <c r="C8" i="12"/>
  <c r="B8" i="12"/>
  <c r="A8" i="12"/>
  <c r="E7" i="12"/>
  <c r="D7" i="12"/>
  <c r="C7" i="12"/>
  <c r="B7" i="12"/>
  <c r="B6" i="12"/>
  <c r="A7" i="12"/>
  <c r="A6" i="12"/>
  <c r="E5" i="12"/>
  <c r="D5" i="12"/>
  <c r="C5" i="12"/>
  <c r="B5" i="12"/>
  <c r="E18" i="11"/>
  <c r="D18" i="11"/>
  <c r="C18" i="11"/>
  <c r="B18" i="11"/>
  <c r="E12" i="11"/>
  <c r="D12" i="11"/>
  <c r="C12" i="11"/>
  <c r="B12" i="11"/>
  <c r="E10" i="11"/>
  <c r="A10" i="11"/>
  <c r="E6" i="11"/>
  <c r="D6" i="11"/>
  <c r="C6" i="11"/>
  <c r="B6" i="11"/>
  <c r="E4" i="11"/>
  <c r="A4" i="11"/>
  <c r="E113" i="8"/>
  <c r="D113" i="8"/>
  <c r="C113" i="8"/>
  <c r="B113" i="8"/>
  <c r="E110" i="8"/>
  <c r="D110" i="8"/>
  <c r="C110" i="8"/>
  <c r="B110" i="8"/>
  <c r="E106" i="8"/>
  <c r="D106" i="8"/>
  <c r="C106" i="8"/>
  <c r="B106" i="8"/>
  <c r="E98" i="8"/>
  <c r="D98" i="8"/>
  <c r="D97" i="8"/>
  <c r="C98" i="8"/>
  <c r="B98" i="8"/>
  <c r="E95" i="8"/>
  <c r="D95" i="8"/>
  <c r="C95" i="8"/>
  <c r="B95" i="8"/>
  <c r="E87" i="8"/>
  <c r="D87" i="8"/>
  <c r="C87" i="8"/>
  <c r="B87" i="8"/>
  <c r="E81" i="8"/>
  <c r="D81" i="8"/>
  <c r="D80" i="8"/>
  <c r="C81" i="8"/>
  <c r="C80" i="8"/>
  <c r="B81" i="8"/>
  <c r="E77" i="8"/>
  <c r="D77" i="8"/>
  <c r="C77" i="8"/>
  <c r="B77" i="8"/>
  <c r="E69" i="8"/>
  <c r="D69" i="8"/>
  <c r="C69" i="8"/>
  <c r="B69" i="8"/>
  <c r="E64" i="8"/>
  <c r="D64" i="8"/>
  <c r="C64" i="8"/>
  <c r="B64" i="8"/>
  <c r="E53" i="8"/>
  <c r="D53" i="8"/>
  <c r="C53" i="8"/>
  <c r="B53" i="8"/>
  <c r="E45" i="8"/>
  <c r="D45" i="8"/>
  <c r="C45" i="8"/>
  <c r="B45" i="8"/>
  <c r="E42" i="8"/>
  <c r="D42" i="8"/>
  <c r="C42" i="8"/>
  <c r="B42" i="8"/>
  <c r="E9" i="8"/>
  <c r="D9" i="8"/>
  <c r="C9" i="8"/>
  <c r="C8" i="8"/>
  <c r="B9" i="8"/>
  <c r="B8" i="8"/>
  <c r="A6" i="8"/>
  <c r="E4" i="8"/>
  <c r="A2" i="8"/>
  <c r="E113" i="7"/>
  <c r="D113" i="7"/>
  <c r="C113" i="7"/>
  <c r="B113" i="7"/>
  <c r="E110" i="7"/>
  <c r="D110" i="7"/>
  <c r="C110" i="7"/>
  <c r="B110" i="7"/>
  <c r="E106" i="7"/>
  <c r="D106" i="7"/>
  <c r="C106" i="7"/>
  <c r="B106" i="7"/>
  <c r="E98" i="7"/>
  <c r="D98" i="7"/>
  <c r="C98" i="7"/>
  <c r="B98" i="7"/>
  <c r="E95" i="7"/>
  <c r="D95" i="7"/>
  <c r="C95" i="7"/>
  <c r="B95" i="7"/>
  <c r="E87" i="7"/>
  <c r="D87" i="7"/>
  <c r="C87" i="7"/>
  <c r="B87" i="7"/>
  <c r="E81" i="7"/>
  <c r="D81" i="7"/>
  <c r="C81" i="7"/>
  <c r="B81" i="7"/>
  <c r="E77" i="7"/>
  <c r="D77" i="7"/>
  <c r="C77" i="7"/>
  <c r="B77" i="7"/>
  <c r="E69" i="7"/>
  <c r="D69" i="7"/>
  <c r="C69" i="7"/>
  <c r="B69" i="7"/>
  <c r="E64" i="7"/>
  <c r="D64" i="7"/>
  <c r="C64" i="7"/>
  <c r="B64" i="7"/>
  <c r="E53" i="7"/>
  <c r="D53" i="7"/>
  <c r="C53" i="7"/>
  <c r="B53" i="7"/>
  <c r="E45" i="7"/>
  <c r="D45" i="7"/>
  <c r="C45" i="7"/>
  <c r="B45" i="7"/>
  <c r="E42" i="7"/>
  <c r="D42" i="7"/>
  <c r="C42" i="7"/>
  <c r="B42" i="7"/>
  <c r="E9" i="7"/>
  <c r="E8" i="7"/>
  <c r="D9" i="7"/>
  <c r="C9" i="7"/>
  <c r="B9" i="7"/>
  <c r="A6" i="7"/>
  <c r="E4" i="7"/>
  <c r="A2" i="7"/>
  <c r="E113" i="6"/>
  <c r="D113" i="6"/>
  <c r="C113" i="6"/>
  <c r="B113" i="6"/>
  <c r="E110" i="6"/>
  <c r="D110" i="6"/>
  <c r="C110" i="6"/>
  <c r="B110" i="6"/>
  <c r="E106" i="6"/>
  <c r="D106" i="6"/>
  <c r="C106" i="6"/>
  <c r="B106" i="6"/>
  <c r="E98" i="6"/>
  <c r="E97" i="6"/>
  <c r="D98" i="6"/>
  <c r="C98" i="6"/>
  <c r="B98" i="6"/>
  <c r="B97" i="6"/>
  <c r="E95" i="6"/>
  <c r="D95" i="6"/>
  <c r="C95" i="6"/>
  <c r="B95" i="6"/>
  <c r="E87" i="6"/>
  <c r="D87" i="6"/>
  <c r="C87" i="6"/>
  <c r="B87" i="6"/>
  <c r="E82" i="6"/>
  <c r="D82" i="6"/>
  <c r="C82" i="6"/>
  <c r="B82" i="6"/>
  <c r="E71" i="6"/>
  <c r="D71" i="6"/>
  <c r="C71" i="6"/>
  <c r="B71" i="6"/>
  <c r="E63" i="6"/>
  <c r="D63" i="6"/>
  <c r="C63" i="6"/>
  <c r="B63" i="6"/>
  <c r="E59" i="6"/>
  <c r="D59" i="6"/>
  <c r="C59" i="6"/>
  <c r="B59" i="6"/>
  <c r="E51" i="6"/>
  <c r="D51" i="6"/>
  <c r="C51" i="6"/>
  <c r="B51" i="6"/>
  <c r="E45" i="6"/>
  <c r="E44" i="6"/>
  <c r="D45" i="6"/>
  <c r="C45" i="6"/>
  <c r="B45" i="6"/>
  <c r="B44" i="6"/>
  <c r="E42" i="6"/>
  <c r="D42" i="6"/>
  <c r="C42" i="6"/>
  <c r="B42" i="6"/>
  <c r="E9" i="6"/>
  <c r="E8" i="6"/>
  <c r="D9" i="6"/>
  <c r="D8" i="6"/>
  <c r="C9" i="6"/>
  <c r="C8" i="6"/>
  <c r="B9" i="6"/>
  <c r="B8" i="6"/>
  <c r="E4" i="6"/>
  <c r="E113" i="5"/>
  <c r="D113" i="5"/>
  <c r="C113" i="5"/>
  <c r="B113" i="5"/>
  <c r="E110" i="5"/>
  <c r="D110" i="5"/>
  <c r="C110" i="5"/>
  <c r="B110" i="5"/>
  <c r="E106" i="5"/>
  <c r="D106" i="5"/>
  <c r="C106" i="5"/>
  <c r="B106" i="5"/>
  <c r="E98" i="5"/>
  <c r="E97" i="5"/>
  <c r="D98" i="5"/>
  <c r="D97" i="5"/>
  <c r="C98" i="5"/>
  <c r="C97" i="5"/>
  <c r="B98" i="5"/>
  <c r="B97" i="5"/>
  <c r="E95" i="5"/>
  <c r="D95" i="5"/>
  <c r="C95" i="5"/>
  <c r="B95" i="5"/>
  <c r="E87" i="5"/>
  <c r="D87" i="5"/>
  <c r="C87" i="5"/>
  <c r="B87" i="5"/>
  <c r="E82" i="5"/>
  <c r="D82" i="5"/>
  <c r="C82" i="5"/>
  <c r="B82" i="5"/>
  <c r="E71" i="5"/>
  <c r="D71" i="5"/>
  <c r="C71" i="5"/>
  <c r="B71" i="5"/>
  <c r="E63" i="5"/>
  <c r="D63" i="5"/>
  <c r="D62" i="5"/>
  <c r="D61" i="5"/>
  <c r="C63" i="5"/>
  <c r="B63" i="5"/>
  <c r="B62" i="5"/>
  <c r="E59" i="5"/>
  <c r="D59" i="5"/>
  <c r="C59" i="5"/>
  <c r="B59" i="5"/>
  <c r="E51" i="5"/>
  <c r="D51" i="5"/>
  <c r="C51" i="5"/>
  <c r="B51" i="5"/>
  <c r="E45" i="5"/>
  <c r="D45" i="5"/>
  <c r="C45" i="5"/>
  <c r="C44" i="5"/>
  <c r="B45" i="5"/>
  <c r="B44" i="5"/>
  <c r="E44" i="5"/>
  <c r="E42" i="5"/>
  <c r="D42" i="5"/>
  <c r="C42" i="5"/>
  <c r="B42" i="5"/>
  <c r="E9" i="5"/>
  <c r="E8" i="5"/>
  <c r="E7" i="5"/>
  <c r="D9" i="5"/>
  <c r="D8" i="5"/>
  <c r="C9" i="5"/>
  <c r="B9" i="5"/>
  <c r="B8" i="5"/>
  <c r="E4" i="5"/>
  <c r="D8" i="7"/>
  <c r="C80" i="7"/>
  <c r="D80" i="7"/>
  <c r="E44" i="7"/>
  <c r="E7" i="7"/>
  <c r="E80" i="7"/>
  <c r="B8" i="7"/>
  <c r="C44" i="7"/>
  <c r="E97" i="7"/>
  <c r="E79" i="7"/>
  <c r="B80" i="7"/>
  <c r="B97" i="7"/>
  <c r="B44" i="7"/>
  <c r="B7" i="7"/>
  <c r="C97" i="7"/>
  <c r="C79" i="7"/>
  <c r="D44" i="7"/>
  <c r="D7" i="7"/>
  <c r="C8" i="7"/>
  <c r="E8" i="8"/>
  <c r="C44" i="8"/>
  <c r="C7" i="8"/>
  <c r="E80" i="8"/>
  <c r="D8" i="8"/>
  <c r="B80" i="8"/>
  <c r="D44" i="8"/>
  <c r="E6" i="12"/>
  <c r="D6" i="12"/>
  <c r="B18" i="12"/>
  <c r="E18" i="12"/>
  <c r="C12" i="12"/>
  <c r="D12" i="12"/>
  <c r="B12" i="12"/>
  <c r="C6" i="12"/>
  <c r="C62" i="6"/>
  <c r="D62" i="6"/>
  <c r="E7" i="6"/>
  <c r="B7" i="6"/>
  <c r="D44" i="6"/>
  <c r="D7" i="6"/>
  <c r="C97" i="6"/>
  <c r="C61" i="6"/>
  <c r="B7" i="5"/>
  <c r="E62" i="5"/>
  <c r="E61" i="5"/>
  <c r="E6" i="5"/>
  <c r="C8" i="5"/>
  <c r="C7" i="5"/>
  <c r="D44" i="5"/>
  <c r="D7" i="5"/>
  <c r="D6" i="5"/>
  <c r="C62" i="5"/>
  <c r="C61" i="5"/>
  <c r="B61" i="5"/>
  <c r="B6" i="5"/>
  <c r="B62" i="6"/>
  <c r="B61" i="6"/>
  <c r="E62" i="6"/>
  <c r="E61" i="6"/>
  <c r="E6" i="6"/>
  <c r="C44" i="6"/>
  <c r="C7" i="6"/>
  <c r="D97" i="6"/>
  <c r="D61" i="6"/>
  <c r="D97" i="7"/>
  <c r="B22" i="20"/>
  <c r="B7" i="29"/>
  <c r="C9" i="30"/>
  <c r="C8" i="30"/>
  <c r="B63" i="31"/>
  <c r="B62" i="31"/>
  <c r="B7" i="49"/>
  <c r="B6" i="49"/>
  <c r="C22" i="20"/>
  <c r="D80" i="30"/>
  <c r="D7" i="30"/>
  <c r="B98" i="30"/>
  <c r="B80" i="30"/>
  <c r="D8" i="31"/>
  <c r="B45" i="31"/>
  <c r="C63" i="31"/>
  <c r="C62" i="31"/>
  <c r="C7" i="31"/>
  <c r="C7" i="49"/>
  <c r="C6" i="49"/>
  <c r="B44" i="8"/>
  <c r="B7" i="8"/>
  <c r="E44" i="8"/>
  <c r="E7" i="8"/>
  <c r="D79" i="8"/>
  <c r="C97" i="8"/>
  <c r="C79" i="8"/>
  <c r="B97" i="8"/>
  <c r="B79" i="8"/>
  <c r="E97" i="8"/>
  <c r="C14" i="18"/>
  <c r="E20" i="21"/>
  <c r="C23" i="25"/>
  <c r="B45" i="30"/>
  <c r="B8" i="30"/>
  <c r="B7" i="30"/>
  <c r="C80" i="30"/>
  <c r="B9" i="31"/>
  <c r="B8" i="31"/>
  <c r="D98" i="31"/>
  <c r="D62" i="31"/>
  <c r="D7" i="31"/>
  <c r="B6" i="48"/>
  <c r="D79" i="7"/>
  <c r="B79" i="7"/>
  <c r="B6" i="7"/>
  <c r="E6" i="7"/>
  <c r="C7" i="7"/>
  <c r="C6" i="7"/>
  <c r="D7" i="8"/>
  <c r="C6" i="8"/>
  <c r="B6" i="8"/>
  <c r="E79" i="8"/>
  <c r="E6" i="8"/>
  <c r="D6" i="8"/>
  <c r="B6" i="6"/>
  <c r="C6" i="6"/>
  <c r="D6" i="6"/>
  <c r="C6" i="5"/>
  <c r="C7" i="30"/>
  <c r="D6" i="7"/>
  <c r="B7" i="31"/>
</calcChain>
</file>

<file path=xl/sharedStrings.xml><?xml version="1.0" encoding="utf-8"?>
<sst xmlns="http://schemas.openxmlformats.org/spreadsheetml/2006/main" count="1370" uniqueCount="224">
  <si>
    <t>Облігації Укравтодору (5 - річні)</t>
  </si>
  <si>
    <t>Облігації ДІУ (7 -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</si>
  <si>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</si>
  <si>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</si>
  <si>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</si>
  <si>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</si>
  <si>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</si>
  <si>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</si>
  <si>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</si>
  <si>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</si>
  <si>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</si>
  <si>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</si>
  <si>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</si>
  <si>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</si>
  <si>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</si>
  <si>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</si>
  <si>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</si>
  <si>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</si>
  <si>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</si>
  <si>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</si>
  <si>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</si>
  <si>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</si>
  <si>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</si>
  <si>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</si>
  <si>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</si>
  <si>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</si>
  <si>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</si>
  <si>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</si>
  <si>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</si>
  <si>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</si>
  <si>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</si>
  <si>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</si>
  <si>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</si>
  <si>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</si>
  <si>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</si>
  <si>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</si>
  <si>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</si>
  <si>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</si>
  <si>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</si>
  <si>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553c07fd-6943-4345-853a-6e65b702c73a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</si>
  <si>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</si>
  <si>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</si>
  <si>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</si>
  <si>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</si>
  <si>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</si>
  <si>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</si>
  <si>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</si>
  <si>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</si>
  <si>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</si>
  <si>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</si>
  <si>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</si>
  <si>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</si>
  <si>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</si>
  <si>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</si>
  <si>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</si>
  <si>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</si>
  <si>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</si>
  <si>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</si>
  <si>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</si>
  <si>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</si>
  <si>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</si>
  <si>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</si>
  <si>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</si>
  <si>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</si>
  <si>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</si>
  <si>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</si>
  <si>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</si>
  <si>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</si>
  <si>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</si>
  <si>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</si>
  <si>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</si>
  <si>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</si>
  <si>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</si>
  <si>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</si>
  <si>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</si>
  <si>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</si>
  <si>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</si>
  <si>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</si>
  <si>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</si>
  <si>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</si>
  <si>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</si>
  <si>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</si>
  <si>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</si>
  <si>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</si>
  <si>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</si>
  <si>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</si>
  <si>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</si>
  <si>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</si>
  <si>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</si>
  <si>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</si>
  <si>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</si>
  <si>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</si>
  <si>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</si>
  <si>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</si>
  <si>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</si>
  <si>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</si>
  <si>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</si>
  <si>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</si>
  <si>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</si>
  <si>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</si>
  <si>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</si>
  <si>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</si>
  <si>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</si>
  <si>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</si>
  <si>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NEFCO</t>
  </si>
  <si>
    <t>31.03.2023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</si>
  <si>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</si>
  <si>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</si>
  <si>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</si>
  <si>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</si>
  <si>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</si>
  <si>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</si>
  <si>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</si>
  <si>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</si>
  <si>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</si>
  <si>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2023.03.31-2023.12.31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</si>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</sst>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0">
    <xf numFmtId="0" fontId="0" fillId="0" borderId="0" xfId="0"/>
    <xf numFmtId="0" fontId="12" fillId="0" borderId="0" xfId="0" applyFont="1" applyAlignment="1">
      <alignment horizontal="right"/>
    </xf>
    <xf numFmtId="10" fontId="13" fillId="3" borderId="1" xfId="0" applyNumberFormat="1" applyFont="1" applyFill="1" applyBorder="1" applyAlignment="1">
      <alignment horizontal="right" vertical="center"/>
    </xf>
    <xf numFmtId="49" fontId="14" fillId="2" borderId="1" xfId="10" applyNumberFormat="1" applyFont="1" applyFill="1" applyBorder="1" applyAlignment="1">
      <alignment horizontal="left" indent="1"/>
    </xf>
    <xf numFmtId="0" fontId="8" fillId="0" borderId="0" xfId="1" applyFont="1"/>
    <xf numFmtId="165" fontId="11" fillId="12" borderId="1" xfId="11" applyNumberFormat="1" applyBorder="1" applyAlignment="1">
      <alignment horizontal="right" vertical="center"/>
    </xf>
    <xf numFmtId="0" fontId="15" fillId="14" borderId="1" xfId="2" applyNumberFormat="1" applyFont="1" applyFill="1" applyBorder="1" applyAlignment="1">
      <alignment horizontal="left" vertical="center" wrapText="1"/>
    </xf>
    <xf numFmtId="49" fontId="16" fillId="4" borderId="1" xfId="6" applyNumberFormat="1" applyFont="1" applyFill="1" applyBorder="1" applyAlignment="1">
      <alignment horizontal="left" vertical="center" indent="3"/>
    </xf>
    <xf numFmtId="49" fontId="17" fillId="0" borderId="0" xfId="0" applyNumberFormat="1" applyFont="1" applyAlignment="1">
      <alignment horizontal="right"/>
    </xf>
    <xf numFmtId="165" fontId="8" fillId="3" borderId="1" xfId="1" applyNumberFormat="1" applyFont="1" applyFill="1" applyBorder="1" applyAlignment="1"/>
    <xf numFmtId="49" fontId="12" fillId="0" borderId="0" xfId="0" applyNumberFormat="1" applyFont="1" applyAlignment="1">
      <alignment horizontal="left"/>
    </xf>
    <xf numFmtId="165" fontId="18" fillId="3" borderId="1" xfId="0" applyNumberFormat="1" applyFont="1" applyFill="1" applyBorder="1" applyAlignment="1">
      <alignment horizontal="right" vertical="center"/>
    </xf>
    <xf numFmtId="165" fontId="14" fillId="2" borderId="1" xfId="8" applyNumberFormat="1" applyFont="1" applyFill="1" applyBorder="1" applyAlignment="1">
      <alignment horizontal="right"/>
    </xf>
    <xf numFmtId="49" fontId="19" fillId="15" borderId="1" xfId="12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indent="3"/>
    </xf>
    <xf numFmtId="10" fontId="14" fillId="2" borderId="1" xfId="10" applyNumberFormat="1" applyFont="1" applyFill="1" applyBorder="1" applyAlignment="1">
      <alignment horizontal="right"/>
    </xf>
    <xf numFmtId="0" fontId="8" fillId="0" borderId="0" xfId="1" applyNumberFormat="1" applyFont="1" applyAlignment="1">
      <alignment horizontal="center" vertical="center"/>
    </xf>
    <xf numFmtId="49" fontId="18" fillId="3" borderId="1" xfId="0" applyNumberFormat="1" applyFont="1" applyFill="1" applyBorder="1" applyAlignment="1">
      <alignment horizontal="left" indent="1"/>
    </xf>
    <xf numFmtId="49" fontId="18" fillId="3" borderId="1" xfId="0" applyNumberFormat="1" applyFont="1" applyFill="1" applyBorder="1" applyAlignment="1">
      <alignment horizontal="left" vertical="center" indent="4"/>
    </xf>
    <xf numFmtId="0" fontId="17" fillId="0" borderId="0" xfId="0" applyFont="1" applyAlignment="1"/>
    <xf numFmtId="0" fontId="17" fillId="0" borderId="1" xfId="0" applyFont="1" applyBorder="1" applyAlignment="1">
      <alignment horizontal="right"/>
    </xf>
    <xf numFmtId="4" fontId="20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left" indent="1"/>
    </xf>
    <xf numFmtId="10" fontId="16" fillId="2" borderId="1" xfId="13" applyNumberFormat="1" applyFont="1" applyFill="1" applyBorder="1" applyAlignment="1">
      <alignment horizontal="right" vertical="center"/>
    </xf>
    <xf numFmtId="10" fontId="8" fillId="3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Border="1"/>
    <xf numFmtId="10" fontId="18" fillId="3" borderId="1" xfId="0" applyNumberFormat="1" applyFont="1" applyFill="1" applyBorder="1" applyAlignment="1">
      <alignment horizontal="right"/>
    </xf>
    <xf numFmtId="49" fontId="21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4" fontId="18" fillId="3" borderId="1" xfId="0" applyNumberFormat="1" applyFont="1" applyFill="1" applyBorder="1" applyAlignment="1"/>
    <xf numFmtId="10" fontId="12" fillId="0" borderId="0" xfId="0" applyNumberFormat="1" applyFont="1" applyAlignment="1"/>
    <xf numFmtId="49" fontId="22" fillId="5" borderId="1" xfId="2" applyNumberFormat="1" applyFont="1" applyFill="1" applyBorder="1" applyAlignment="1">
      <alignment horizontal="left" vertical="center"/>
    </xf>
    <xf numFmtId="164" fontId="11" fillId="15" borderId="1" xfId="12" applyNumberFormat="1" applyFont="1" applyFill="1" applyBorder="1" applyAlignment="1">
      <alignment horizontal="right" vertical="center"/>
    </xf>
    <xf numFmtId="10" fontId="18" fillId="3" borderId="1" xfId="13" applyNumberFormat="1" applyFont="1" applyFill="1" applyBorder="1" applyAlignment="1">
      <alignment horizontal="right"/>
    </xf>
    <xf numFmtId="49" fontId="19" fillId="12" borderId="1" xfId="11" applyNumberFormat="1" applyFont="1" applyBorder="1" applyAlignment="1">
      <alignment horizontal="left" vertical="center"/>
    </xf>
    <xf numFmtId="49" fontId="8" fillId="16" borderId="1" xfId="1" applyNumberFormat="1" applyFont="1" applyFill="1" applyBorder="1" applyAlignment="1">
      <alignment horizontal="center" vertical="center"/>
    </xf>
    <xf numFmtId="49" fontId="23" fillId="6" borderId="1" xfId="12" applyNumberFormat="1" applyFont="1" applyFill="1" applyBorder="1" applyAlignment="1">
      <alignment horizontal="left" vertical="center" wrapText="1" indent="1"/>
    </xf>
    <xf numFmtId="0" fontId="19" fillId="17" borderId="1" xfId="12" applyNumberFormat="1" applyFont="1" applyFill="1" applyBorder="1" applyAlignment="1">
      <alignment horizontal="left" vertical="center"/>
    </xf>
    <xf numFmtId="4" fontId="24" fillId="3" borderId="1" xfId="0" applyNumberFormat="1" applyFont="1" applyFill="1" applyBorder="1" applyAlignment="1"/>
    <xf numFmtId="0" fontId="25" fillId="7" borderId="1" xfId="0" applyFont="1" applyFill="1" applyBorder="1" applyAlignment="1"/>
    <xf numFmtId="4" fontId="24" fillId="5" borderId="1" xfId="0" applyNumberFormat="1" applyFont="1" applyFill="1" applyBorder="1" applyAlignment="1"/>
    <xf numFmtId="10" fontId="12" fillId="0" borderId="0" xfId="0" applyNumberFormat="1" applyFont="1"/>
    <xf numFmtId="164" fontId="14" fillId="2" borderId="1" xfId="8" applyNumberFormat="1" applyFont="1" applyFill="1" applyBorder="1" applyAlignment="1">
      <alignment horizontal="right"/>
    </xf>
    <xf numFmtId="10" fontId="11" fillId="12" borderId="1" xfId="11" applyNumberFormat="1" applyBorder="1" applyAlignment="1">
      <alignment horizontal="right"/>
    </xf>
    <xf numFmtId="4" fontId="12" fillId="0" borderId="1" xfId="0" applyNumberFormat="1" applyFont="1" applyBorder="1"/>
    <xf numFmtId="0" fontId="24" fillId="2" borderId="1" xfId="0" applyFont="1" applyFill="1" applyBorder="1" applyAlignment="1">
      <alignment horizontal="left" indent="2"/>
    </xf>
    <xf numFmtId="4" fontId="12" fillId="3" borderId="1" xfId="4" applyNumberFormat="1" applyFont="1" applyFill="1" applyBorder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10" fontId="16" fillId="4" borderId="1" xfId="0" applyNumberFormat="1" applyFont="1" applyFill="1" applyBorder="1" applyAlignment="1"/>
    <xf numFmtId="164" fontId="24" fillId="5" borderId="1" xfId="3" applyNumberFormat="1" applyFont="1" applyFill="1" applyBorder="1" applyAlignment="1">
      <alignment horizontal="right" vertical="center"/>
    </xf>
    <xf numFmtId="0" fontId="8" fillId="0" borderId="1" xfId="1" applyFont="1" applyBorder="1"/>
    <xf numFmtId="4" fontId="23" fillId="6" borderId="1" xfId="0" applyNumberFormat="1" applyFont="1" applyFill="1" applyBorder="1" applyAlignment="1"/>
    <xf numFmtId="165" fontId="17" fillId="0" borderId="0" xfId="0" applyNumberFormat="1" applyFont="1" applyAlignment="1">
      <alignment horizontal="right"/>
    </xf>
    <xf numFmtId="0" fontId="24" fillId="3" borderId="1" xfId="0" applyFont="1" applyFill="1" applyBorder="1" applyAlignment="1">
      <alignment horizontal="left" wrapText="1" indent="2"/>
    </xf>
    <xf numFmtId="49" fontId="26" fillId="12" borderId="1" xfId="11" applyNumberFormat="1" applyFont="1" applyBorder="1" applyAlignment="1">
      <alignment horizontal="left" vertical="center" wrapText="1"/>
    </xf>
    <xf numFmtId="0" fontId="27" fillId="0" borderId="0" xfId="2" applyNumberFormat="1" applyFont="1" applyFill="1" applyAlignment="1">
      <alignment horizontal="center" vertical="center"/>
    </xf>
    <xf numFmtId="164" fontId="11" fillId="12" borderId="1" xfId="11" applyNumberFormat="1" applyBorder="1" applyAlignment="1">
      <alignment horizontal="right" vertical="center"/>
    </xf>
    <xf numFmtId="164" fontId="16" fillId="2" borderId="1" xfId="7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indent="3"/>
    </xf>
    <xf numFmtId="0" fontId="28" fillId="0" borderId="0" xfId="0" applyFont="1" applyAlignment="1">
      <alignment horizontal="right"/>
    </xf>
    <xf numFmtId="4" fontId="14" fillId="2" borderId="1" xfId="1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4" fontId="21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10" fontId="11" fillId="15" borderId="1" xfId="13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right" vertical="center"/>
    </xf>
    <xf numFmtId="4" fontId="29" fillId="0" borderId="0" xfId="0" applyNumberFormat="1" applyFont="1" applyAlignment="1"/>
    <xf numFmtId="4" fontId="11" fillId="15" borderId="1" xfId="12" applyNumberFormat="1" applyFill="1" applyBorder="1" applyAlignment="1">
      <alignment horizontal="right" vertical="center"/>
    </xf>
    <xf numFmtId="49" fontId="8" fillId="3" borderId="1" xfId="1" applyNumberFormat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wrapText="1"/>
    </xf>
    <xf numFmtId="49" fontId="11" fillId="12" borderId="1" xfId="11" applyNumberFormat="1" applyBorder="1" applyAlignment="1">
      <alignment horizontal="left"/>
    </xf>
    <xf numFmtId="49" fontId="16" fillId="2" borderId="1" xfId="7" applyNumberFormat="1" applyFont="1" applyFill="1" applyBorder="1" applyAlignment="1">
      <alignment horizontal="left" vertical="center" indent="3"/>
    </xf>
    <xf numFmtId="0" fontId="12" fillId="0" borderId="0" xfId="3" applyNumberFormat="1" applyFont="1" applyAlignment="1">
      <alignment horizontal="center" vertical="center"/>
    </xf>
    <xf numFmtId="4" fontId="29" fillId="0" borderId="0" xfId="0" applyNumberFormat="1" applyFont="1"/>
    <xf numFmtId="0" fontId="12" fillId="0" borderId="0" xfId="0" applyNumberFormat="1" applyFont="1" applyAlignment="1">
      <alignment horizontal="center" vertical="center"/>
    </xf>
    <xf numFmtId="4" fontId="8" fillId="3" borderId="1" xfId="1" applyNumberFormat="1" applyFont="1" applyFill="1" applyBorder="1" applyAlignment="1"/>
    <xf numFmtId="4" fontId="26" fillId="12" borderId="1" xfId="11" applyNumberFormat="1" applyFont="1" applyBorder="1"/>
    <xf numFmtId="4" fontId="18" fillId="3" borderId="1" xfId="0" applyNumberFormat="1" applyFont="1" applyFill="1" applyBorder="1" applyAlignment="1">
      <alignment horizontal="right" vertical="center"/>
    </xf>
    <xf numFmtId="0" fontId="19" fillId="15" borderId="1" xfId="12" applyNumberFormat="1" applyFont="1" applyFill="1" applyBorder="1" applyAlignment="1">
      <alignment horizontal="left" vertical="center"/>
    </xf>
    <xf numFmtId="4" fontId="14" fillId="2" borderId="1" xfId="8" applyNumberFormat="1" applyFont="1" applyFill="1" applyBorder="1" applyAlignment="1">
      <alignment horizontal="right"/>
    </xf>
    <xf numFmtId="164" fontId="26" fillId="12" borderId="1" xfId="11" applyNumberFormat="1" applyFont="1" applyBorder="1" applyAlignment="1">
      <alignment horizontal="right" vertical="center"/>
    </xf>
    <xf numFmtId="0" fontId="12" fillId="0" borderId="0" xfId="5" applyNumberFormat="1" applyFont="1" applyAlignment="1">
      <alignment horizontal="center" vertical="center"/>
    </xf>
    <xf numFmtId="0" fontId="17" fillId="0" borderId="1" xfId="0" applyFont="1" applyBorder="1"/>
    <xf numFmtId="0" fontId="0" fillId="0" borderId="0" xfId="0" applyAlignment="1">
      <alignment horizontal="center" vertical="center"/>
    </xf>
    <xf numFmtId="0" fontId="30" fillId="0" borderId="0" xfId="2" applyNumberFormat="1" applyFont="1" applyAlignment="1">
      <alignment horizontal="center" vertical="center"/>
    </xf>
    <xf numFmtId="49" fontId="24" fillId="2" borderId="1" xfId="9" applyNumberFormat="1" applyFont="1" applyFill="1" applyBorder="1" applyAlignment="1">
      <alignment horizontal="left" vertical="center" wrapText="1" indent="2"/>
    </xf>
    <xf numFmtId="10" fontId="16" fillId="4" borderId="1" xfId="13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10" fontId="24" fillId="3" borderId="1" xfId="0" applyNumberFormat="1" applyFont="1" applyFill="1" applyBorder="1" applyAlignment="1"/>
    <xf numFmtId="10" fontId="24" fillId="5" borderId="1" xfId="0" applyNumberFormat="1" applyFont="1" applyFill="1" applyBorder="1" applyAlignment="1"/>
    <xf numFmtId="0" fontId="24" fillId="5" borderId="1" xfId="0" applyFont="1" applyFill="1" applyBorder="1" applyAlignment="1">
      <alignment horizontal="left" wrapText="1" indent="1"/>
    </xf>
    <xf numFmtId="4" fontId="11" fillId="12" borderId="1" xfId="11" applyNumberFormat="1" applyBorder="1" applyAlignment="1">
      <alignment horizontal="right" vertical="center"/>
    </xf>
    <xf numFmtId="166" fontId="8" fillId="0" borderId="1" xfId="1" applyNumberFormat="1" applyFont="1" applyBorder="1" applyAlignment="1">
      <alignment horizontal="center" vertical="center"/>
    </xf>
    <xf numFmtId="10" fontId="12" fillId="0" borderId="1" xfId="0" applyNumberFormat="1" applyFont="1" applyBorder="1"/>
    <xf numFmtId="0" fontId="12" fillId="0" borderId="0" xfId="0" applyFont="1" applyAlignment="1">
      <alignment horizontal="center"/>
    </xf>
    <xf numFmtId="49" fontId="8" fillId="3" borderId="1" xfId="1" applyNumberFormat="1" applyFont="1" applyFill="1" applyBorder="1" applyAlignment="1">
      <alignment horizontal="center" vertical="center"/>
    </xf>
    <xf numFmtId="166" fontId="0" fillId="0" borderId="0" xfId="0" applyNumberFormat="1"/>
    <xf numFmtId="49" fontId="14" fillId="2" borderId="1" xfId="10" applyNumberFormat="1" applyFont="1" applyFill="1" applyBorder="1" applyAlignment="1">
      <alignment horizontal="left" vertical="center" indent="1"/>
    </xf>
    <xf numFmtId="10" fontId="12" fillId="3" borderId="1" xfId="4" applyNumberFormat="1" applyFont="1" applyFill="1" applyBorder="1" applyAlignment="1">
      <alignment horizontal="right" vertical="center"/>
    </xf>
    <xf numFmtId="10" fontId="18" fillId="3" borderId="1" xfId="0" applyNumberFormat="1" applyFont="1" applyFill="1" applyBorder="1" applyAlignment="1"/>
    <xf numFmtId="49" fontId="16" fillId="0" borderId="1" xfId="0" applyNumberFormat="1" applyFont="1" applyBorder="1" applyAlignment="1">
      <alignment horizontal="left" vertical="center"/>
    </xf>
    <xf numFmtId="10" fontId="11" fillId="12" borderId="1" xfId="13" applyNumberFormat="1" applyFont="1" applyFill="1" applyBorder="1" applyAlignment="1">
      <alignment horizontal="right" vertical="center"/>
    </xf>
    <xf numFmtId="164" fontId="19" fillId="17" borderId="1" xfId="12" applyNumberFormat="1" applyFont="1" applyFill="1" applyBorder="1" applyAlignment="1">
      <alignment horizontal="right" vertical="center"/>
    </xf>
    <xf numFmtId="0" fontId="19" fillId="12" borderId="1" xfId="11" applyNumberFormat="1" applyFont="1" applyBorder="1" applyAlignment="1">
      <alignment horizontal="left" vertical="center"/>
    </xf>
    <xf numFmtId="10" fontId="14" fillId="2" borderId="1" xfId="10" applyNumberFormat="1" applyFont="1" applyFill="1" applyBorder="1" applyAlignment="1">
      <alignment horizontal="right" vertical="center"/>
    </xf>
    <xf numFmtId="165" fontId="14" fillId="2" borderId="1" xfId="0" applyNumberFormat="1" applyFont="1" applyFill="1" applyBorder="1" applyAlignment="1"/>
    <xf numFmtId="164" fontId="23" fillId="6" borderId="1" xfId="12" applyNumberFormat="1" applyFont="1" applyFill="1" applyBorder="1" applyAlignment="1">
      <alignment horizontal="right" vertical="center"/>
    </xf>
    <xf numFmtId="49" fontId="12" fillId="0" borderId="0" xfId="0" applyNumberFormat="1" applyFont="1"/>
    <xf numFmtId="10" fontId="11" fillId="15" borderId="1" xfId="12" applyNumberFormat="1" applyFill="1" applyBorder="1" applyAlignment="1">
      <alignment horizontal="right" vertical="center"/>
    </xf>
    <xf numFmtId="0" fontId="8" fillId="0" borderId="0" xfId="1" applyNumberFormat="1" applyFont="1" applyAlignment="1"/>
    <xf numFmtId="4" fontId="26" fillId="12" borderId="1" xfId="11" applyNumberFormat="1" applyFont="1" applyBorder="1" applyAlignment="1">
      <alignment horizontal="right" vertical="center"/>
    </xf>
    <xf numFmtId="0" fontId="16" fillId="4" borderId="1" xfId="0" applyFont="1" applyFill="1" applyBorder="1" applyAlignment="1">
      <alignment horizontal="left" indent="3"/>
    </xf>
    <xf numFmtId="0" fontId="14" fillId="2" borderId="1" xfId="0" applyFont="1" applyFill="1" applyBorder="1" applyAlignment="1">
      <alignment horizontal="left" indent="1"/>
    </xf>
    <xf numFmtId="49" fontId="14" fillId="2" borderId="1" xfId="8" applyNumberFormat="1" applyFont="1" applyFill="1" applyBorder="1" applyAlignment="1">
      <alignment horizontal="left" indent="1"/>
    </xf>
    <xf numFmtId="4" fontId="20" fillId="0" borderId="0" xfId="0" applyNumberFormat="1" applyFont="1" applyAlignment="1"/>
    <xf numFmtId="10" fontId="24" fillId="3" borderId="1" xfId="13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left" vertical="center" indent="1"/>
    </xf>
    <xf numFmtId="0" fontId="12" fillId="0" borderId="0" xfId="0" applyNumberFormat="1" applyFont="1" applyAlignment="1">
      <alignment horizontal="right"/>
    </xf>
    <xf numFmtId="49" fontId="24" fillId="2" borderId="1" xfId="10" applyNumberFormat="1" applyFont="1" applyFill="1" applyBorder="1" applyAlignment="1">
      <alignment horizontal="left" vertical="center" wrapText="1" indent="2"/>
    </xf>
    <xf numFmtId="4" fontId="8" fillId="3" borderId="1" xfId="1" applyNumberFormat="1" applyFont="1" applyFill="1" applyBorder="1" applyAlignment="1">
      <alignment horizontal="center"/>
    </xf>
    <xf numFmtId="0" fontId="8" fillId="0" borderId="0" xfId="1" applyNumberFormat="1" applyFont="1"/>
    <xf numFmtId="10" fontId="24" fillId="5" borderId="1" xfId="13" applyNumberFormat="1" applyFont="1" applyFill="1" applyBorder="1" applyAlignment="1">
      <alignment horizontal="right" vertical="center"/>
    </xf>
    <xf numFmtId="166" fontId="8" fillId="0" borderId="1" xfId="0" applyNumberFormat="1" applyFont="1" applyBorder="1"/>
    <xf numFmtId="49" fontId="24" fillId="5" borderId="1" xfId="3" applyNumberFormat="1" applyFont="1" applyFill="1" applyBorder="1" applyAlignment="1">
      <alignment horizontal="left" vertical="center" indent="1"/>
    </xf>
    <xf numFmtId="0" fontId="23" fillId="7" borderId="1" xfId="0" applyFont="1" applyFill="1" applyBorder="1" applyAlignment="1">
      <alignment horizontal="left" indent="1"/>
    </xf>
    <xf numFmtId="0" fontId="12" fillId="0" borderId="1" xfId="0" applyFont="1" applyBorder="1"/>
    <xf numFmtId="10" fontId="19" fillId="17" borderId="1" xfId="13" applyNumberFormat="1" applyFont="1" applyFill="1" applyBorder="1" applyAlignment="1">
      <alignment horizontal="right" vertical="center"/>
    </xf>
    <xf numFmtId="0" fontId="30" fillId="0" borderId="0" xfId="2" applyNumberFormat="1" applyFont="1" applyAlignment="1">
      <alignment horizontal="right"/>
    </xf>
    <xf numFmtId="0" fontId="17" fillId="0" borderId="0" xfId="2" applyNumberFormat="1" applyFont="1" applyAlignment="1">
      <alignment horizontal="center" vertical="center"/>
    </xf>
    <xf numFmtId="0" fontId="18" fillId="3" borderId="1" xfId="0" applyFont="1" applyFill="1" applyBorder="1" applyAlignment="1">
      <alignment horizontal="left" indent="4"/>
    </xf>
    <xf numFmtId="10" fontId="18" fillId="3" borderId="1" xfId="13" applyNumberFormat="1" applyFont="1" applyFill="1" applyBorder="1" applyAlignment="1">
      <alignment horizontal="right" vertical="center"/>
    </xf>
    <xf numFmtId="49" fontId="18" fillId="3" borderId="1" xfId="0" applyNumberFormat="1" applyFont="1" applyFill="1" applyBorder="1" applyAlignment="1">
      <alignment horizontal="left" vertical="center" indent="1"/>
    </xf>
    <xf numFmtId="49" fontId="11" fillId="15" borderId="1" xfId="12" applyNumberFormat="1" applyFill="1" applyBorder="1" applyAlignment="1">
      <alignment horizontal="left" vertical="center"/>
    </xf>
    <xf numFmtId="49" fontId="8" fillId="5" borderId="1" xfId="3" applyNumberFormat="1" applyFont="1" applyFill="1" applyBorder="1" applyAlignment="1">
      <alignment horizontal="left" vertical="center"/>
    </xf>
    <xf numFmtId="4" fontId="19" fillId="17" borderId="1" xfId="12" applyNumberFormat="1" applyFont="1" applyFill="1" applyBorder="1" applyAlignment="1">
      <alignment horizontal="right" vertical="center"/>
    </xf>
    <xf numFmtId="164" fontId="11" fillId="17" borderId="1" xfId="12" applyNumberFormat="1" applyFont="1" applyFill="1" applyBorder="1" applyAlignment="1">
      <alignment horizontal="right"/>
    </xf>
    <xf numFmtId="49" fontId="11" fillId="15" borderId="1" xfId="12" applyNumberFormat="1" applyFont="1" applyFill="1" applyBorder="1" applyAlignment="1">
      <alignment horizontal="left" vertical="center"/>
    </xf>
    <xf numFmtId="10" fontId="11" fillId="12" borderId="1" xfId="11" applyNumberFormat="1" applyBorder="1" applyAlignment="1">
      <alignment horizontal="right" vertical="center"/>
    </xf>
    <xf numFmtId="49" fontId="23" fillId="7" borderId="1" xfId="11" applyNumberFormat="1" applyFont="1" applyFill="1" applyBorder="1" applyAlignment="1">
      <alignment horizontal="left" vertical="center" wrapText="1" indent="1"/>
    </xf>
    <xf numFmtId="164" fontId="19" fillId="15" borderId="1" xfId="12" applyNumberFormat="1" applyFont="1" applyFill="1" applyBorder="1" applyAlignment="1">
      <alignment horizontal="right" vertical="center"/>
    </xf>
    <xf numFmtId="4" fontId="24" fillId="2" borderId="1" xfId="0" applyNumberFormat="1" applyFont="1" applyFill="1" applyBorder="1" applyAlignment="1"/>
    <xf numFmtId="10" fontId="8" fillId="3" borderId="1" xfId="1" applyNumberFormat="1" applyFont="1" applyFill="1" applyBorder="1" applyAlignment="1"/>
    <xf numFmtId="10" fontId="18" fillId="3" borderId="1" xfId="0" applyNumberFormat="1" applyFont="1" applyFill="1" applyBorder="1" applyAlignment="1">
      <alignment horizontal="right" vertical="center"/>
    </xf>
    <xf numFmtId="10" fontId="14" fillId="2" borderId="1" xfId="8" applyNumberFormat="1" applyFont="1" applyFill="1" applyBorder="1" applyAlignment="1">
      <alignment horizontal="right"/>
    </xf>
    <xf numFmtId="4" fontId="17" fillId="0" borderId="0" xfId="0" applyNumberFormat="1" applyFont="1" applyAlignment="1">
      <alignment horizontal="right"/>
    </xf>
    <xf numFmtId="0" fontId="29" fillId="0" borderId="0" xfId="0" applyFont="1" applyAlignment="1"/>
    <xf numFmtId="165" fontId="8" fillId="3" borderId="1" xfId="1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right"/>
    </xf>
    <xf numFmtId="165" fontId="12" fillId="0" borderId="0" xfId="0" applyNumberFormat="1" applyFont="1" applyAlignment="1"/>
    <xf numFmtId="0" fontId="8" fillId="0" borderId="0" xfId="1" applyFont="1" applyAlignment="1">
      <alignment horizontal="center" vertical="center"/>
    </xf>
    <xf numFmtId="4" fontId="12" fillId="3" borderId="1" xfId="0" applyNumberFormat="1" applyFont="1" applyFill="1" applyBorder="1" applyAlignment="1"/>
    <xf numFmtId="4" fontId="11" fillId="17" borderId="1" xfId="12" applyNumberFormat="1" applyFont="1" applyFill="1" applyBorder="1" applyAlignment="1">
      <alignment horizontal="right"/>
    </xf>
    <xf numFmtId="0" fontId="29" fillId="0" borderId="0" xfId="0" applyFont="1"/>
    <xf numFmtId="164" fontId="24" fillId="3" borderId="1" xfId="4" applyNumberFormat="1" applyFont="1" applyFill="1" applyBorder="1" applyAlignment="1">
      <alignment horizontal="right" vertical="center"/>
    </xf>
    <xf numFmtId="0" fontId="9" fillId="0" borderId="0" xfId="0" applyFont="1" applyAlignment="1"/>
    <xf numFmtId="0" fontId="12" fillId="0" borderId="0" xfId="0" applyFont="1" applyAlignment="1">
      <alignment wrapText="1"/>
    </xf>
    <xf numFmtId="165" fontId="12" fillId="0" borderId="0" xfId="0" applyNumberFormat="1" applyFont="1"/>
    <xf numFmtId="49" fontId="11" fillId="12" borderId="1" xfId="11" applyNumberFormat="1" applyBorder="1" applyAlignment="1">
      <alignment horizontal="left" vertical="center"/>
    </xf>
    <xf numFmtId="10" fontId="14" fillId="2" borderId="1" xfId="13" applyNumberFormat="1" applyFont="1" applyFill="1" applyBorder="1" applyAlignment="1">
      <alignment horizontal="right"/>
    </xf>
    <xf numFmtId="165" fontId="11" fillId="12" borderId="1" xfId="11" applyNumberFormat="1" applyBorder="1" applyAlignment="1">
      <alignment horizontal="right"/>
    </xf>
    <xf numFmtId="10" fontId="11" fillId="17" borderId="1" xfId="13" applyNumberFormat="1" applyFont="1" applyFill="1" applyBorder="1" applyAlignment="1">
      <alignment horizontal="right"/>
    </xf>
    <xf numFmtId="0" fontId="30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6" fillId="0" borderId="0" xfId="3" applyNumberFormat="1" applyFont="1" applyAlignment="1">
      <alignment horizontal="center" vertical="center"/>
    </xf>
    <xf numFmtId="4" fontId="25" fillId="7" borderId="1" xfId="8" applyNumberFormat="1" applyFont="1" applyFill="1" applyBorder="1" applyAlignment="1"/>
    <xf numFmtId="164" fontId="14" fillId="2" borderId="1" xfId="10" applyNumberFormat="1" applyFont="1" applyFill="1" applyBorder="1" applyAlignment="1">
      <alignment horizontal="right"/>
    </xf>
    <xf numFmtId="49" fontId="18" fillId="3" borderId="1" xfId="0" applyNumberFormat="1" applyFont="1" applyFill="1" applyBorder="1" applyAlignment="1">
      <alignment horizontal="left" vertical="center"/>
    </xf>
    <xf numFmtId="49" fontId="8" fillId="16" borderId="1" xfId="1" applyNumberFormat="1" applyFont="1" applyFill="1" applyBorder="1" applyAlignment="1">
      <alignment horizontal="center" vertical="center" wrapText="1"/>
    </xf>
    <xf numFmtId="10" fontId="19" fillId="15" borderId="1" xfId="13" applyNumberFormat="1" applyFont="1" applyFill="1" applyBorder="1" applyAlignment="1">
      <alignment horizontal="right" vertical="center"/>
    </xf>
    <xf numFmtId="164" fontId="19" fillId="12" borderId="1" xfId="11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left" wrapText="1" indent="3"/>
    </xf>
    <xf numFmtId="0" fontId="9" fillId="0" borderId="0" xfId="0" applyFont="1"/>
    <xf numFmtId="4" fontId="21" fillId="3" borderId="1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" fontId="19" fillId="15" borderId="1" xfId="12" applyNumberFormat="1" applyFont="1" applyFill="1" applyBorder="1" applyAlignment="1">
      <alignment horizontal="right" vertical="center"/>
    </xf>
    <xf numFmtId="49" fontId="12" fillId="3" borderId="1" xfId="5" applyNumberFormat="1" applyFont="1" applyFill="1" applyBorder="1" applyAlignment="1">
      <alignment horizontal="left" vertical="center" indent="3"/>
    </xf>
    <xf numFmtId="4" fontId="14" fillId="2" borderId="1" xfId="0" applyNumberFormat="1" applyFont="1" applyFill="1" applyBorder="1" applyAlignment="1"/>
    <xf numFmtId="0" fontId="12" fillId="0" borderId="0" xfId="4" applyNumberFormat="1" applyFont="1" applyAlignment="1">
      <alignment horizontal="center" vertical="center"/>
    </xf>
    <xf numFmtId="0" fontId="8" fillId="0" borderId="0" xfId="0" applyFont="1"/>
    <xf numFmtId="0" fontId="8" fillId="3" borderId="1" xfId="1" applyNumberFormat="1" applyFont="1" applyFill="1" applyBorder="1" applyAlignment="1">
      <alignment horizontal="center" vertical="center"/>
    </xf>
    <xf numFmtId="10" fontId="19" fillId="17" borderId="1" xfId="12" applyNumberFormat="1" applyFont="1" applyFill="1" applyBorder="1" applyAlignment="1">
      <alignment horizontal="right" vertical="center"/>
    </xf>
    <xf numFmtId="164" fontId="24" fillId="2" borderId="1" xfId="9" applyNumberFormat="1" applyFont="1" applyFill="1" applyBorder="1" applyAlignment="1">
      <alignment horizontal="right" vertical="center"/>
    </xf>
    <xf numFmtId="0" fontId="12" fillId="0" borderId="0" xfId="3" applyNumberFormat="1" applyFont="1" applyAlignment="1"/>
    <xf numFmtId="10" fontId="8" fillId="3" borderId="1" xfId="1" applyNumberFormat="1" applyFont="1" applyFill="1" applyBorder="1" applyAlignment="1">
      <alignment horizontal="center"/>
    </xf>
    <xf numFmtId="0" fontId="12" fillId="0" borderId="0" xfId="0" applyNumberFormat="1" applyFont="1" applyAlignment="1"/>
    <xf numFmtId="49" fontId="15" fillId="14" borderId="1" xfId="2" applyNumberFormat="1" applyFont="1" applyFill="1" applyBorder="1" applyAlignment="1">
      <alignment horizontal="left" vertical="center" wrapText="1"/>
    </xf>
    <xf numFmtId="4" fontId="23" fillId="7" borderId="1" xfId="0" applyNumberFormat="1" applyFont="1" applyFill="1" applyBorder="1" applyAlignment="1"/>
    <xf numFmtId="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indent="2"/>
    </xf>
    <xf numFmtId="10" fontId="17" fillId="0" borderId="0" xfId="0" applyNumberFormat="1" applyFont="1" applyAlignment="1">
      <alignment horizontal="right"/>
    </xf>
    <xf numFmtId="164" fontId="23" fillId="7" borderId="1" xfId="11" applyNumberFormat="1" applyFont="1" applyFill="1" applyBorder="1" applyAlignment="1">
      <alignment horizontal="right" vertical="center"/>
    </xf>
    <xf numFmtId="0" fontId="12" fillId="0" borderId="0" xfId="3" applyNumberFormat="1" applyFont="1"/>
    <xf numFmtId="0" fontId="30" fillId="0" borderId="0" xfId="2" applyNumberFormat="1" applyFont="1" applyAlignment="1"/>
    <xf numFmtId="0" fontId="8" fillId="0" borderId="0" xfId="1" applyFont="1" applyAlignment="1">
      <alignment horizontal="right"/>
    </xf>
    <xf numFmtId="0" fontId="12" fillId="0" borderId="0" xfId="0" applyNumberFormat="1" applyFont="1"/>
    <xf numFmtId="49" fontId="24" fillId="3" borderId="1" xfId="4" applyNumberFormat="1" applyFont="1" applyFill="1" applyBorder="1" applyAlignment="1">
      <alignment horizontal="left" vertical="center" indent="2"/>
    </xf>
    <xf numFmtId="4" fontId="14" fillId="2" borderId="1" xfId="10" applyNumberFormat="1" applyFont="1" applyFill="1" applyBorder="1" applyAlignment="1">
      <alignment horizontal="right"/>
    </xf>
    <xf numFmtId="0" fontId="24" fillId="3" borderId="1" xfId="0" applyFont="1" applyFill="1" applyBorder="1" applyAlignment="1">
      <alignment horizontal="left" indent="2"/>
    </xf>
    <xf numFmtId="10" fontId="12" fillId="3" borderId="1" xfId="0" applyNumberFormat="1" applyFont="1" applyFill="1" applyBorder="1" applyAlignment="1"/>
    <xf numFmtId="0" fontId="20" fillId="0" borderId="0" xfId="0" applyFont="1" applyAlignment="1"/>
    <xf numFmtId="49" fontId="26" fillId="12" borderId="1" xfId="11" applyNumberFormat="1" applyFont="1" applyBorder="1" applyAlignment="1">
      <alignment horizontal="left" vertical="center"/>
    </xf>
    <xf numFmtId="4" fontId="12" fillId="3" borderId="1" xfId="5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/>
    <xf numFmtId="0" fontId="8" fillId="0" borderId="1" xfId="1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right"/>
    </xf>
    <xf numFmtId="4" fontId="19" fillId="12" borderId="1" xfId="11" applyNumberFormat="1" applyFont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left" vertical="center" indent="3"/>
    </xf>
    <xf numFmtId="0" fontId="30" fillId="0" borderId="0" xfId="2" applyNumberFormat="1" applyFont="1"/>
    <xf numFmtId="0" fontId="9" fillId="0" borderId="0" xfId="0" applyFont="1" applyAlignment="1">
      <alignment horizontal="center"/>
    </xf>
    <xf numFmtId="49" fontId="19" fillId="17" borderId="1" xfId="12" applyNumberFormat="1" applyFont="1" applyFill="1" applyBorder="1" applyAlignment="1">
      <alignment horizontal="left" vertical="center"/>
    </xf>
    <xf numFmtId="49" fontId="8" fillId="3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/>
    </xf>
    <xf numFmtId="166" fontId="8" fillId="3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49" fontId="26" fillId="12" borderId="1" xfId="11" applyNumberFormat="1" applyFont="1" applyBorder="1"/>
    <xf numFmtId="0" fontId="20" fillId="0" borderId="0" xfId="0" applyFont="1"/>
    <xf numFmtId="164" fontId="15" fillId="14" borderId="1" xfId="2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4" fontId="25" fillId="7" borderId="1" xfId="0" applyNumberFormat="1" applyFont="1" applyFill="1" applyBorder="1" applyAlignment="1"/>
    <xf numFmtId="165" fontId="18" fillId="3" borderId="1" xfId="0" applyNumberFormat="1" applyFont="1" applyFill="1" applyBorder="1" applyAlignment="1"/>
    <xf numFmtId="10" fontId="11" fillId="17" borderId="1" xfId="12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horizontal="left" indent="1"/>
    </xf>
    <xf numFmtId="164" fontId="24" fillId="2" borderId="1" xfId="10" applyNumberFormat="1" applyFont="1" applyFill="1" applyBorder="1" applyAlignment="1">
      <alignment horizontal="right" vertical="center"/>
    </xf>
    <xf numFmtId="10" fontId="19" fillId="12" borderId="1" xfId="13" applyNumberFormat="1" applyFont="1" applyFill="1" applyBorder="1" applyAlignment="1">
      <alignment horizontal="right" vertical="center"/>
    </xf>
    <xf numFmtId="4" fontId="11" fillId="12" borderId="1" xfId="11" applyNumberFormat="1" applyBorder="1" applyAlignment="1">
      <alignment horizontal="right"/>
    </xf>
    <xf numFmtId="0" fontId="24" fillId="5" borderId="1" xfId="0" applyFont="1" applyFill="1" applyBorder="1" applyAlignment="1">
      <alignment horizontal="left" indent="1"/>
    </xf>
    <xf numFmtId="4" fontId="8" fillId="3" borderId="1" xfId="1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/>
    </xf>
    <xf numFmtId="49" fontId="0" fillId="0" borderId="0" xfId="0" applyNumberFormat="1"/>
    <xf numFmtId="0" fontId="18" fillId="3" borderId="1" xfId="0" applyFont="1" applyFill="1" applyBorder="1" applyAlignment="1">
      <alignment horizontal="right" indent="2"/>
    </xf>
    <xf numFmtId="4" fontId="16" fillId="4" borderId="1" xfId="0" applyNumberFormat="1" applyFont="1" applyFill="1" applyBorder="1" applyAlignment="1"/>
    <xf numFmtId="49" fontId="11" fillId="17" borderId="1" xfId="12" applyNumberFormat="1" applyFont="1" applyFill="1" applyBorder="1" applyAlignment="1">
      <alignment horizontal="left"/>
    </xf>
    <xf numFmtId="4" fontId="12" fillId="0" borderId="0" xfId="0" applyNumberFormat="1" applyFont="1" applyAlignment="1"/>
    <xf numFmtId="10" fontId="19" fillId="15" borderId="1" xfId="12" applyNumberFormat="1" applyFont="1" applyFill="1" applyBorder="1" applyAlignment="1">
      <alignment horizontal="right" vertical="center"/>
    </xf>
    <xf numFmtId="0" fontId="17" fillId="0" borderId="0" xfId="2" applyNumberFormat="1" applyFont="1" applyAlignment="1"/>
    <xf numFmtId="49" fontId="8" fillId="3" borderId="1" xfId="4" applyNumberFormat="1" applyFont="1" applyFill="1" applyBorder="1" applyAlignment="1">
      <alignment horizontal="left" vertical="center"/>
    </xf>
    <xf numFmtId="10" fontId="14" fillId="2" borderId="1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left" indent="2"/>
    </xf>
    <xf numFmtId="49" fontId="13" fillId="3" borderId="1" xfId="0" applyNumberFormat="1" applyFont="1" applyFill="1" applyBorder="1" applyAlignment="1">
      <alignment horizontal="left" vertical="center" indent="1"/>
    </xf>
    <xf numFmtId="0" fontId="12" fillId="3" borderId="1" xfId="5" applyNumberFormat="1" applyFont="1" applyFill="1" applyBorder="1" applyAlignment="1">
      <alignment horizontal="left" vertical="center" indent="3"/>
    </xf>
    <xf numFmtId="0" fontId="25" fillId="7" borderId="1" xfId="8" applyFont="1" applyFill="1" applyBorder="1" applyAlignment="1"/>
    <xf numFmtId="0" fontId="23" fillId="6" borderId="1" xfId="0" applyFont="1" applyFill="1" applyBorder="1" applyAlignment="1">
      <alignment horizontal="left" indent="1"/>
    </xf>
    <xf numFmtId="164" fontId="16" fillId="4" borderId="1" xfId="6" applyNumberFormat="1" applyFont="1" applyFill="1" applyBorder="1" applyAlignment="1">
      <alignment horizontal="right" vertical="center"/>
    </xf>
    <xf numFmtId="10" fontId="12" fillId="3" borderId="1" xfId="5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/>
    <xf numFmtId="4" fontId="12" fillId="0" borderId="0" xfId="0" applyNumberFormat="1" applyFont="1"/>
    <xf numFmtId="0" fontId="17" fillId="0" borderId="0" xfId="2" applyNumberFormat="1" applyFont="1"/>
    <xf numFmtId="49" fontId="25" fillId="5" borderId="1" xfId="11" applyNumberFormat="1" applyFont="1" applyFill="1" applyBorder="1" applyAlignment="1">
      <alignment horizontal="left" vertical="center"/>
    </xf>
    <xf numFmtId="4" fontId="25" fillId="5" borderId="1" xfId="11" applyNumberFormat="1" applyFont="1" applyFill="1" applyBorder="1" applyAlignment="1">
      <alignment horizontal="right" vertical="center"/>
    </xf>
    <xf numFmtId="164" fontId="25" fillId="5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1" fillId="3" borderId="2" xfId="0" applyNumberFormat="1" applyFont="1" applyFill="1" applyBorder="1" applyAlignment="1">
      <alignment horizontal="center" vertical="center"/>
    </xf>
    <xf numFmtId="166" fontId="21" fillId="3" borderId="3" xfId="0" applyNumberFormat="1" applyFont="1" applyFill="1" applyBorder="1" applyAlignment="1">
      <alignment horizontal="center" vertical="center"/>
    </xf>
    <xf numFmtId="166" fontId="21" fillId="3" borderId="4" xfId="0" applyNumberFormat="1" applyFont="1" applyFill="1" applyBorder="1" applyAlignment="1">
      <alignment horizontal="center" vertical="center"/>
    </xf>
    <xf numFmtId="14" fontId="21" fillId="3" borderId="2" xfId="0" applyNumberFormat="1" applyFont="1" applyFill="1" applyBorder="1" applyAlignment="1">
      <alignment horizontal="center" vertical="center"/>
    </xf>
    <xf numFmtId="14" fontId="21" fillId="3" borderId="3" xfId="0" applyNumberFormat="1" applyFont="1" applyFill="1" applyBorder="1" applyAlignment="1">
      <alignment horizontal="center" vertical="center"/>
    </xf>
    <xf numFmtId="14" fontId="21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0" fillId="0" borderId="0" xfId="0" applyFont="1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MK_ALL!$B$7:$E$7</c:f>
              <c:numCache>
                <c:formatCode>#,##0.00</c:formatCode>
                <c:ptCount val="4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13E-8B88-A94D95AE366E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MK_ALL!$B$8:$E$8</c:f>
              <c:numCache>
                <c:formatCode>#,##0.00</c:formatCode>
                <c:ptCount val="4"/>
                <c:pt idx="0">
                  <c:v>358.36887587398002</c:v>
                </c:pt>
                <c:pt idx="1">
                  <c:v>373.20131643996001</c:v>
                </c:pt>
                <c:pt idx="2">
                  <c:v>359.90835127922003</c:v>
                </c:pt>
                <c:pt idx="3">
                  <c:v>339.82711213162003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13E-8B88-A94D95AE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0415"/>
        <c:axId val="1"/>
        <c:axId val="0"/>
      </c:bar3DChart>
      <c:dateAx>
        <c:axId val="9615804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15804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50847457627118642"/>
          <c:w val="9.0909090909090912E-2"/>
          <c:h val="0.1570621468926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6C-4C59-A294-981ACBAA0F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6C-4C59-A294-981ACBAA0F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6C-4C59-A294-981ACBAA0F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6C-4C59-A294-981ACBAA0F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86C-4C59-A294-981ACBAA0F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86C-4C59-A294-981ACBAA0F2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86C-4C59-A294-981ACBAA0F2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2.2669680049999998E-2</c:v>
                </c:pt>
                <c:pt idx="1">
                  <c:v>33.792832353370002</c:v>
                </c:pt>
                <c:pt idx="2">
                  <c:v>30.25600988867</c:v>
                </c:pt>
                <c:pt idx="3">
                  <c:v>3.2134134202600002</c:v>
                </c:pt>
                <c:pt idx="4">
                  <c:v>13.81184964757</c:v>
                </c:pt>
                <c:pt idx="5">
                  <c:v>37.808462573820002</c:v>
                </c:pt>
                <c:pt idx="6">
                  <c:v>1.0060145148199999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6C-4C59-A294-981ACBAA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A0-4F83-AB48-3BB64D1F4B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A0-4F83-AB48-3BB64D1F4B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A0-4F83-AB48-3BB64D1F4B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A0-4F83-AB48-3BB64D1F4BE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BA0-4F83-AB48-3BB64D1F4BE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BA0-4F83-AB48-3BB64D1F4B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BA0-4F83-AB48-3BB64D1F4BE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2.2669680049999998E-2</c:v>
                </c:pt>
                <c:pt idx="1">
                  <c:v>30.354363940950002</c:v>
                </c:pt>
                <c:pt idx="2">
                  <c:v>29.191313105950002</c:v>
                </c:pt>
                <c:pt idx="3">
                  <c:v>3.2134134202600002</c:v>
                </c:pt>
                <c:pt idx="4">
                  <c:v>10.501295440570001</c:v>
                </c:pt>
                <c:pt idx="5">
                  <c:v>36.329315633470003</c:v>
                </c:pt>
                <c:pt idx="6">
                  <c:v>1.0060145148199999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A0-4F83-AB48-3BB64D1F4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98-42C8-A118-E1BC8E2583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98-42C8-A118-E1BC8E2583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98-42C8-A118-E1BC8E2583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98-42C8-A118-E1BC8E25836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98-42C8-A118-E1BC8E25836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E98-42C8-A118-E1BC8E25836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E98-42C8-A118-E1BC8E25836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E98-42C8-A118-E1BC8E25836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98-42C8-A118-E1BC8E25836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39.785712704330003</c:v>
                </c:pt>
                <c:pt idx="1">
                  <c:v>1.6188527076499999</c:v>
                </c:pt>
                <c:pt idx="2">
                  <c:v>2.6105729999999998E-5</c:v>
                </c:pt>
                <c:pt idx="3">
                  <c:v>24.233295483500001</c:v>
                </c:pt>
                <c:pt idx="4">
                  <c:v>2.65590487946</c:v>
                </c:pt>
                <c:pt idx="5">
                  <c:v>40.439517309369997</c:v>
                </c:pt>
                <c:pt idx="6">
                  <c:v>6.8225393952699998</c:v>
                </c:pt>
                <c:pt idx="7">
                  <c:v>4.3554034932499999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98-42C8-A118-E1BC8E258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B6-4CF1-A701-5269A0A2E6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B6-4CF1-A701-5269A0A2E6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B6-4CF1-A701-5269A0A2E6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B6-4CF1-A701-5269A0A2E6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B6-4CF1-A701-5269A0A2E6C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B6-4CF1-A701-5269A0A2E6C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B6-4CF1-A701-5269A0A2E6C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B6-4CF1-A701-5269A0A2E6C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39.46173484901</c:v>
                </c:pt>
                <c:pt idx="1">
                  <c:v>4.6111135290000001E-2</c:v>
                </c:pt>
                <c:pt idx="2">
                  <c:v>22.708295483499999</c:v>
                </c:pt>
                <c:pt idx="3">
                  <c:v>1.63603223728</c:v>
                </c:pt>
                <c:pt idx="4">
                  <c:v>35.697829301909998</c:v>
                </c:pt>
                <c:pt idx="5">
                  <c:v>6.8225393952699998</c:v>
                </c:pt>
                <c:pt idx="6">
                  <c:v>4.2458433338099999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6-4CF1-A701-5269A0A2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DF-46B1-A1B5-39884AA771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DF-46B1-A1B5-39884AA771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DF-46B1-A1B5-39884AA771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DF-46B1-A1B5-39884AA771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DF-46B1-A1B5-39884AA771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4DF-46B1-A1B5-39884AA771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4DF-46B1-A1B5-39884AA7718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F-46B1-A1B5-39884AA7718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1.57274157236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1.01987264218</c:v>
                </c:pt>
                <c:pt idx="5">
                  <c:v>4.7416880074599996</c:v>
                </c:pt>
                <c:pt idx="6">
                  <c:v>0.10956015944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DF-46B1-A1B5-39884AA77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41.404591517710003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889-8095-3E670B7D3BBD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71.416852818579997</c:v>
                </c:pt>
                <c:pt idx="5">
                  <c:v>78.506660560849994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889-8095-3E670B7D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603151"/>
        <c:axId val="1"/>
        <c:axId val="0"/>
      </c:bar3DChart>
      <c:dateAx>
        <c:axId val="9626031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603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1514.1079453622101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2-4BC7-8F9E-7DB9B556F36C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2611.6143239800599</c:v>
                </c:pt>
                <c:pt idx="5">
                  <c:v>2870.8786673855202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2-4BC7-8F9E-7DB9B556F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601071"/>
        <c:axId val="1"/>
        <c:axId val="0"/>
      </c:bar3DChart>
      <c:dateAx>
        <c:axId val="9626010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6010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0.358877</c:v>
                </c:pt>
                <c:pt idx="5">
                  <c:v>0.34529399999999999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1-4343-ACF9-5EA849CDE63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0.641123</c:v>
                </c:pt>
                <c:pt idx="5">
                  <c:v>0.65470600000000001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1-4343-ACF9-5EA849CD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598991"/>
        <c:axId val="1"/>
        <c:axId val="0"/>
      </c:bar3DChart>
      <c:dateAx>
        <c:axId val="9625989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5989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412429378531073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8C-4206-B6F4-1F0D578DF79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C-4206-B6F4-1F0D578DF79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8C-4206-B6F4-1F0D578DF79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8C-4206-B6F4-1F0D578DF79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8C-4206-B6F4-1F0D578DF79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8C-4206-B6F4-1F0D578DF7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4073.5025076400698</c:v>
                </c:pt>
                <c:pt idx="5">
                  <c:v>4384.9866127477308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8C-4206-B6F4-1F0D578DF790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8C-4206-B6F4-1F0D578DF79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8C-4206-B6F4-1F0D578DF79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8C-4206-B6F4-1F0D578DF79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8C-4206-B6F4-1F0D578DF79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8C-4206-B6F4-1F0D578DF79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8C-4206-B6F4-1F0D578DF7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1514.1079453622101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8C-4206-B6F4-1F0D578DF790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8C-4206-B6F4-1F0D578DF79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8C-4206-B6F4-1F0D578DF79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8C-4206-B6F4-1F0D578DF79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8C-4206-B6F4-1F0D578DF79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8C-4206-B6F4-1F0D578DF79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8C-4206-B6F4-1F0D578DF7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2611.6143239800599</c:v>
                </c:pt>
                <c:pt idx="5">
                  <c:v>2870.8786673855202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D8C-4206-B6F4-1F0D578DF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696015"/>
        <c:axId val="1"/>
        <c:axId val="0"/>
      </c:bar3DChart>
      <c:dateAx>
        <c:axId val="96369601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36960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6C-4A40-BD25-49865DDD56F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6C-4A40-BD25-49865DDD56F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6C-4A40-BD25-49865DDD56F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6C-4A40-BD25-49865DDD56F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6C-4A40-BD25-49865DDD56F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6C-4A40-BD25-49865DDD56F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111.39344978078</c:v>
                </c:pt>
                <c:pt idx="5">
                  <c:v>119.91125207856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6C-4A40-BD25-49865DDD56F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6C-4A40-BD25-49865DDD56F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6C-4A40-BD25-49865DDD56F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6C-4A40-BD25-49865DDD56F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6C-4A40-BD25-49865DDD56F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6C-4A40-BD25-49865DDD56F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6C-4A40-BD25-49865DDD56F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41.404591517710003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6C-4A40-BD25-49865DDD56F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71.416852818579997</c:v>
                </c:pt>
                <c:pt idx="5">
                  <c:v>78.506660560849994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6C-4A40-BD25-49865DDD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696431"/>
        <c:axId val="1"/>
        <c:axId val="0"/>
      </c:bar3DChart>
      <c:dateAx>
        <c:axId val="96369643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6369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MK_ALL!$B$13:$E$13</c:f>
              <c:numCache>
                <c:formatCode>#,##0.00</c:formatCode>
                <c:ptCount val="4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A-44D5-89D1-6C5907F17D2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MK_ALL!$B$14:$E$14</c:f>
              <c:numCache>
                <c:formatCode>#,##0.00</c:formatCode>
                <c:ptCount val="4"/>
                <c:pt idx="0">
                  <c:v>9.7999069112299999</c:v>
                </c:pt>
                <c:pt idx="1">
                  <c:v>10.20551282908</c:v>
                </c:pt>
                <c:pt idx="2">
                  <c:v>9.8420051978699998</c:v>
                </c:pt>
                <c:pt idx="3">
                  <c:v>9.2928663424900009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A-44D5-89D1-6C5907F17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2079"/>
        <c:axId val="1"/>
        <c:axId val="0"/>
      </c:bar3DChart>
      <c:dateAx>
        <c:axId val="96158207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15820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5423728813559322"/>
          <c:w val="9.0909090909090912E-2"/>
          <c:h val="0.13898305084745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AD3-9F04-9354C57CC39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AD3-9F04-9354C57CC39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AD3-9F04-9354C57CC39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AD3-9F04-9354C57CC39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AD3-9F04-9354C57CC39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AD3-9F04-9354C57CC39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4073.5025076400698</c:v>
                </c:pt>
                <c:pt idx="5">
                  <c:v>4384.9866127477299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09-4AD3-9F04-9354C57CC39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AD3-9F04-9354C57CC39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AD3-9F04-9354C57CC39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9-4AD3-9F04-9354C57CC39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9-4AD3-9F04-9354C57CC39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09-4AD3-9F04-9354C57CC39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09-4AD3-9F04-9354C57CC39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4045.1595006161101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09-4AD3-9F04-9354C57CC39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09-4AD3-9F04-9354C57CC39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09-4AD3-9F04-9354C57CC39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09-4AD3-9F04-9354C57CC39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09-4AD3-9F04-9354C57CC39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09-4AD3-9F04-9354C57CC39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09-4AD3-9F04-9354C57CC39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358.36887587398002</c:v>
                </c:pt>
                <c:pt idx="5">
                  <c:v>339.82711213162003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09-4AD3-9F04-9354C57C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596495"/>
        <c:axId val="1"/>
        <c:axId val="0"/>
      </c:bar3DChart>
      <c:dateAx>
        <c:axId val="9625964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596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48-4970-A0A0-9FC6D9F7C9A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48-4970-A0A0-9FC6D9F7C9A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48-4970-A0A0-9FC6D9F7C9A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48-4970-A0A0-9FC6D9F7C9A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48-4970-A0A0-9FC6D9F7C9A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48-4970-A0A0-9FC6D9F7C9A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111.39344978078</c:v>
                </c:pt>
                <c:pt idx="5">
                  <c:v>119.91125207856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48-4970-A0A0-9FC6D9F7C9AE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48-4970-A0A0-9FC6D9F7C9A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48-4970-A0A0-9FC6D9F7C9A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48-4970-A0A0-9FC6D9F7C9A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48-4970-A0A0-9FC6D9F7C9A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48-4970-A0A0-9FC6D9F7C9A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48-4970-A0A0-9FC6D9F7C9A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110.61838573607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48-4970-A0A0-9FC6D9F7C9AE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9.7999069112299999</c:v>
                </c:pt>
                <c:pt idx="5">
                  <c:v>9.2928663424900009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48-4970-A0A0-9FC6D9F7C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598159"/>
        <c:axId val="1"/>
        <c:axId val="0"/>
      </c:bar3DChart>
      <c:dateAx>
        <c:axId val="96259815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625981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5-489A-B29B-5A1359AC03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15-489A-B29B-5A1359AC0346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15-489A-B29B-5A1359AC034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4045.1595006161101</c:v>
                </c:pt>
                <c:pt idx="1">
                  <c:v>339.82711213162003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5-489A-B29B-5A1359AC0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21-41C8-85B3-D42B4F31EA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21-41C8-85B3-D42B4F31EA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321-41C8-85B3-D42B4F31EA4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2023.03.31-2023.12.31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8.1371302736600004</c:v>
                </c:pt>
                <c:pt idx="1">
                  <c:v>32.255424206539999</c:v>
                </c:pt>
                <c:pt idx="2">
                  <c:v>79.518697598360006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21-41C8-85B3-D42B4F31E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93-4117-8042-90DC82A484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93-4117-8042-90DC82A484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93-4117-8042-90DC82A484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93-4117-8042-90DC82A4846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14,482%; 7,67р.</c:v>
                </c:pt>
                <c:pt idx="1">
                  <c:v>      Державний зовнішній борг; 3,263%; 16,81р.</c:v>
                </c:pt>
                <c:pt idx="2">
                  <c:v>      Гарантований внутрішній борг; 12,889%; 5,44р.</c:v>
                </c:pt>
                <c:pt idx="3">
                  <c:v>      Гарантований зовнішній борг; 4,419%; 11,2р.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1444720585.97</c:v>
                </c:pt>
                <c:pt idx="1">
                  <c:v>2598347408.23</c:v>
                </c:pt>
                <c:pt idx="2">
                  <c:v>71328297.269999996</c:v>
                </c:pt>
                <c:pt idx="3">
                  <c:v>270381453.75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3-4117-8042-90DC82A48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72-4B41-81AA-6C9DD76F92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72-4B41-81AA-6C9DD76F92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72-4B41-81AA-6C9DD76F92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72-4B41-81AA-6C9DD76F92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72-4B41-81AA-6C9DD76F92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672-4B41-81AA-6C9DD76F92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672-4B41-81AA-6C9DD76F92E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672-4B41-81AA-6C9DD76F92E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672-4B41-81AA-6C9DD76F92E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672-4B41-81AA-6C9DD76F92E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672-4B41-81AA-6C9DD76F92E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672-4B41-81AA-6C9DD76F92E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672-4B41-81AA-6C9DD76F92E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672-4B41-81AA-6C9DD76F92E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672-4B41-81AA-6C9DD76F92E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672-4B41-81AA-6C9DD76F92E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672-4B41-81AA-6C9DD76F92E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672-4B41-81AA-6C9DD76F92E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672-4B41-81AA-6C9DD76F92E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672-4B41-81AA-6C9DD76F92E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672-4B41-81AA-6C9DD76F92E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672-4B41-81AA-6C9DD76F92E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672-4B41-81AA-6C9DD76F92E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672-4B41-81AA-6C9DD76F92E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672-4B41-81AA-6C9DD76F92E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672-4B41-81AA-6C9DD76F92E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672-4B41-81AA-6C9DD76F92E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672-4B41-81AA-6C9DD76F92E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672-4B41-81AA-6C9DD76F92E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672-4B41-81AA-6C9DD76F92E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672-4B41-81AA-6C9DD76F92E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672-4B41-81AA-6C9DD76F92E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672-4B41-81AA-6C9DD76F92E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672-4B41-81AA-6C9DD76F92E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672-4B41-81AA-6C9DD76F92E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1,994%; 0,81р.</c:v>
                </c:pt>
                <c:pt idx="4">
                  <c:v>            ОВДП (12 - річні); 13,43%;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10,648%; 1,18р.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16,653%; 1,72р.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11,85%; 1,87р.</c:v>
                </c:pt>
                <c:pt idx="26">
                  <c:v>            ОВДП (30 - річні); 24,931%; 18,6р.</c:v>
                </c:pt>
                <c:pt idx="27">
                  <c:v>            ОВДП (4 - річні); 10,668%; 2,81р.</c:v>
                </c:pt>
                <c:pt idx="28">
                  <c:v>            ОВДП (5 - річні); 16,291%; 3,36р.</c:v>
                </c:pt>
                <c:pt idx="29">
                  <c:v>            ОВДП (6 - місячні); 1,358%; 0,42р.</c:v>
                </c:pt>
                <c:pt idx="30">
                  <c:v>            ОВДП (6 - річні); 15,84%; 5,39р.</c:v>
                </c:pt>
                <c:pt idx="31">
                  <c:v>            ОВДП (7 - річні); 9,399%;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36417085.710000001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92711735.299999997</c:v>
                </c:pt>
                <c:pt idx="11">
                  <c:v>12097744</c:v>
                </c:pt>
                <c:pt idx="12">
                  <c:v>12097744</c:v>
                </c:pt>
                <c:pt idx="13">
                  <c:v>110824373.68000001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40529000</c:v>
                </c:pt>
                <c:pt idx="26">
                  <c:v>262097751</c:v>
                </c:pt>
                <c:pt idx="27">
                  <c:v>37788384</c:v>
                </c:pt>
                <c:pt idx="28">
                  <c:v>65115522</c:v>
                </c:pt>
                <c:pt idx="29">
                  <c:v>68518529.480000004</c:v>
                </c:pt>
                <c:pt idx="30">
                  <c:v>41080407</c:v>
                </c:pt>
                <c:pt idx="31">
                  <c:v>21481691</c:v>
                </c:pt>
                <c:pt idx="32">
                  <c:v>2500000</c:v>
                </c:pt>
                <c:pt idx="33">
                  <c:v>0</c:v>
                </c:pt>
                <c:pt idx="34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672-4B41-81AA-6C9DD76F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1B-4902-899D-508D1F5B3E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1B-4902-899D-508D1F5B3EF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MK_ALL!$E$19:$E$20</c:f>
              <c:numCache>
                <c:formatCode>0.00%</c:formatCode>
                <c:ptCount val="2"/>
                <c:pt idx="0">
                  <c:v>0.92250200000000004</c:v>
                </c:pt>
                <c:pt idx="1">
                  <c:v>7.7497999999999997E-2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B-4902-899D-508D1F5B3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30888431253785581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D6-4A4D-B925-48706FF657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D6-4A4D-B925-48706FF657E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MT_ALL!$E$19:$E$20</c:f>
              <c:numCache>
                <c:formatCode>0.00%</c:formatCode>
                <c:ptCount val="2"/>
                <c:pt idx="0">
                  <c:v>0.34529399999999999</c:v>
                </c:pt>
                <c:pt idx="1">
                  <c:v>0.65470600000000001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6-4A4D-B925-48706FF65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7554486575"/>
          <c:y val="2.030451676569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MT_ALL!$B$7:$E$7</c:f>
              <c:numCache>
                <c:formatCode>#,##0.00</c:formatCode>
                <c:ptCount val="4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1514.1079453622101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8-4915-88E2-A37C000E953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MT_ALL!$B$8:$E$8</c:f>
              <c:numCache>
                <c:formatCode>#,##0.00</c:formatCode>
                <c:ptCount val="4"/>
                <c:pt idx="0">
                  <c:v>2611.6143239800599</c:v>
                </c:pt>
                <c:pt idx="1">
                  <c:v>2772.0004216040002</c:v>
                </c:pt>
                <c:pt idx="2">
                  <c:v>2738.99364799054</c:v>
                </c:pt>
                <c:pt idx="3">
                  <c:v>2870.8786673855202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58-4915-88E2-A37C000E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5823"/>
        <c:axId val="1"/>
        <c:axId val="0"/>
      </c:bar3DChart>
      <c:catAx>
        <c:axId val="96158582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158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68965517241384"/>
          <c:y val="9.9435028248587576E-2"/>
          <c:w val="0.12137931034482759"/>
          <c:h val="7.796610169491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MT_ALL!$B$13:$E$13</c:f>
              <c:numCache>
                <c:formatCode>#,##0.00</c:formatCode>
                <c:ptCount val="4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41.404591517710003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E-4CFE-86F0-56FE00FFDFE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MT_ALL!$B$14:$E$14</c:f>
              <c:numCache>
                <c:formatCode>#,##0.00</c:formatCode>
                <c:ptCount val="4"/>
                <c:pt idx="0">
                  <c:v>71.416852818579997</c:v>
                </c:pt>
                <c:pt idx="1">
                  <c:v>75.802749397149995</c:v>
                </c:pt>
                <c:pt idx="2">
                  <c:v>74.900150620719998</c:v>
                </c:pt>
                <c:pt idx="3">
                  <c:v>78.506660560849994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E-4CFE-86F0-56FE00FF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4159"/>
        <c:axId val="1"/>
        <c:axId val="0"/>
      </c:bar3DChart>
      <c:catAx>
        <c:axId val="96158415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9615841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2768361581920903E-2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31.03.2023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5A-4E2A-848D-F41CBC0D4D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5A-4E2A-848D-F41CBC0D4DF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40.656932376749999</c:v>
                </c:pt>
                <c:pt idx="1">
                  <c:v>79.254319701810005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A-4E2A-848D-F41CBC0D4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140495861094286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FD-4C4A-80D7-19578206CD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FD-4C4A-80D7-19578206CD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FD-4C4A-80D7-19578206CD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FD-4C4A-80D7-19578206CD0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FFD-4C4A-80D7-19578206CD0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FFD-4C4A-80D7-19578206CD0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FFD-4C4A-80D7-19578206CD0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FFD-4C4A-80D7-19578206CD0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FFD-4C4A-80D7-19578206CD0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UIRD 3m USD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Український індекс ставок за депозитами фізичних осіб</c:v>
                </c:pt>
                <c:pt idx="8">
                  <c:v>Фіксована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4.2045203173200001</c:v>
                </c:pt>
                <c:pt idx="1">
                  <c:v>2.0332235033199999</c:v>
                </c:pt>
                <c:pt idx="2">
                  <c:v>7.5740470440300003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8.62318558682</c:v>
                </c:pt>
                <c:pt idx="6">
                  <c:v>13.81184964757</c:v>
                </c:pt>
                <c:pt idx="7">
                  <c:v>0.40787679083</c:v>
                </c:pt>
                <c:pt idx="8">
                  <c:v>79.254319701810005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FD-4C4A-80D7-19578206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29752069452856855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05-4DC6-BB56-E717E6E739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05-4DC6-BB56-E717E6E739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05-4DC6-BB56-E717E6E739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05-4DC6-BB56-E717E6E739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B05-4DC6-BB56-E717E6E739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B05-4DC6-BB56-E717E6E739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B05-4DC6-BB56-E717E6E739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3.7917794513800001</c:v>
                </c:pt>
                <c:pt idx="1">
                  <c:v>0.42805499463000002</c:v>
                </c:pt>
                <c:pt idx="2" formatCode="#,##0.00">
                  <c:v>7.5526178565600004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10.501295440570001</c:v>
                </c:pt>
                <c:pt idx="6" formatCode="#,##0.00">
                  <c:v>76.717916297149998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05-4DC6-BB56-E717E6E73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54" customWidth="1"/>
    <col min="2" max="5" width="16.26953125" style="75" customWidth="1"/>
    <col min="6" max="16384" width="9.1796875" style="154"/>
  </cols>
  <sheetData>
    <row r="1" spans="1:10" s="64" customFormat="1" ht="13" x14ac:dyDescent="0.3">
      <c r="B1" s="250"/>
      <c r="C1" s="250"/>
      <c r="D1" s="250"/>
      <c r="E1" s="250"/>
    </row>
    <row r="2" spans="1:10" s="173" customFormat="1" ht="18.5" x14ac:dyDescent="0.45">
      <c r="A2" s="255" t="s">
        <v>107</v>
      </c>
      <c r="B2" s="255"/>
      <c r="C2" s="255"/>
      <c r="D2" s="255"/>
      <c r="E2" s="255"/>
      <c r="F2" s="211"/>
      <c r="G2" s="211"/>
      <c r="H2" s="211"/>
      <c r="I2" s="211"/>
      <c r="J2" s="211"/>
    </row>
    <row r="3" spans="1:10" s="64" customFormat="1" ht="13" x14ac:dyDescent="0.3">
      <c r="B3" s="237"/>
      <c r="C3" s="237"/>
      <c r="D3" s="237"/>
      <c r="E3" s="237"/>
      <c r="F3" s="47"/>
      <c r="G3" s="47"/>
      <c r="H3" s="47"/>
    </row>
    <row r="4" spans="1:10" s="216" customFormat="1" ht="13" x14ac:dyDescent="0.3">
      <c r="B4" s="146"/>
      <c r="C4" s="146"/>
      <c r="D4" s="146"/>
      <c r="E4" s="146" t="str">
        <f>VALUAH</f>
        <v>млрд. грн</v>
      </c>
    </row>
    <row r="5" spans="1:10" s="151" customFormat="1" ht="13" x14ac:dyDescent="0.25">
      <c r="A5" s="213"/>
      <c r="B5" s="215">
        <v>44926</v>
      </c>
      <c r="C5" s="215">
        <v>44957</v>
      </c>
      <c r="D5" s="215">
        <v>44985</v>
      </c>
      <c r="E5" s="215">
        <v>45016</v>
      </c>
    </row>
    <row r="6" spans="1:10" s="130" customFormat="1" ht="31" x14ac:dyDescent="0.25">
      <c r="A6" s="188" t="s">
        <v>152</v>
      </c>
      <c r="B6" s="221">
        <f>B$61+B$7</f>
        <v>4073.5025076400707</v>
      </c>
      <c r="C6" s="221">
        <f>C$61+C$7</f>
        <v>4264.4506628775707</v>
      </c>
      <c r="D6" s="221">
        <f>D$61+D$7</f>
        <v>4241.7559070672305</v>
      </c>
      <c r="E6" s="221">
        <f>E$61+E$7</f>
        <v>4384.9866127477308</v>
      </c>
    </row>
    <row r="7" spans="1:10" s="165" customFormat="1" ht="14.5" x14ac:dyDescent="0.25">
      <c r="A7" s="36" t="s">
        <v>48</v>
      </c>
      <c r="B7" s="108">
        <f>B$8+B$44</f>
        <v>1461.8881836600103</v>
      </c>
      <c r="C7" s="108">
        <f>C$8+C$44</f>
        <v>1492.4502412735703</v>
      </c>
      <c r="D7" s="108">
        <f>D$8+D$44</f>
        <v>1502.76225907669</v>
      </c>
      <c r="E7" s="108">
        <f>E$8+E$44</f>
        <v>1514.1079453622106</v>
      </c>
    </row>
    <row r="8" spans="1:10" s="180" customFormat="1" ht="14.5" outlineLevel="1" x14ac:dyDescent="0.25">
      <c r="A8" s="120" t="s">
        <v>65</v>
      </c>
      <c r="B8" s="227">
        <f>B$9+B$42</f>
        <v>1389.6902523549404</v>
      </c>
      <c r="C8" s="227">
        <f>C$9+C$42</f>
        <v>1420.4619873613403</v>
      </c>
      <c r="D8" s="227">
        <f>D$9+D$42</f>
        <v>1431.3214009277401</v>
      </c>
      <c r="E8" s="227">
        <f>E$9+E$42</f>
        <v>1444.7466166493205</v>
      </c>
    </row>
    <row r="9" spans="1:10" s="83" customFormat="1" ht="13" outlineLevel="2" x14ac:dyDescent="0.25">
      <c r="A9" s="178" t="s">
        <v>195</v>
      </c>
      <c r="B9" s="204">
        <f>SUM(B$10:B$41)</f>
        <v>1387.9709695622005</v>
      </c>
      <c r="C9" s="204">
        <f>SUM(C$10:C$41)</f>
        <v>1418.7427045686004</v>
      </c>
      <c r="D9" s="204">
        <f>SUM(D$10:D$41)</f>
        <v>1429.6021181350002</v>
      </c>
      <c r="E9" s="204">
        <f>SUM(E$10:E$41)</f>
        <v>1443.0603969872004</v>
      </c>
    </row>
    <row r="10" spans="1:10" s="175" customFormat="1" ht="13" outlineLevel="3" x14ac:dyDescent="0.25">
      <c r="A10" s="18" t="s">
        <v>143</v>
      </c>
      <c r="B10" s="79">
        <v>81.333449999999999</v>
      </c>
      <c r="C10" s="79">
        <v>81.333449999999999</v>
      </c>
      <c r="D10" s="79">
        <v>81.333449999999999</v>
      </c>
      <c r="E10" s="79">
        <v>81.323449999999994</v>
      </c>
    </row>
    <row r="11" spans="1:10" ht="13" outlineLevel="3" x14ac:dyDescent="0.3">
      <c r="A11" s="131" t="s">
        <v>204</v>
      </c>
      <c r="B11" s="29">
        <v>17.533000000000001</v>
      </c>
      <c r="C11" s="29">
        <v>17.533000000000001</v>
      </c>
      <c r="D11" s="29">
        <v>17.533000000000001</v>
      </c>
      <c r="E11" s="29">
        <v>17.533000000000001</v>
      </c>
      <c r="F11" s="147"/>
      <c r="G11" s="147"/>
      <c r="H11" s="147"/>
    </row>
    <row r="12" spans="1:10" ht="13" outlineLevel="3" x14ac:dyDescent="0.3">
      <c r="A12" s="131" t="s">
        <v>31</v>
      </c>
      <c r="B12" s="29">
        <v>53.805816397400001</v>
      </c>
      <c r="C12" s="29">
        <v>60.100565103400001</v>
      </c>
      <c r="D12" s="29">
        <v>59.919900869400003</v>
      </c>
      <c r="E12" s="29">
        <v>36.428837740600002</v>
      </c>
      <c r="F12" s="147"/>
      <c r="G12" s="147"/>
      <c r="H12" s="147"/>
    </row>
    <row r="13" spans="1:10" ht="13" outlineLevel="3" x14ac:dyDescent="0.3">
      <c r="A13" s="131" t="s">
        <v>34</v>
      </c>
      <c r="B13" s="29">
        <v>50</v>
      </c>
      <c r="C13" s="29">
        <v>50</v>
      </c>
      <c r="D13" s="29">
        <v>50</v>
      </c>
      <c r="E13" s="29">
        <v>50</v>
      </c>
      <c r="F13" s="147"/>
      <c r="G13" s="147"/>
      <c r="H13" s="147"/>
    </row>
    <row r="14" spans="1:10" ht="13" outlineLevel="3" x14ac:dyDescent="0.3">
      <c r="A14" s="131" t="s">
        <v>84</v>
      </c>
      <c r="B14" s="29">
        <v>28.700001</v>
      </c>
      <c r="C14" s="29">
        <v>28.700001</v>
      </c>
      <c r="D14" s="29">
        <v>28.700001</v>
      </c>
      <c r="E14" s="29">
        <v>28.700001</v>
      </c>
      <c r="F14" s="147"/>
      <c r="G14" s="147"/>
      <c r="H14" s="147"/>
    </row>
    <row r="15" spans="1:10" ht="13" outlineLevel="3" x14ac:dyDescent="0.3">
      <c r="A15" s="131" t="s">
        <v>134</v>
      </c>
      <c r="B15" s="29">
        <v>46.9</v>
      </c>
      <c r="C15" s="29">
        <v>46.9</v>
      </c>
      <c r="D15" s="29">
        <v>46.9</v>
      </c>
      <c r="E15" s="29">
        <v>46.9</v>
      </c>
      <c r="F15" s="147"/>
      <c r="G15" s="147"/>
      <c r="H15" s="147"/>
    </row>
    <row r="16" spans="1:10" ht="13" outlineLevel="3" x14ac:dyDescent="0.3">
      <c r="A16" s="131" t="s">
        <v>196</v>
      </c>
      <c r="B16" s="29">
        <v>237.101957</v>
      </c>
      <c r="C16" s="29">
        <v>237.101957</v>
      </c>
      <c r="D16" s="29">
        <v>237.101957</v>
      </c>
      <c r="E16" s="29">
        <v>237.101957</v>
      </c>
      <c r="F16" s="147"/>
      <c r="G16" s="147"/>
      <c r="H16" s="147"/>
    </row>
    <row r="17" spans="1:8" ht="13" outlineLevel="3" x14ac:dyDescent="0.3">
      <c r="A17" s="131" t="s">
        <v>27</v>
      </c>
      <c r="B17" s="29">
        <v>12.097744</v>
      </c>
      <c r="C17" s="29">
        <v>12.097744</v>
      </c>
      <c r="D17" s="29">
        <v>12.097744</v>
      </c>
      <c r="E17" s="29">
        <v>12.097744</v>
      </c>
      <c r="F17" s="147"/>
      <c r="G17" s="147"/>
      <c r="H17" s="147"/>
    </row>
    <row r="18" spans="1:8" ht="13" outlineLevel="3" x14ac:dyDescent="0.3">
      <c r="A18" s="131" t="s">
        <v>76</v>
      </c>
      <c r="B18" s="29">
        <v>27.097743999999999</v>
      </c>
      <c r="C18" s="29">
        <v>27.097743999999999</v>
      </c>
      <c r="D18" s="29">
        <v>27.097743999999999</v>
      </c>
      <c r="E18" s="29">
        <v>27.097743999999999</v>
      </c>
      <c r="F18" s="147"/>
      <c r="G18" s="147"/>
      <c r="H18" s="147"/>
    </row>
    <row r="19" spans="1:8" ht="13" outlineLevel="3" x14ac:dyDescent="0.3">
      <c r="A19" s="131" t="s">
        <v>170</v>
      </c>
      <c r="B19" s="29">
        <v>69.614992801400007</v>
      </c>
      <c r="C19" s="29">
        <v>91.313176936199994</v>
      </c>
      <c r="D19" s="29">
        <v>91.938075141400006</v>
      </c>
      <c r="E19" s="29">
        <v>92.732437781200005</v>
      </c>
      <c r="F19" s="147"/>
      <c r="G19" s="147"/>
      <c r="H19" s="147"/>
    </row>
    <row r="20" spans="1:8" ht="13" outlineLevel="3" x14ac:dyDescent="0.3">
      <c r="A20" s="131" t="s">
        <v>127</v>
      </c>
      <c r="B20" s="29">
        <v>12.097744</v>
      </c>
      <c r="C20" s="29">
        <v>12.097744</v>
      </c>
      <c r="D20" s="29">
        <v>12.097744</v>
      </c>
      <c r="E20" s="29">
        <v>12.097744</v>
      </c>
      <c r="F20" s="147"/>
      <c r="G20" s="147"/>
      <c r="H20" s="147"/>
    </row>
    <row r="21" spans="1:8" ht="13" outlineLevel="3" x14ac:dyDescent="0.3">
      <c r="A21" s="131" t="s">
        <v>191</v>
      </c>
      <c r="B21" s="29">
        <v>12.097744</v>
      </c>
      <c r="C21" s="29">
        <v>12.097744</v>
      </c>
      <c r="D21" s="29">
        <v>12.097744</v>
      </c>
      <c r="E21" s="29">
        <v>12.097744</v>
      </c>
      <c r="F21" s="147"/>
      <c r="G21" s="147"/>
      <c r="H21" s="147"/>
    </row>
    <row r="22" spans="1:8" ht="13" outlineLevel="3" x14ac:dyDescent="0.3">
      <c r="A22" s="131" t="s">
        <v>218</v>
      </c>
      <c r="B22" s="29">
        <v>60.071426971400001</v>
      </c>
      <c r="C22" s="29">
        <v>72.613278971400007</v>
      </c>
      <c r="D22" s="29">
        <v>89.419828406400001</v>
      </c>
      <c r="E22" s="29">
        <v>110.82437368479999</v>
      </c>
      <c r="F22" s="147"/>
      <c r="G22" s="147"/>
      <c r="H22" s="147"/>
    </row>
    <row r="23" spans="1:8" ht="13" outlineLevel="3" x14ac:dyDescent="0.3">
      <c r="A23" s="131" t="s">
        <v>151</v>
      </c>
      <c r="B23" s="29">
        <v>12.097744</v>
      </c>
      <c r="C23" s="29">
        <v>12.097744</v>
      </c>
      <c r="D23" s="29">
        <v>12.097744</v>
      </c>
      <c r="E23" s="29">
        <v>12.097744</v>
      </c>
      <c r="F23" s="147"/>
      <c r="G23" s="147"/>
      <c r="H23" s="147"/>
    </row>
    <row r="24" spans="1:8" ht="13" outlineLevel="3" x14ac:dyDescent="0.3">
      <c r="A24" s="131" t="s">
        <v>209</v>
      </c>
      <c r="B24" s="29">
        <v>12.097744</v>
      </c>
      <c r="C24" s="29">
        <v>12.097744</v>
      </c>
      <c r="D24" s="29">
        <v>12.097744</v>
      </c>
      <c r="E24" s="29">
        <v>12.097744</v>
      </c>
      <c r="F24" s="147"/>
      <c r="G24" s="147"/>
      <c r="H24" s="147"/>
    </row>
    <row r="25" spans="1:8" ht="13" outlineLevel="3" x14ac:dyDescent="0.3">
      <c r="A25" s="131" t="s">
        <v>38</v>
      </c>
      <c r="B25" s="29">
        <v>12.097744</v>
      </c>
      <c r="C25" s="29">
        <v>12.097744</v>
      </c>
      <c r="D25" s="29">
        <v>12.097744</v>
      </c>
      <c r="E25" s="29">
        <v>12.097744</v>
      </c>
      <c r="F25" s="147"/>
      <c r="G25" s="147"/>
      <c r="H25" s="147"/>
    </row>
    <row r="26" spans="1:8" ht="13" outlineLevel="3" x14ac:dyDescent="0.3">
      <c r="A26" s="131" t="s">
        <v>88</v>
      </c>
      <c r="B26" s="29">
        <v>12.097744</v>
      </c>
      <c r="C26" s="29">
        <v>12.097744</v>
      </c>
      <c r="D26" s="29">
        <v>12.097744</v>
      </c>
      <c r="E26" s="29">
        <v>12.097744</v>
      </c>
      <c r="F26" s="147"/>
      <c r="G26" s="147"/>
      <c r="H26" s="147"/>
    </row>
    <row r="27" spans="1:8" ht="13" outlineLevel="3" x14ac:dyDescent="0.3">
      <c r="A27" s="131" t="s">
        <v>77</v>
      </c>
      <c r="B27" s="29">
        <v>12.097744</v>
      </c>
      <c r="C27" s="29">
        <v>12.097744</v>
      </c>
      <c r="D27" s="29">
        <v>12.097744</v>
      </c>
      <c r="E27" s="29">
        <v>12.097744</v>
      </c>
      <c r="F27" s="147"/>
      <c r="G27" s="147"/>
      <c r="H27" s="147"/>
    </row>
    <row r="28" spans="1:8" ht="13" outlineLevel="3" x14ac:dyDescent="0.3">
      <c r="A28" s="131" t="s">
        <v>128</v>
      </c>
      <c r="B28" s="29">
        <v>12.097744</v>
      </c>
      <c r="C28" s="29">
        <v>12.097744</v>
      </c>
      <c r="D28" s="29">
        <v>12.097744</v>
      </c>
      <c r="E28" s="29">
        <v>12.097744</v>
      </c>
      <c r="F28" s="147"/>
      <c r="G28" s="147"/>
      <c r="H28" s="147"/>
    </row>
    <row r="29" spans="1:8" ht="13" outlineLevel="3" x14ac:dyDescent="0.3">
      <c r="A29" s="131" t="s">
        <v>192</v>
      </c>
      <c r="B29" s="29">
        <v>12.097744</v>
      </c>
      <c r="C29" s="29">
        <v>12.097744</v>
      </c>
      <c r="D29" s="29">
        <v>12.097744</v>
      </c>
      <c r="E29" s="29">
        <v>12.097744</v>
      </c>
      <c r="F29" s="147"/>
      <c r="G29" s="147"/>
      <c r="H29" s="147"/>
    </row>
    <row r="30" spans="1:8" ht="13" outlineLevel="3" x14ac:dyDescent="0.3">
      <c r="A30" s="131" t="s">
        <v>20</v>
      </c>
      <c r="B30" s="29">
        <v>12.097744</v>
      </c>
      <c r="C30" s="29">
        <v>12.097744</v>
      </c>
      <c r="D30" s="29">
        <v>12.097744</v>
      </c>
      <c r="E30" s="29">
        <v>12.097744</v>
      </c>
      <c r="F30" s="147"/>
      <c r="G30" s="147"/>
      <c r="H30" s="147"/>
    </row>
    <row r="31" spans="1:8" ht="13" outlineLevel="3" x14ac:dyDescent="0.3">
      <c r="A31" s="131" t="s">
        <v>72</v>
      </c>
      <c r="B31" s="29">
        <v>12.097744</v>
      </c>
      <c r="C31" s="29">
        <v>12.097744</v>
      </c>
      <c r="D31" s="29">
        <v>12.097744</v>
      </c>
      <c r="E31" s="29">
        <v>12.097744</v>
      </c>
      <c r="F31" s="147"/>
      <c r="G31" s="147"/>
      <c r="H31" s="147"/>
    </row>
    <row r="32" spans="1:8" ht="13" outlineLevel="3" x14ac:dyDescent="0.3">
      <c r="A32" s="131" t="s">
        <v>123</v>
      </c>
      <c r="B32" s="29">
        <v>12.097744</v>
      </c>
      <c r="C32" s="29">
        <v>12.097744</v>
      </c>
      <c r="D32" s="29">
        <v>12.097744</v>
      </c>
      <c r="E32" s="29">
        <v>12.097744</v>
      </c>
      <c r="F32" s="147"/>
      <c r="G32" s="147"/>
      <c r="H32" s="147"/>
    </row>
    <row r="33" spans="1:8" ht="13" outlineLevel="3" x14ac:dyDescent="0.3">
      <c r="A33" s="131" t="s">
        <v>45</v>
      </c>
      <c r="B33" s="29">
        <v>41.488599000000001</v>
      </c>
      <c r="C33" s="29">
        <v>41.524431</v>
      </c>
      <c r="D33" s="29">
        <v>40.509376000000003</v>
      </c>
      <c r="E33" s="29">
        <v>40.529000000000003</v>
      </c>
      <c r="F33" s="147"/>
      <c r="G33" s="147"/>
      <c r="H33" s="147"/>
    </row>
    <row r="34" spans="1:8" ht="13" outlineLevel="3" x14ac:dyDescent="0.3">
      <c r="A34" s="131" t="s">
        <v>89</v>
      </c>
      <c r="B34" s="29">
        <v>262.09775100000002</v>
      </c>
      <c r="C34" s="29">
        <v>262.09775100000002</v>
      </c>
      <c r="D34" s="29">
        <v>262.09775100000002</v>
      </c>
      <c r="E34" s="29">
        <v>262.09775100000002</v>
      </c>
      <c r="F34" s="147"/>
      <c r="G34" s="147"/>
      <c r="H34" s="147"/>
    </row>
    <row r="35" spans="1:8" ht="13" outlineLevel="3" x14ac:dyDescent="0.3">
      <c r="A35" s="131" t="s">
        <v>93</v>
      </c>
      <c r="B35" s="29">
        <v>49.921956999999999</v>
      </c>
      <c r="C35" s="29">
        <v>49.921956999999999</v>
      </c>
      <c r="D35" s="29">
        <v>37.788384000000001</v>
      </c>
      <c r="E35" s="29">
        <v>37.788384000000001</v>
      </c>
      <c r="F35" s="147"/>
      <c r="G35" s="147"/>
      <c r="H35" s="147"/>
    </row>
    <row r="36" spans="1:8" ht="13" outlineLevel="3" x14ac:dyDescent="0.3">
      <c r="A36" s="131" t="s">
        <v>155</v>
      </c>
      <c r="B36" s="29">
        <v>67.473926000000006</v>
      </c>
      <c r="C36" s="29">
        <v>65.115521999999999</v>
      </c>
      <c r="D36" s="29">
        <v>65.115521999999999</v>
      </c>
      <c r="E36" s="29">
        <v>65.115521999999999</v>
      </c>
      <c r="F36" s="147"/>
      <c r="G36" s="147"/>
      <c r="H36" s="147"/>
    </row>
    <row r="37" spans="1:8" ht="13" outlineLevel="3" x14ac:dyDescent="0.3">
      <c r="A37" s="131" t="s">
        <v>159</v>
      </c>
      <c r="B37" s="29">
        <v>46.997578392000001</v>
      </c>
      <c r="C37" s="29">
        <v>42.057100557600002</v>
      </c>
      <c r="D37" s="29">
        <v>53.814358717799998</v>
      </c>
      <c r="E37" s="29">
        <v>68.555168780599999</v>
      </c>
      <c r="F37" s="147"/>
      <c r="G37" s="147"/>
      <c r="H37" s="147"/>
    </row>
    <row r="38" spans="1:8" ht="13" outlineLevel="3" x14ac:dyDescent="0.3">
      <c r="A38" s="131" t="s">
        <v>211</v>
      </c>
      <c r="B38" s="29">
        <v>41.080407000000001</v>
      </c>
      <c r="C38" s="29">
        <v>41.080407000000001</v>
      </c>
      <c r="D38" s="29">
        <v>41.080407000000001</v>
      </c>
      <c r="E38" s="29">
        <v>41.080407000000001</v>
      </c>
      <c r="F38" s="147"/>
      <c r="G38" s="147"/>
      <c r="H38" s="147"/>
    </row>
    <row r="39" spans="1:8" ht="13" outlineLevel="3" x14ac:dyDescent="0.3">
      <c r="A39" s="131" t="s">
        <v>41</v>
      </c>
      <c r="B39" s="29">
        <v>21.481691000000001</v>
      </c>
      <c r="C39" s="29">
        <v>21.481691000000001</v>
      </c>
      <c r="D39" s="29">
        <v>21.481691000000001</v>
      </c>
      <c r="E39" s="29">
        <v>21.481691000000001</v>
      </c>
      <c r="F39" s="147"/>
      <c r="G39" s="147"/>
      <c r="H39" s="147"/>
    </row>
    <row r="40" spans="1:8" ht="13" outlineLevel="3" x14ac:dyDescent="0.3">
      <c r="A40" s="131" t="s">
        <v>91</v>
      </c>
      <c r="B40" s="29">
        <v>10</v>
      </c>
      <c r="C40" s="29">
        <v>7.5</v>
      </c>
      <c r="D40" s="29">
        <v>2.5</v>
      </c>
      <c r="E40" s="29">
        <v>2.5</v>
      </c>
      <c r="F40" s="147"/>
      <c r="G40" s="147"/>
      <c r="H40" s="147"/>
    </row>
    <row r="41" spans="1:8" ht="13" outlineLevel="3" x14ac:dyDescent="0.3">
      <c r="A41" s="131" t="s">
        <v>144</v>
      </c>
      <c r="B41" s="29">
        <v>18</v>
      </c>
      <c r="C41" s="29">
        <v>18</v>
      </c>
      <c r="D41" s="29">
        <v>18</v>
      </c>
      <c r="E41" s="29">
        <v>18</v>
      </c>
      <c r="F41" s="147"/>
      <c r="G41" s="147"/>
      <c r="H41" s="147"/>
    </row>
    <row r="42" spans="1:8" ht="13" outlineLevel="2" x14ac:dyDescent="0.3">
      <c r="A42" s="14" t="s">
        <v>114</v>
      </c>
      <c r="B42" s="152">
        <f>SUM(B$43:B$43)</f>
        <v>1.7192827927400001</v>
      </c>
      <c r="C42" s="152">
        <f>SUM(C$43:C$43)</f>
        <v>1.7192827927400001</v>
      </c>
      <c r="D42" s="152">
        <f>SUM(D$43:D$43)</f>
        <v>1.7192827927400001</v>
      </c>
      <c r="E42" s="152">
        <f>SUM(E$43:E$43)</f>
        <v>1.6862196621200001</v>
      </c>
      <c r="F42" s="147"/>
      <c r="G42" s="147"/>
      <c r="H42" s="147"/>
    </row>
    <row r="43" spans="1:8" ht="13" outlineLevel="3" x14ac:dyDescent="0.3">
      <c r="A43" s="131" t="s">
        <v>30</v>
      </c>
      <c r="B43" s="29">
        <v>1.7192827927400001</v>
      </c>
      <c r="C43" s="29">
        <v>1.7192827927400001</v>
      </c>
      <c r="D43" s="29">
        <v>1.7192827927400001</v>
      </c>
      <c r="E43" s="29">
        <v>1.6862196621200001</v>
      </c>
      <c r="F43" s="147"/>
      <c r="G43" s="147"/>
      <c r="H43" s="147"/>
    </row>
    <row r="44" spans="1:8" ht="14.5" outlineLevel="1" x14ac:dyDescent="0.35">
      <c r="A44" s="45" t="s">
        <v>14</v>
      </c>
      <c r="B44" s="142">
        <f>B$45+B$51+B$59</f>
        <v>72.19793130507</v>
      </c>
      <c r="C44" s="142">
        <f>C$45+C$51+C$59</f>
        <v>71.988253912229993</v>
      </c>
      <c r="D44" s="142">
        <f>D$45+D$51+D$59</f>
        <v>71.440858148949999</v>
      </c>
      <c r="E44" s="142">
        <f>E$45+E$51+E$59</f>
        <v>69.36132871289</v>
      </c>
      <c r="F44" s="147"/>
      <c r="G44" s="147"/>
      <c r="H44" s="147"/>
    </row>
    <row r="45" spans="1:8" ht="13" outlineLevel="2" x14ac:dyDescent="0.3">
      <c r="A45" s="14" t="s">
        <v>195</v>
      </c>
      <c r="B45" s="152">
        <f>SUM(B$46:B$50)</f>
        <v>11.847416600000001</v>
      </c>
      <c r="C45" s="152">
        <f>SUM(C$46:C$50)</f>
        <v>11.847416600000001</v>
      </c>
      <c r="D45" s="152">
        <f>SUM(D$46:D$50)</f>
        <v>11.847416600000001</v>
      </c>
      <c r="E45" s="152">
        <f>SUM(E$46:E$50)</f>
        <v>11.847416600000001</v>
      </c>
      <c r="F45" s="147"/>
      <c r="G45" s="147"/>
      <c r="H45" s="147"/>
    </row>
    <row r="46" spans="1:8" ht="13" outlineLevel="3" x14ac:dyDescent="0.3">
      <c r="A46" s="131" t="s">
        <v>109</v>
      </c>
      <c r="B46" s="29">
        <v>1.1600000000000001E-5</v>
      </c>
      <c r="C46" s="29">
        <v>1.1600000000000001E-5</v>
      </c>
      <c r="D46" s="29">
        <v>1.1600000000000001E-5</v>
      </c>
      <c r="E46" s="29">
        <v>1.1600000000000001E-5</v>
      </c>
      <c r="F46" s="147"/>
      <c r="G46" s="147"/>
      <c r="H46" s="147"/>
    </row>
    <row r="47" spans="1:8" ht="13" outlineLevel="3" x14ac:dyDescent="0.3">
      <c r="A47" s="131" t="s">
        <v>73</v>
      </c>
      <c r="B47" s="29">
        <v>3.4750000000000001</v>
      </c>
      <c r="C47" s="29">
        <v>3.4750000000000001</v>
      </c>
      <c r="D47" s="29">
        <v>3.4750000000000001</v>
      </c>
      <c r="E47" s="29">
        <v>3.4750000000000001</v>
      </c>
      <c r="F47" s="147"/>
      <c r="G47" s="147"/>
      <c r="H47" s="147"/>
    </row>
    <row r="48" spans="1:8" ht="13" outlineLevel="3" x14ac:dyDescent="0.3">
      <c r="A48" s="131" t="s">
        <v>189</v>
      </c>
      <c r="B48" s="29">
        <v>3.5</v>
      </c>
      <c r="C48" s="29">
        <v>3.5</v>
      </c>
      <c r="D48" s="29">
        <v>3.5</v>
      </c>
      <c r="E48" s="29">
        <v>3.5</v>
      </c>
      <c r="F48" s="147"/>
      <c r="G48" s="147"/>
      <c r="H48" s="147"/>
    </row>
    <row r="49" spans="1:8" ht="13" outlineLevel="3" x14ac:dyDescent="0.3">
      <c r="A49" s="131" t="s">
        <v>102</v>
      </c>
      <c r="B49" s="29">
        <v>2.8724050000000001</v>
      </c>
      <c r="C49" s="29">
        <v>2.8724050000000001</v>
      </c>
      <c r="D49" s="29">
        <v>2.8724050000000001</v>
      </c>
      <c r="E49" s="29">
        <v>2.8724050000000001</v>
      </c>
      <c r="F49" s="147"/>
      <c r="G49" s="147"/>
      <c r="H49" s="147"/>
    </row>
    <row r="50" spans="1:8" ht="13" outlineLevel="3" x14ac:dyDescent="0.3">
      <c r="A50" s="131" t="s">
        <v>0</v>
      </c>
      <c r="B50" s="29">
        <v>2</v>
      </c>
      <c r="C50" s="29">
        <v>2</v>
      </c>
      <c r="D50" s="29">
        <v>2</v>
      </c>
      <c r="E50" s="29">
        <v>2</v>
      </c>
      <c r="F50" s="147"/>
      <c r="G50" s="147"/>
      <c r="H50" s="147"/>
    </row>
    <row r="51" spans="1:8" ht="13" outlineLevel="2" x14ac:dyDescent="0.3">
      <c r="A51" s="14" t="s">
        <v>114</v>
      </c>
      <c r="B51" s="152">
        <f>SUM(B$52:B$58)</f>
        <v>60.34956005507</v>
      </c>
      <c r="C51" s="152">
        <f>SUM(C$52:C$58)</f>
        <v>60.139882662230001</v>
      </c>
      <c r="D51" s="152">
        <f>SUM(D$52:D$58)</f>
        <v>59.59248689895</v>
      </c>
      <c r="E51" s="152">
        <f>SUM(E$52:E$58)</f>
        <v>57.51295746289</v>
      </c>
      <c r="F51" s="147"/>
      <c r="G51" s="147"/>
      <c r="H51" s="147"/>
    </row>
    <row r="52" spans="1:8" ht="13" outlineLevel="3" x14ac:dyDescent="0.3">
      <c r="A52" s="131" t="s">
        <v>140</v>
      </c>
      <c r="B52" s="29">
        <v>4.2835835077600004</v>
      </c>
      <c r="C52" s="29">
        <v>4.2033119574700004</v>
      </c>
      <c r="D52" s="29">
        <v>4.1268736724600004</v>
      </c>
      <c r="E52" s="29">
        <v>4.0916680261999998</v>
      </c>
      <c r="F52" s="147"/>
      <c r="G52" s="147"/>
      <c r="H52" s="147"/>
    </row>
    <row r="53" spans="1:8" ht="13" outlineLevel="3" x14ac:dyDescent="0.3">
      <c r="A53" s="131" t="s">
        <v>125</v>
      </c>
      <c r="B53" s="29">
        <v>0.47539179999999998</v>
      </c>
      <c r="C53" s="29">
        <v>0.47539179999999998</v>
      </c>
      <c r="D53" s="29">
        <v>0.47539179999999998</v>
      </c>
      <c r="E53" s="29">
        <v>0.47539179999999998</v>
      </c>
      <c r="F53" s="147"/>
      <c r="G53" s="147"/>
      <c r="H53" s="147"/>
    </row>
    <row r="54" spans="1:8" ht="13" outlineLevel="3" x14ac:dyDescent="0.3">
      <c r="A54" s="131" t="s">
        <v>197</v>
      </c>
      <c r="B54" s="29">
        <v>0.36568600000000001</v>
      </c>
      <c r="C54" s="29">
        <v>0.36568600000000001</v>
      </c>
      <c r="D54" s="29">
        <v>0.36568600000000001</v>
      </c>
      <c r="E54" s="29">
        <v>0.36568600000000001</v>
      </c>
      <c r="F54" s="147"/>
      <c r="G54" s="147"/>
      <c r="H54" s="147"/>
    </row>
    <row r="55" spans="1:8" ht="13" outlineLevel="3" x14ac:dyDescent="0.3">
      <c r="A55" s="131" t="s">
        <v>182</v>
      </c>
      <c r="B55" s="29">
        <v>0.51196039999999998</v>
      </c>
      <c r="C55" s="29">
        <v>0.51196039999999998</v>
      </c>
      <c r="D55" s="29">
        <v>0.51196039999999998</v>
      </c>
      <c r="E55" s="29">
        <v>0.51196039999999998</v>
      </c>
      <c r="F55" s="147"/>
      <c r="G55" s="147"/>
      <c r="H55" s="147"/>
    </row>
    <row r="56" spans="1:8" ht="13" outlineLevel="3" x14ac:dyDescent="0.3">
      <c r="A56" s="131" t="s">
        <v>60</v>
      </c>
      <c r="B56" s="29">
        <v>12.3806687687</v>
      </c>
      <c r="C56" s="29">
        <v>12.36289055252</v>
      </c>
      <c r="D56" s="29">
        <v>12.31900785489</v>
      </c>
      <c r="E56" s="29">
        <v>12.303877598710001</v>
      </c>
      <c r="F56" s="147"/>
      <c r="G56" s="147"/>
      <c r="H56" s="147"/>
    </row>
    <row r="57" spans="1:8" ht="13" outlineLevel="3" x14ac:dyDescent="0.3">
      <c r="A57" s="131" t="s">
        <v>179</v>
      </c>
      <c r="B57" s="29">
        <v>13.93794200916</v>
      </c>
      <c r="C57" s="29">
        <v>13.873656294870001</v>
      </c>
      <c r="D57" s="29">
        <v>13.846870580579999</v>
      </c>
      <c r="E57" s="29">
        <v>13.820084866289999</v>
      </c>
      <c r="F57" s="147"/>
      <c r="G57" s="147"/>
      <c r="H57" s="147"/>
    </row>
    <row r="58" spans="1:8" ht="13" outlineLevel="3" x14ac:dyDescent="0.3">
      <c r="A58" s="131" t="s">
        <v>208</v>
      </c>
      <c r="B58" s="29">
        <v>28.394327569449999</v>
      </c>
      <c r="C58" s="29">
        <v>28.346985657369999</v>
      </c>
      <c r="D58" s="29">
        <v>27.94669659102</v>
      </c>
      <c r="E58" s="29">
        <v>25.944288771690001</v>
      </c>
      <c r="F58" s="147"/>
      <c r="G58" s="147"/>
      <c r="H58" s="147"/>
    </row>
    <row r="59" spans="1:8" ht="13" outlineLevel="2" x14ac:dyDescent="0.3">
      <c r="A59" s="14" t="s">
        <v>138</v>
      </c>
      <c r="B59" s="152">
        <f>SUM(B$60:B$60)</f>
        <v>9.5465000000000003E-4</v>
      </c>
      <c r="C59" s="152">
        <f>SUM(C$60:C$60)</f>
        <v>9.5465000000000003E-4</v>
      </c>
      <c r="D59" s="152">
        <f>SUM(D$60:D$60)</f>
        <v>9.5465000000000003E-4</v>
      </c>
      <c r="E59" s="152">
        <f>SUM(E$60:E$60)</f>
        <v>9.5465000000000003E-4</v>
      </c>
      <c r="F59" s="147"/>
      <c r="G59" s="147"/>
      <c r="H59" s="147"/>
    </row>
    <row r="60" spans="1:8" ht="13" outlineLevel="3" x14ac:dyDescent="0.3">
      <c r="A60" s="131" t="s">
        <v>66</v>
      </c>
      <c r="B60" s="29">
        <v>9.5465000000000003E-4</v>
      </c>
      <c r="C60" s="29">
        <v>9.5465000000000003E-4</v>
      </c>
      <c r="D60" s="29">
        <v>9.5465000000000003E-4</v>
      </c>
      <c r="E60" s="29">
        <v>9.5465000000000003E-4</v>
      </c>
      <c r="F60" s="147"/>
      <c r="G60" s="147"/>
      <c r="H60" s="147"/>
    </row>
    <row r="61" spans="1:8" ht="14.5" x14ac:dyDescent="0.35">
      <c r="A61" s="246" t="s">
        <v>59</v>
      </c>
      <c r="B61" s="52">
        <f>B$62+B$97</f>
        <v>2611.6143239800604</v>
      </c>
      <c r="C61" s="52">
        <f>C$62+C$97</f>
        <v>2772.0004216040002</v>
      </c>
      <c r="D61" s="52">
        <f>D$62+D$97</f>
        <v>2738.9936479905409</v>
      </c>
      <c r="E61" s="52">
        <f>E$62+E$97</f>
        <v>2870.8786673855197</v>
      </c>
      <c r="F61" s="147"/>
      <c r="G61" s="147"/>
      <c r="H61" s="147"/>
    </row>
    <row r="62" spans="1:8" ht="14.5" outlineLevel="1" x14ac:dyDescent="0.35">
      <c r="A62" s="45" t="s">
        <v>65</v>
      </c>
      <c r="B62" s="142">
        <f>B$63+B$71+B$82+B$87+B$95</f>
        <v>2325.4433794111501</v>
      </c>
      <c r="C62" s="142">
        <f>C$63+C$71+C$82+C$87+C$95</f>
        <v>2470.7873590762701</v>
      </c>
      <c r="D62" s="142">
        <f>D$63+D$71+D$82+D$87+D$95</f>
        <v>2450.5261548602707</v>
      </c>
      <c r="E62" s="142">
        <f>E$63+E$71+E$82+E$87+E$95</f>
        <v>2600.4128839667897</v>
      </c>
      <c r="F62" s="147"/>
      <c r="G62" s="147"/>
      <c r="H62" s="147"/>
    </row>
    <row r="63" spans="1:8" ht="13" outlineLevel="2" x14ac:dyDescent="0.3">
      <c r="A63" s="14" t="s">
        <v>174</v>
      </c>
      <c r="B63" s="152">
        <f>SUM(B$64:B$70)</f>
        <v>1100.2564081594501</v>
      </c>
      <c r="C63" s="152">
        <f>SUM(C$64:C$70)</f>
        <v>1236.4558930227499</v>
      </c>
      <c r="D63" s="152">
        <f>SUM(D$64:D$70)</f>
        <v>1229.0556106261502</v>
      </c>
      <c r="E63" s="152">
        <f>SUM(E$64:E$70)</f>
        <v>1305.41964061099</v>
      </c>
      <c r="F63" s="147"/>
      <c r="G63" s="147"/>
      <c r="H63" s="147"/>
    </row>
    <row r="64" spans="1:8" ht="13" outlineLevel="3" x14ac:dyDescent="0.3">
      <c r="A64" s="131" t="s">
        <v>104</v>
      </c>
      <c r="B64" s="29">
        <v>7.7901999999999999E-2</v>
      </c>
      <c r="C64" s="29">
        <v>7.9752400000000001E-2</v>
      </c>
      <c r="D64" s="29">
        <v>7.7221999999999999E-2</v>
      </c>
      <c r="E64" s="29">
        <v>7.9562400000000005E-2</v>
      </c>
      <c r="F64" s="147"/>
      <c r="G64" s="147"/>
      <c r="H64" s="147"/>
    </row>
    <row r="65" spans="1:8" ht="13" outlineLevel="3" x14ac:dyDescent="0.3">
      <c r="A65" s="131" t="s">
        <v>51</v>
      </c>
      <c r="B65" s="29">
        <v>9.4549938057599991</v>
      </c>
      <c r="C65" s="29">
        <v>9.6795775204099996</v>
      </c>
      <c r="D65" s="29">
        <v>9.3799773475099997</v>
      </c>
      <c r="E65" s="29">
        <v>9.6259514411700007</v>
      </c>
      <c r="F65" s="147"/>
      <c r="G65" s="147"/>
      <c r="H65" s="147"/>
    </row>
    <row r="66" spans="1:8" ht="13" outlineLevel="3" x14ac:dyDescent="0.3">
      <c r="A66" s="131" t="s">
        <v>94</v>
      </c>
      <c r="B66" s="29">
        <v>98.126692472870005</v>
      </c>
      <c r="C66" s="29">
        <v>100.45748798197999</v>
      </c>
      <c r="D66" s="29">
        <v>96.847925462169997</v>
      </c>
      <c r="E66" s="29">
        <v>99.751311772959994</v>
      </c>
      <c r="F66" s="147"/>
      <c r="G66" s="147"/>
      <c r="H66" s="147"/>
    </row>
    <row r="67" spans="1:8" ht="13" outlineLevel="3" x14ac:dyDescent="0.3">
      <c r="A67" s="131" t="s">
        <v>166</v>
      </c>
      <c r="B67" s="29">
        <v>452.22111000000001</v>
      </c>
      <c r="C67" s="29">
        <v>582.59128199999998</v>
      </c>
      <c r="D67" s="29">
        <v>564.10671000000002</v>
      </c>
      <c r="E67" s="29">
        <v>640.87513200000001</v>
      </c>
      <c r="F67" s="147"/>
      <c r="G67" s="147"/>
      <c r="H67" s="147"/>
    </row>
    <row r="68" spans="1:8" ht="13" outlineLevel="3" x14ac:dyDescent="0.3">
      <c r="A68" s="131" t="s">
        <v>132</v>
      </c>
      <c r="B68" s="29">
        <v>303.46587855233997</v>
      </c>
      <c r="C68" s="29">
        <v>303.63806160590002</v>
      </c>
      <c r="D68" s="29">
        <v>322.09598284045001</v>
      </c>
      <c r="E68" s="29">
        <v>323.46222055574998</v>
      </c>
      <c r="F68" s="147"/>
      <c r="G68" s="147"/>
      <c r="H68" s="147"/>
    </row>
    <row r="69" spans="1:8" ht="13" outlineLevel="3" x14ac:dyDescent="0.3">
      <c r="A69" s="131" t="s">
        <v>147</v>
      </c>
      <c r="B69" s="29">
        <v>234.07269763165999</v>
      </c>
      <c r="C69" s="29">
        <v>237.17259781764</v>
      </c>
      <c r="D69" s="29">
        <v>233.7106592792</v>
      </c>
      <c r="E69" s="29">
        <v>228.75312591129</v>
      </c>
      <c r="F69" s="147"/>
      <c r="G69" s="147"/>
      <c r="H69" s="147"/>
    </row>
    <row r="70" spans="1:8" ht="13" outlineLevel="3" x14ac:dyDescent="0.3">
      <c r="A70" s="131" t="s">
        <v>142</v>
      </c>
      <c r="B70" s="29">
        <v>2.8371336968200001</v>
      </c>
      <c r="C70" s="29">
        <v>2.8371336968200001</v>
      </c>
      <c r="D70" s="29">
        <v>2.8371336968200001</v>
      </c>
      <c r="E70" s="29">
        <v>2.8723365298200001</v>
      </c>
      <c r="F70" s="147"/>
      <c r="G70" s="147"/>
      <c r="H70" s="147"/>
    </row>
    <row r="71" spans="1:8" ht="13" outlineLevel="2" x14ac:dyDescent="0.3">
      <c r="A71" s="14" t="s">
        <v>44</v>
      </c>
      <c r="B71" s="152">
        <f>SUM(B$72:B$81)</f>
        <v>182.66076849184003</v>
      </c>
      <c r="C71" s="152">
        <f>SUM(C$72:C$81)</f>
        <v>186.25514514704</v>
      </c>
      <c r="D71" s="152">
        <f>SUM(D$72:D$81)</f>
        <v>181.80166970057999</v>
      </c>
      <c r="E71" s="152">
        <f>SUM(E$72:E$81)</f>
        <v>249.49071412972</v>
      </c>
      <c r="F71" s="147"/>
      <c r="G71" s="147"/>
      <c r="H71" s="147"/>
    </row>
    <row r="72" spans="1:8" ht="13" outlineLevel="3" x14ac:dyDescent="0.3">
      <c r="A72" s="131" t="s">
        <v>24</v>
      </c>
      <c r="B72" s="29">
        <v>0.80847284054000002</v>
      </c>
      <c r="C72" s="29">
        <v>0.83259209900999998</v>
      </c>
      <c r="D72" s="29">
        <v>0.80474508493999997</v>
      </c>
      <c r="E72" s="29">
        <v>0.82899846177000003</v>
      </c>
      <c r="F72" s="147"/>
      <c r="G72" s="147"/>
      <c r="H72" s="147"/>
    </row>
    <row r="73" spans="1:8" ht="13" outlineLevel="3" x14ac:dyDescent="0.3">
      <c r="A73" s="131" t="s">
        <v>13</v>
      </c>
      <c r="B73" s="29">
        <v>7.7901999999999996</v>
      </c>
      <c r="C73" s="29">
        <v>7.9752400000000003</v>
      </c>
      <c r="D73" s="29">
        <v>7.7222</v>
      </c>
      <c r="E73" s="29">
        <v>7.9562400000000002</v>
      </c>
      <c r="F73" s="147"/>
      <c r="G73" s="147"/>
      <c r="H73" s="147"/>
    </row>
    <row r="74" spans="1:8" ht="13" outlineLevel="3" x14ac:dyDescent="0.3">
      <c r="A74" s="131" t="s">
        <v>28</v>
      </c>
      <c r="B74" s="29">
        <v>66.835792851359997</v>
      </c>
      <c r="C74" s="29">
        <v>67.873192851360002</v>
      </c>
      <c r="D74" s="29">
        <v>66.82604285136</v>
      </c>
      <c r="E74" s="29">
        <v>131.87424785136</v>
      </c>
      <c r="F74" s="147"/>
      <c r="G74" s="147"/>
      <c r="H74" s="147"/>
    </row>
    <row r="75" spans="1:8" ht="13" outlineLevel="3" x14ac:dyDescent="0.3">
      <c r="A75" s="131" t="s">
        <v>108</v>
      </c>
      <c r="B75" s="29">
        <v>7.7901999999999996</v>
      </c>
      <c r="C75" s="29">
        <v>7.9752400000000003</v>
      </c>
      <c r="D75" s="29">
        <v>7.7222</v>
      </c>
      <c r="E75" s="29">
        <v>7.9562400000000002</v>
      </c>
      <c r="F75" s="147"/>
      <c r="G75" s="147"/>
      <c r="H75" s="147"/>
    </row>
    <row r="76" spans="1:8" ht="13" outlineLevel="3" x14ac:dyDescent="0.3">
      <c r="A76" s="131" t="s">
        <v>49</v>
      </c>
      <c r="B76" s="29">
        <v>21.460113920649999</v>
      </c>
      <c r="C76" s="29">
        <v>22.099296538680001</v>
      </c>
      <c r="D76" s="29">
        <v>21.575078063599999</v>
      </c>
      <c r="E76" s="29">
        <v>22.22896313132</v>
      </c>
      <c r="F76" s="147"/>
      <c r="G76" s="147"/>
      <c r="H76" s="147"/>
    </row>
    <row r="77" spans="1:8" ht="13" outlineLevel="3" x14ac:dyDescent="0.3">
      <c r="A77" s="131" t="s">
        <v>110</v>
      </c>
      <c r="B77" s="29">
        <v>1.94019993968</v>
      </c>
      <c r="C77" s="29">
        <v>2.04291017676</v>
      </c>
      <c r="D77" s="29">
        <v>1.97809231659</v>
      </c>
      <c r="E77" s="29">
        <v>2.05852897231</v>
      </c>
      <c r="F77" s="147"/>
      <c r="G77" s="147"/>
      <c r="H77" s="147"/>
    </row>
    <row r="78" spans="1:8" ht="13" outlineLevel="3" x14ac:dyDescent="0.3">
      <c r="A78" s="131" t="s">
        <v>120</v>
      </c>
      <c r="B78" s="29">
        <v>22.155300602000001</v>
      </c>
      <c r="C78" s="29">
        <v>22.155300602000001</v>
      </c>
      <c r="D78" s="29">
        <v>22.155300602000001</v>
      </c>
      <c r="E78" s="29">
        <v>22.155300602000001</v>
      </c>
      <c r="F78" s="147"/>
      <c r="G78" s="147"/>
      <c r="H78" s="147"/>
    </row>
    <row r="79" spans="1:8" ht="13" outlineLevel="3" x14ac:dyDescent="0.3">
      <c r="A79" s="131" t="s">
        <v>137</v>
      </c>
      <c r="B79" s="29">
        <v>1.7280656490000001E-2</v>
      </c>
      <c r="C79" s="29">
        <v>1.7280656490000001E-2</v>
      </c>
      <c r="D79" s="29">
        <v>1.7280656490000001E-2</v>
      </c>
      <c r="E79" s="29">
        <v>1.7280656490000001E-2</v>
      </c>
      <c r="F79" s="147"/>
      <c r="G79" s="147"/>
      <c r="H79" s="147"/>
    </row>
    <row r="80" spans="1:8" ht="13" outlineLevel="3" x14ac:dyDescent="0.3">
      <c r="A80" s="131" t="s">
        <v>217</v>
      </c>
      <c r="B80" s="29">
        <v>17.370752550180001</v>
      </c>
      <c r="C80" s="29">
        <v>17.78335865168</v>
      </c>
      <c r="D80" s="29">
        <v>17.219124713479999</v>
      </c>
      <c r="E80" s="29">
        <v>17.626372067950001</v>
      </c>
      <c r="F80" s="147"/>
      <c r="G80" s="147"/>
      <c r="H80" s="147"/>
    </row>
    <row r="81" spans="1:8" ht="13" outlineLevel="3" x14ac:dyDescent="0.3">
      <c r="A81" s="131" t="s">
        <v>25</v>
      </c>
      <c r="B81" s="29">
        <v>36.492455130940002</v>
      </c>
      <c r="C81" s="29">
        <v>37.500733571060003</v>
      </c>
      <c r="D81" s="29">
        <v>35.781605412120001</v>
      </c>
      <c r="E81" s="29">
        <v>36.78854238652</v>
      </c>
      <c r="F81" s="147"/>
      <c r="G81" s="147"/>
      <c r="H81" s="147"/>
    </row>
    <row r="82" spans="1:8" ht="13" outlineLevel="2" x14ac:dyDescent="0.3">
      <c r="A82" s="14" t="s">
        <v>219</v>
      </c>
      <c r="B82" s="152">
        <f>SUM(B$83:B$86)</f>
        <v>60.379535033480003</v>
      </c>
      <c r="C82" s="152">
        <f>SUM(C$83:C$86)</f>
        <v>61.813725319029999</v>
      </c>
      <c r="D82" s="152">
        <f>SUM(D$83:D$86)</f>
        <v>58.524784941669999</v>
      </c>
      <c r="E82" s="152">
        <f>SUM(E$83:E$86)</f>
        <v>59.827408471300004</v>
      </c>
      <c r="F82" s="147"/>
      <c r="G82" s="147"/>
      <c r="H82" s="147"/>
    </row>
    <row r="83" spans="1:8" ht="13" outlineLevel="3" x14ac:dyDescent="0.3">
      <c r="A83" s="131" t="s">
        <v>61</v>
      </c>
      <c r="B83" s="29">
        <v>25.318149999999999</v>
      </c>
      <c r="C83" s="29">
        <v>25.919530000000002</v>
      </c>
      <c r="D83" s="29">
        <v>25.097149999999999</v>
      </c>
      <c r="E83" s="29">
        <v>25.857780000000002</v>
      </c>
      <c r="F83" s="147"/>
      <c r="G83" s="147"/>
      <c r="H83" s="147"/>
    </row>
    <row r="84" spans="1:8" ht="13" outlineLevel="3" x14ac:dyDescent="0.3">
      <c r="A84" s="131" t="s">
        <v>78</v>
      </c>
      <c r="B84" s="29">
        <v>1.99153347E-3</v>
      </c>
      <c r="C84" s="29">
        <v>2.0388382099999999E-3</v>
      </c>
      <c r="D84" s="29">
        <v>1.9741495400000001E-3</v>
      </c>
      <c r="E84" s="29">
        <v>2.0339809300000001E-3</v>
      </c>
      <c r="F84" s="147"/>
      <c r="G84" s="147"/>
      <c r="H84" s="147"/>
    </row>
    <row r="85" spans="1:8" ht="13" outlineLevel="3" x14ac:dyDescent="0.3">
      <c r="A85" s="131" t="s">
        <v>173</v>
      </c>
      <c r="B85" s="29">
        <v>11.098013129230001</v>
      </c>
      <c r="C85" s="29">
        <v>11.36162335096</v>
      </c>
      <c r="D85" s="29">
        <v>10.83237418195</v>
      </c>
      <c r="E85" s="29">
        <v>10.68956353295</v>
      </c>
      <c r="F85" s="147"/>
      <c r="G85" s="147"/>
      <c r="H85" s="147"/>
    </row>
    <row r="86" spans="1:8" ht="13" outlineLevel="3" x14ac:dyDescent="0.3">
      <c r="A86" s="131" t="s">
        <v>47</v>
      </c>
      <c r="B86" s="29">
        <v>23.961380370779999</v>
      </c>
      <c r="C86" s="29">
        <v>24.53053312986</v>
      </c>
      <c r="D86" s="29">
        <v>22.593286610180002</v>
      </c>
      <c r="E86" s="29">
        <v>23.27803095742</v>
      </c>
      <c r="F86" s="147"/>
      <c r="G86" s="147"/>
      <c r="H86" s="147"/>
    </row>
    <row r="87" spans="1:8" ht="13" outlineLevel="2" x14ac:dyDescent="0.3">
      <c r="A87" s="14" t="s">
        <v>52</v>
      </c>
      <c r="B87" s="152">
        <f>SUM(B$88:B$94)</f>
        <v>828.54262421800001</v>
      </c>
      <c r="C87" s="152">
        <f>SUM(C$88:C$94)</f>
        <v>830.62432421800008</v>
      </c>
      <c r="D87" s="152">
        <f>SUM(D$88:D$94)</f>
        <v>827.77762421800003</v>
      </c>
      <c r="E87" s="152">
        <f>SUM(E$88:E$94)</f>
        <v>830.41057421799997</v>
      </c>
      <c r="F87" s="147"/>
      <c r="G87" s="147"/>
      <c r="H87" s="147"/>
    </row>
    <row r="88" spans="1:8" ht="13" outlineLevel="3" x14ac:dyDescent="0.3">
      <c r="A88" s="131" t="s">
        <v>117</v>
      </c>
      <c r="B88" s="29">
        <v>109.7058</v>
      </c>
      <c r="C88" s="29">
        <v>109.7058</v>
      </c>
      <c r="D88" s="29">
        <v>109.7058</v>
      </c>
      <c r="E88" s="29">
        <v>109.7058</v>
      </c>
      <c r="F88" s="147"/>
      <c r="G88" s="147"/>
      <c r="H88" s="147"/>
    </row>
    <row r="89" spans="1:8" ht="13" outlineLevel="3" x14ac:dyDescent="0.3">
      <c r="A89" s="131" t="s">
        <v>203</v>
      </c>
      <c r="B89" s="29">
        <v>276.48165421800002</v>
      </c>
      <c r="C89" s="29">
        <v>276.48165421800002</v>
      </c>
      <c r="D89" s="29">
        <v>276.48165421800002</v>
      </c>
      <c r="E89" s="29">
        <v>276.48165421800002</v>
      </c>
      <c r="F89" s="147"/>
      <c r="G89" s="147"/>
      <c r="H89" s="147"/>
    </row>
    <row r="90" spans="1:8" ht="13" outlineLevel="3" x14ac:dyDescent="0.3">
      <c r="A90" s="131" t="s">
        <v>221</v>
      </c>
      <c r="B90" s="29">
        <v>109.7058</v>
      </c>
      <c r="C90" s="29">
        <v>109.7058</v>
      </c>
      <c r="D90" s="29">
        <v>109.7058</v>
      </c>
      <c r="E90" s="29">
        <v>109.7058</v>
      </c>
      <c r="F90" s="147"/>
      <c r="G90" s="147"/>
      <c r="H90" s="147"/>
    </row>
    <row r="91" spans="1:8" ht="13" outlineLevel="3" x14ac:dyDescent="0.3">
      <c r="A91" s="131" t="s">
        <v>23</v>
      </c>
      <c r="B91" s="29">
        <v>85.936210000000003</v>
      </c>
      <c r="C91" s="29">
        <v>85.936210000000003</v>
      </c>
      <c r="D91" s="29">
        <v>85.936210000000003</v>
      </c>
      <c r="E91" s="29">
        <v>85.936210000000003</v>
      </c>
      <c r="F91" s="147"/>
      <c r="G91" s="147"/>
      <c r="H91" s="147"/>
    </row>
    <row r="92" spans="1:8" ht="13" outlineLevel="3" x14ac:dyDescent="0.3">
      <c r="A92" s="131" t="s">
        <v>58</v>
      </c>
      <c r="B92" s="29">
        <v>38.951000000000001</v>
      </c>
      <c r="C92" s="29">
        <v>39.876199999999997</v>
      </c>
      <c r="D92" s="29">
        <v>38.610999999999997</v>
      </c>
      <c r="E92" s="29">
        <v>39.781199999999998</v>
      </c>
      <c r="F92" s="147"/>
      <c r="G92" s="147"/>
      <c r="H92" s="147"/>
    </row>
    <row r="93" spans="1:8" ht="13" outlineLevel="3" x14ac:dyDescent="0.3">
      <c r="A93" s="131" t="s">
        <v>184</v>
      </c>
      <c r="B93" s="29">
        <v>143.76711</v>
      </c>
      <c r="C93" s="29">
        <v>144.92361</v>
      </c>
      <c r="D93" s="29">
        <v>143.34210999999999</v>
      </c>
      <c r="E93" s="29">
        <v>144.80485999999999</v>
      </c>
      <c r="F93" s="147"/>
      <c r="G93" s="147"/>
      <c r="H93" s="147"/>
    </row>
    <row r="94" spans="1:8" ht="13" outlineLevel="3" x14ac:dyDescent="0.3">
      <c r="A94" s="131" t="s">
        <v>4</v>
      </c>
      <c r="B94" s="29">
        <v>63.995049999999999</v>
      </c>
      <c r="C94" s="29">
        <v>63.995049999999999</v>
      </c>
      <c r="D94" s="29">
        <v>63.995049999999999</v>
      </c>
      <c r="E94" s="29">
        <v>63.995049999999999</v>
      </c>
      <c r="F94" s="147"/>
      <c r="G94" s="147"/>
      <c r="H94" s="147"/>
    </row>
    <row r="95" spans="1:8" ht="13" outlineLevel="2" x14ac:dyDescent="0.3">
      <c r="A95" s="14" t="s">
        <v>177</v>
      </c>
      <c r="B95" s="152">
        <f>SUM(B$96:B$96)</f>
        <v>153.60404350837999</v>
      </c>
      <c r="C95" s="152">
        <f>SUM(C$96:C$96)</f>
        <v>155.63827136945</v>
      </c>
      <c r="D95" s="152">
        <f>SUM(D$96:D$96)</f>
        <v>153.36646537387</v>
      </c>
      <c r="E95" s="152">
        <f>SUM(E$96:E$96)</f>
        <v>155.26454653677999</v>
      </c>
      <c r="F95" s="147"/>
      <c r="G95" s="147"/>
      <c r="H95" s="147"/>
    </row>
    <row r="96" spans="1:8" ht="13" outlineLevel="3" x14ac:dyDescent="0.3">
      <c r="A96" s="131" t="s">
        <v>147</v>
      </c>
      <c r="B96" s="29">
        <v>153.60404350837999</v>
      </c>
      <c r="C96" s="29">
        <v>155.63827136945</v>
      </c>
      <c r="D96" s="29">
        <v>153.36646537387</v>
      </c>
      <c r="E96" s="29">
        <v>155.26454653677999</v>
      </c>
      <c r="F96" s="147"/>
      <c r="G96" s="147"/>
      <c r="H96" s="147"/>
    </row>
    <row r="97" spans="1:8" ht="14.5" outlineLevel="1" x14ac:dyDescent="0.35">
      <c r="A97" s="45" t="s">
        <v>14</v>
      </c>
      <c r="B97" s="142">
        <f>B$98+B$105+B$106+B$110+B$113</f>
        <v>286.17094456891004</v>
      </c>
      <c r="C97" s="142">
        <f>C$98+C$105+C$106+C$110+C$113</f>
        <v>301.21306252772996</v>
      </c>
      <c r="D97" s="142">
        <f>D$98+D$105+D$106+D$110+D$113</f>
        <v>288.46749313026999</v>
      </c>
      <c r="E97" s="142">
        <f>E$98+E$105+E$106+E$110+E$113</f>
        <v>270.46578341872998</v>
      </c>
      <c r="F97" s="147"/>
      <c r="G97" s="147"/>
      <c r="H97" s="147"/>
    </row>
    <row r="98" spans="1:8" ht="13" outlineLevel="2" x14ac:dyDescent="0.3">
      <c r="A98" s="14" t="s">
        <v>174</v>
      </c>
      <c r="B98" s="152">
        <f>SUM(B$99:B$104)</f>
        <v>189.17167103929</v>
      </c>
      <c r="C98" s="152">
        <f>SUM(C$99:C$104)</f>
        <v>204.15643304778999</v>
      </c>
      <c r="D98" s="152">
        <f>SUM(D$99:D$104)</f>
        <v>191.61071019674998</v>
      </c>
      <c r="E98" s="152">
        <f>SUM(E$99:E$104)</f>
        <v>173.39689206955998</v>
      </c>
      <c r="F98" s="147"/>
      <c r="G98" s="147"/>
      <c r="H98" s="147"/>
    </row>
    <row r="99" spans="1:8" ht="13" outlineLevel="3" x14ac:dyDescent="0.3">
      <c r="A99" s="131" t="s">
        <v>62</v>
      </c>
      <c r="B99" s="29">
        <v>11.6853</v>
      </c>
      <c r="C99" s="29">
        <v>11.962859999999999</v>
      </c>
      <c r="D99" s="29">
        <v>11.583299999999999</v>
      </c>
      <c r="E99" s="29">
        <v>11.93436</v>
      </c>
      <c r="F99" s="147"/>
      <c r="G99" s="147"/>
      <c r="H99" s="147"/>
    </row>
    <row r="100" spans="1:8" ht="13" outlineLevel="3" x14ac:dyDescent="0.3">
      <c r="A100" s="131" t="s">
        <v>51</v>
      </c>
      <c r="B100" s="29">
        <v>22.055347128849998</v>
      </c>
      <c r="C100" s="29">
        <v>34.192713576949998</v>
      </c>
      <c r="D100" s="29">
        <v>28.893313837579999</v>
      </c>
      <c r="E100" s="29">
        <v>24.50590909113</v>
      </c>
      <c r="F100" s="147"/>
      <c r="G100" s="147"/>
      <c r="H100" s="147"/>
    </row>
    <row r="101" spans="1:8" ht="13" outlineLevel="3" x14ac:dyDescent="0.3">
      <c r="A101" s="131" t="s">
        <v>94</v>
      </c>
      <c r="B101" s="29">
        <v>2.0552495149999999</v>
      </c>
      <c r="C101" s="29">
        <v>2.0691760179999998</v>
      </c>
      <c r="D101" s="29">
        <v>2.0035247900000002</v>
      </c>
      <c r="E101" s="29">
        <v>2.0642464679999999</v>
      </c>
      <c r="F101" s="147"/>
      <c r="G101" s="147"/>
      <c r="H101" s="147"/>
    </row>
    <row r="102" spans="1:8" ht="13" outlineLevel="3" x14ac:dyDescent="0.3">
      <c r="A102" s="131" t="s">
        <v>132</v>
      </c>
      <c r="B102" s="29">
        <v>17.16922751996</v>
      </c>
      <c r="C102" s="29">
        <v>17.921384654000001</v>
      </c>
      <c r="D102" s="29">
        <v>17.921384654000001</v>
      </c>
      <c r="E102" s="29">
        <v>17.83082106725</v>
      </c>
      <c r="F102" s="147"/>
      <c r="G102" s="147"/>
      <c r="H102" s="147"/>
    </row>
    <row r="103" spans="1:8" ht="13" outlineLevel="3" x14ac:dyDescent="0.3">
      <c r="A103" s="131" t="s">
        <v>147</v>
      </c>
      <c r="B103" s="29">
        <v>136.20086235975</v>
      </c>
      <c r="C103" s="29">
        <v>138.00461428310999</v>
      </c>
      <c r="D103" s="29">
        <v>131.20350239944</v>
      </c>
      <c r="E103" s="29">
        <v>117.05587092745</v>
      </c>
      <c r="F103" s="147"/>
      <c r="G103" s="147"/>
      <c r="H103" s="147"/>
    </row>
    <row r="104" spans="1:8" ht="13" outlineLevel="3" x14ac:dyDescent="0.3">
      <c r="A104" s="131" t="s">
        <v>142</v>
      </c>
      <c r="B104" s="29">
        <v>5.6845157299999999E-3</v>
      </c>
      <c r="C104" s="29">
        <v>5.6845157299999999E-3</v>
      </c>
      <c r="D104" s="29">
        <v>5.6845157299999999E-3</v>
      </c>
      <c r="E104" s="29">
        <v>5.6845157299999999E-3</v>
      </c>
      <c r="F104" s="147"/>
      <c r="G104" s="147"/>
      <c r="H104" s="147"/>
    </row>
    <row r="105" spans="1:8" ht="13" outlineLevel="2" x14ac:dyDescent="0.3">
      <c r="A105" s="14" t="s">
        <v>44</v>
      </c>
      <c r="B105" s="152"/>
      <c r="C105" s="152"/>
      <c r="D105" s="152"/>
      <c r="E105" s="152"/>
      <c r="F105" s="147"/>
      <c r="G105" s="147"/>
      <c r="H105" s="147"/>
    </row>
    <row r="106" spans="1:8" ht="13" outlineLevel="2" x14ac:dyDescent="0.3">
      <c r="A106" s="14" t="s">
        <v>219</v>
      </c>
      <c r="B106" s="152">
        <f>SUM(B$107:B$109)</f>
        <v>37.268544666909996</v>
      </c>
      <c r="C106" s="152">
        <f>SUM(C$107:C$109)</f>
        <v>37.273409201210001</v>
      </c>
      <c r="D106" s="152">
        <f>SUM(D$107:D$109)</f>
        <v>37.132184560390002</v>
      </c>
      <c r="E106" s="152">
        <f>SUM(E$107:E$109)</f>
        <v>37.295314702820001</v>
      </c>
      <c r="F106" s="147"/>
      <c r="G106" s="147"/>
      <c r="H106" s="147"/>
    </row>
    <row r="107" spans="1:8" ht="13" outlineLevel="3" x14ac:dyDescent="0.3">
      <c r="A107" s="131" t="s">
        <v>153</v>
      </c>
      <c r="B107" s="29">
        <v>6.8946523524199996</v>
      </c>
      <c r="C107" s="29">
        <v>6.8946523524199996</v>
      </c>
      <c r="D107" s="29">
        <v>6.7600799044200004</v>
      </c>
      <c r="E107" s="29">
        <v>7.1262197028200003</v>
      </c>
      <c r="F107" s="147"/>
      <c r="G107" s="147"/>
      <c r="H107" s="147"/>
    </row>
    <row r="108" spans="1:8" ht="13" outlineLevel="3" x14ac:dyDescent="0.3">
      <c r="A108" s="131" t="s">
        <v>47</v>
      </c>
      <c r="B108" s="29">
        <v>0.20479731448999999</v>
      </c>
      <c r="C108" s="29">
        <v>0.20966184878999999</v>
      </c>
      <c r="D108" s="29">
        <v>0.20300965597000001</v>
      </c>
      <c r="E108" s="29">
        <v>0</v>
      </c>
      <c r="F108" s="147"/>
      <c r="G108" s="147"/>
      <c r="H108" s="147"/>
    </row>
    <row r="109" spans="1:8" ht="13" outlineLevel="3" x14ac:dyDescent="0.3">
      <c r="A109" s="131" t="s">
        <v>119</v>
      </c>
      <c r="B109" s="29">
        <v>30.169094999999999</v>
      </c>
      <c r="C109" s="29">
        <v>30.169094999999999</v>
      </c>
      <c r="D109" s="29">
        <v>30.169094999999999</v>
      </c>
      <c r="E109" s="29">
        <v>30.169094999999999</v>
      </c>
      <c r="F109" s="147"/>
      <c r="G109" s="147"/>
      <c r="H109" s="147"/>
    </row>
    <row r="110" spans="1:8" ht="13" outlineLevel="2" x14ac:dyDescent="0.3">
      <c r="A110" s="14" t="s">
        <v>52</v>
      </c>
      <c r="B110" s="152">
        <f>SUM(B$111:B$112)</f>
        <v>55.767115000000004</v>
      </c>
      <c r="C110" s="152">
        <f>SUM(C$111:C$112)</f>
        <v>55.767115000000004</v>
      </c>
      <c r="D110" s="152">
        <f>SUM(D$111:D$112)</f>
        <v>55.767115000000004</v>
      </c>
      <c r="E110" s="152">
        <f>SUM(E$111:E$112)</f>
        <v>55.767115000000004</v>
      </c>
      <c r="F110" s="147"/>
      <c r="G110" s="147"/>
      <c r="H110" s="147"/>
    </row>
    <row r="111" spans="1:8" ht="13" outlineLevel="3" x14ac:dyDescent="0.3">
      <c r="A111" s="131" t="s">
        <v>99</v>
      </c>
      <c r="B111" s="29">
        <v>25.598020000000002</v>
      </c>
      <c r="C111" s="29">
        <v>25.598020000000002</v>
      </c>
      <c r="D111" s="29">
        <v>25.598020000000002</v>
      </c>
      <c r="E111" s="29">
        <v>25.598020000000002</v>
      </c>
      <c r="F111" s="147"/>
      <c r="G111" s="147"/>
      <c r="H111" s="147"/>
    </row>
    <row r="112" spans="1:8" ht="13" outlineLevel="3" x14ac:dyDescent="0.3">
      <c r="A112" s="131" t="s">
        <v>97</v>
      </c>
      <c r="B112" s="29">
        <v>30.169094999999999</v>
      </c>
      <c r="C112" s="29">
        <v>30.169094999999999</v>
      </c>
      <c r="D112" s="29">
        <v>30.169094999999999</v>
      </c>
      <c r="E112" s="29">
        <v>30.169094999999999</v>
      </c>
      <c r="F112" s="147"/>
      <c r="G112" s="147"/>
      <c r="H112" s="147"/>
    </row>
    <row r="113" spans="1:8" ht="13" outlineLevel="2" x14ac:dyDescent="0.3">
      <c r="A113" s="14" t="s">
        <v>177</v>
      </c>
      <c r="B113" s="152">
        <f>SUM(B$114:B$114)</f>
        <v>3.9636138627099999</v>
      </c>
      <c r="C113" s="152">
        <f>SUM(C$114:C$114)</f>
        <v>4.0161052787299996</v>
      </c>
      <c r="D113" s="152">
        <f>SUM(D$114:D$114)</f>
        <v>3.9574833731300001</v>
      </c>
      <c r="E113" s="152">
        <f>SUM(E$114:E$114)</f>
        <v>4.00646164635</v>
      </c>
      <c r="F113" s="147"/>
      <c r="G113" s="147"/>
      <c r="H113" s="147"/>
    </row>
    <row r="114" spans="1:8" ht="13" outlineLevel="3" x14ac:dyDescent="0.3">
      <c r="A114" s="131" t="s">
        <v>147</v>
      </c>
      <c r="B114" s="29">
        <v>3.9636138627099999</v>
      </c>
      <c r="C114" s="29">
        <v>4.0161052787299996</v>
      </c>
      <c r="D114" s="29">
        <v>3.9574833731300001</v>
      </c>
      <c r="E114" s="29">
        <v>4.00646164635</v>
      </c>
      <c r="F114" s="147"/>
      <c r="G114" s="147"/>
      <c r="H114" s="147"/>
    </row>
    <row r="115" spans="1:8" x14ac:dyDescent="0.25">
      <c r="B115" s="68"/>
      <c r="C115" s="68"/>
      <c r="D115" s="68"/>
      <c r="E115" s="68"/>
      <c r="F115" s="147"/>
      <c r="G115" s="147"/>
      <c r="H115" s="147"/>
    </row>
    <row r="116" spans="1:8" x14ac:dyDescent="0.25">
      <c r="B116" s="68"/>
      <c r="C116" s="68"/>
      <c r="D116" s="68"/>
      <c r="E116" s="68"/>
      <c r="F116" s="147"/>
      <c r="G116" s="147"/>
      <c r="H116" s="147"/>
    </row>
    <row r="117" spans="1:8" x14ac:dyDescent="0.25">
      <c r="B117" s="68"/>
      <c r="C117" s="68"/>
      <c r="D117" s="68"/>
      <c r="E117" s="68"/>
      <c r="F117" s="147"/>
      <c r="G117" s="147"/>
      <c r="H117" s="147"/>
    </row>
    <row r="118" spans="1:8" x14ac:dyDescent="0.25">
      <c r="B118" s="68"/>
      <c r="C118" s="68"/>
      <c r="D118" s="68"/>
      <c r="E118" s="68"/>
      <c r="F118" s="147"/>
      <c r="G118" s="147"/>
      <c r="H118" s="147"/>
    </row>
    <row r="119" spans="1:8" x14ac:dyDescent="0.25">
      <c r="B119" s="68"/>
      <c r="C119" s="68"/>
      <c r="D119" s="68"/>
      <c r="E119" s="68"/>
      <c r="F119" s="147"/>
      <c r="G119" s="147"/>
      <c r="H119" s="147"/>
    </row>
    <row r="120" spans="1:8" x14ac:dyDescent="0.25">
      <c r="B120" s="68"/>
      <c r="C120" s="68"/>
      <c r="D120" s="68"/>
      <c r="E120" s="68"/>
      <c r="F120" s="147"/>
      <c r="G120" s="147"/>
      <c r="H120" s="147"/>
    </row>
    <row r="121" spans="1:8" x14ac:dyDescent="0.25">
      <c r="B121" s="68"/>
      <c r="C121" s="68"/>
      <c r="D121" s="68"/>
      <c r="E121" s="68"/>
      <c r="F121" s="147"/>
      <c r="G121" s="147"/>
      <c r="H121" s="147"/>
    </row>
    <row r="122" spans="1:8" x14ac:dyDescent="0.25">
      <c r="B122" s="68"/>
      <c r="C122" s="68"/>
      <c r="D122" s="68"/>
      <c r="E122" s="68"/>
      <c r="F122" s="147"/>
      <c r="G122" s="147"/>
      <c r="H122" s="147"/>
    </row>
    <row r="123" spans="1:8" x14ac:dyDescent="0.25">
      <c r="B123" s="68"/>
      <c r="C123" s="68"/>
      <c r="D123" s="68"/>
      <c r="E123" s="68"/>
      <c r="F123" s="147"/>
      <c r="G123" s="147"/>
      <c r="H123" s="147"/>
    </row>
    <row r="124" spans="1:8" x14ac:dyDescent="0.25">
      <c r="B124" s="68"/>
      <c r="C124" s="68"/>
      <c r="D124" s="68"/>
      <c r="E124" s="68"/>
      <c r="F124" s="147"/>
      <c r="G124" s="147"/>
      <c r="H124" s="147"/>
    </row>
    <row r="125" spans="1:8" x14ac:dyDescent="0.25">
      <c r="B125" s="68"/>
      <c r="C125" s="68"/>
      <c r="D125" s="68"/>
      <c r="E125" s="68"/>
      <c r="F125" s="147"/>
      <c r="G125" s="147"/>
      <c r="H125" s="147"/>
    </row>
    <row r="126" spans="1:8" x14ac:dyDescent="0.25">
      <c r="B126" s="68"/>
      <c r="C126" s="68"/>
      <c r="D126" s="68"/>
      <c r="E126" s="68"/>
      <c r="F126" s="147"/>
      <c r="G126" s="147"/>
      <c r="H126" s="147"/>
    </row>
    <row r="127" spans="1:8" x14ac:dyDescent="0.25">
      <c r="B127" s="68"/>
      <c r="C127" s="68"/>
      <c r="D127" s="68"/>
      <c r="E127" s="68"/>
      <c r="F127" s="147"/>
      <c r="G127" s="147"/>
      <c r="H127" s="147"/>
    </row>
    <row r="128" spans="1:8" x14ac:dyDescent="0.25">
      <c r="B128" s="68"/>
      <c r="C128" s="68"/>
      <c r="D128" s="68"/>
      <c r="E128" s="68"/>
      <c r="F128" s="147"/>
      <c r="G128" s="147"/>
      <c r="H128" s="147"/>
    </row>
    <row r="129" spans="2:8" x14ac:dyDescent="0.25">
      <c r="B129" s="68"/>
      <c r="C129" s="68"/>
      <c r="D129" s="68"/>
      <c r="E129" s="68"/>
      <c r="F129" s="147"/>
      <c r="G129" s="147"/>
      <c r="H129" s="147"/>
    </row>
    <row r="130" spans="2:8" x14ac:dyDescent="0.25">
      <c r="B130" s="68"/>
      <c r="C130" s="68"/>
      <c r="D130" s="68"/>
      <c r="E130" s="68"/>
      <c r="F130" s="147"/>
      <c r="G130" s="147"/>
      <c r="H130" s="147"/>
    </row>
    <row r="131" spans="2:8" x14ac:dyDescent="0.25">
      <c r="B131" s="68"/>
      <c r="C131" s="68"/>
      <c r="D131" s="68"/>
      <c r="E131" s="68"/>
      <c r="F131" s="147"/>
      <c r="G131" s="147"/>
      <c r="H131" s="147"/>
    </row>
    <row r="132" spans="2:8" x14ac:dyDescent="0.25">
      <c r="B132" s="68"/>
      <c r="C132" s="68"/>
      <c r="D132" s="68"/>
      <c r="E132" s="68"/>
      <c r="F132" s="147"/>
      <c r="G132" s="147"/>
      <c r="H132" s="147"/>
    </row>
    <row r="133" spans="2:8" x14ac:dyDescent="0.25">
      <c r="B133" s="68"/>
      <c r="C133" s="68"/>
      <c r="D133" s="68"/>
      <c r="E133" s="68"/>
      <c r="F133" s="147"/>
      <c r="G133" s="147"/>
      <c r="H133" s="147"/>
    </row>
    <row r="134" spans="2:8" x14ac:dyDescent="0.25">
      <c r="B134" s="68"/>
      <c r="C134" s="68"/>
      <c r="D134" s="68"/>
      <c r="E134" s="68"/>
      <c r="F134" s="147"/>
      <c r="G134" s="147"/>
      <c r="H134" s="147"/>
    </row>
    <row r="135" spans="2:8" x14ac:dyDescent="0.25">
      <c r="B135" s="68"/>
      <c r="C135" s="68"/>
      <c r="D135" s="68"/>
      <c r="E135" s="68"/>
      <c r="F135" s="147"/>
      <c r="G135" s="147"/>
      <c r="H135" s="147"/>
    </row>
    <row r="136" spans="2:8" x14ac:dyDescent="0.25">
      <c r="B136" s="68"/>
      <c r="C136" s="68"/>
      <c r="D136" s="68"/>
      <c r="E136" s="68"/>
      <c r="F136" s="147"/>
      <c r="G136" s="147"/>
      <c r="H136" s="147"/>
    </row>
    <row r="137" spans="2:8" x14ac:dyDescent="0.25">
      <c r="B137" s="68"/>
      <c r="C137" s="68"/>
      <c r="D137" s="68"/>
      <c r="E137" s="68"/>
      <c r="F137" s="147"/>
      <c r="G137" s="147"/>
      <c r="H137" s="147"/>
    </row>
    <row r="138" spans="2:8" x14ac:dyDescent="0.25">
      <c r="B138" s="68"/>
      <c r="C138" s="68"/>
      <c r="D138" s="68"/>
      <c r="E138" s="68"/>
      <c r="F138" s="147"/>
      <c r="G138" s="147"/>
      <c r="H138" s="147"/>
    </row>
    <row r="139" spans="2:8" x14ac:dyDescent="0.25">
      <c r="B139" s="68"/>
      <c r="C139" s="68"/>
      <c r="D139" s="68"/>
      <c r="E139" s="68"/>
      <c r="F139" s="147"/>
      <c r="G139" s="147"/>
      <c r="H139" s="147"/>
    </row>
    <row r="140" spans="2:8" x14ac:dyDescent="0.25">
      <c r="B140" s="68"/>
      <c r="C140" s="68"/>
      <c r="D140" s="68"/>
      <c r="E140" s="68"/>
      <c r="F140" s="147"/>
      <c r="G140" s="147"/>
      <c r="H140" s="147"/>
    </row>
    <row r="141" spans="2:8" x14ac:dyDescent="0.25">
      <c r="B141" s="68"/>
      <c r="C141" s="68"/>
      <c r="D141" s="68"/>
      <c r="E141" s="68"/>
      <c r="F141" s="147"/>
      <c r="G141" s="147"/>
      <c r="H141" s="147"/>
    </row>
    <row r="142" spans="2:8" x14ac:dyDescent="0.25">
      <c r="B142" s="68"/>
      <c r="C142" s="68"/>
      <c r="D142" s="68"/>
      <c r="E142" s="68"/>
      <c r="F142" s="147"/>
      <c r="G142" s="147"/>
      <c r="H142" s="147"/>
    </row>
    <row r="143" spans="2:8" x14ac:dyDescent="0.25">
      <c r="B143" s="68"/>
      <c r="C143" s="68"/>
      <c r="D143" s="68"/>
      <c r="E143" s="68"/>
      <c r="F143" s="147"/>
      <c r="G143" s="147"/>
      <c r="H143" s="147"/>
    </row>
    <row r="144" spans="2:8" x14ac:dyDescent="0.25">
      <c r="B144" s="68"/>
      <c r="C144" s="68"/>
      <c r="D144" s="68"/>
      <c r="E144" s="68"/>
      <c r="F144" s="147"/>
      <c r="G144" s="147"/>
      <c r="H144" s="147"/>
    </row>
    <row r="145" spans="2:8" x14ac:dyDescent="0.25">
      <c r="B145" s="68"/>
      <c r="C145" s="68"/>
      <c r="D145" s="68"/>
      <c r="E145" s="68"/>
      <c r="F145" s="147"/>
      <c r="G145" s="147"/>
      <c r="H145" s="147"/>
    </row>
    <row r="146" spans="2:8" x14ac:dyDescent="0.25">
      <c r="B146" s="68"/>
      <c r="C146" s="68"/>
      <c r="D146" s="68"/>
      <c r="E146" s="68"/>
      <c r="F146" s="147"/>
      <c r="G146" s="147"/>
      <c r="H146" s="147"/>
    </row>
    <row r="147" spans="2:8" x14ac:dyDescent="0.25">
      <c r="B147" s="68"/>
      <c r="C147" s="68"/>
      <c r="D147" s="68"/>
      <c r="E147" s="68"/>
      <c r="F147" s="147"/>
      <c r="G147" s="147"/>
      <c r="H147" s="147"/>
    </row>
    <row r="148" spans="2:8" x14ac:dyDescent="0.25">
      <c r="B148" s="68"/>
      <c r="C148" s="68"/>
      <c r="D148" s="68"/>
      <c r="E148" s="68"/>
      <c r="F148" s="147"/>
      <c r="G148" s="147"/>
      <c r="H148" s="147"/>
    </row>
    <row r="149" spans="2:8" x14ac:dyDescent="0.25">
      <c r="B149" s="68"/>
      <c r="C149" s="68"/>
      <c r="D149" s="68"/>
      <c r="E149" s="68"/>
      <c r="F149" s="147"/>
      <c r="G149" s="147"/>
      <c r="H149" s="147"/>
    </row>
    <row r="150" spans="2:8" x14ac:dyDescent="0.25">
      <c r="B150" s="68"/>
      <c r="C150" s="68"/>
      <c r="D150" s="68"/>
      <c r="E150" s="68"/>
      <c r="F150" s="147"/>
      <c r="G150" s="147"/>
      <c r="H150" s="147"/>
    </row>
    <row r="151" spans="2:8" x14ac:dyDescent="0.25">
      <c r="B151" s="68"/>
      <c r="C151" s="68"/>
      <c r="D151" s="68"/>
      <c r="E151" s="68"/>
      <c r="F151" s="147"/>
      <c r="G151" s="147"/>
      <c r="H151" s="147"/>
    </row>
    <row r="152" spans="2:8" x14ac:dyDescent="0.25">
      <c r="B152" s="68"/>
      <c r="C152" s="68"/>
      <c r="D152" s="68"/>
      <c r="E152" s="68"/>
      <c r="F152" s="147"/>
      <c r="G152" s="147"/>
      <c r="H152" s="147"/>
    </row>
    <row r="153" spans="2:8" x14ac:dyDescent="0.25">
      <c r="B153" s="68"/>
      <c r="C153" s="68"/>
      <c r="D153" s="68"/>
      <c r="E153" s="68"/>
      <c r="F153" s="147"/>
      <c r="G153" s="147"/>
      <c r="H153" s="147"/>
    </row>
    <row r="154" spans="2:8" x14ac:dyDescent="0.25">
      <c r="B154" s="68"/>
      <c r="C154" s="68"/>
      <c r="D154" s="68"/>
      <c r="E154" s="68"/>
      <c r="F154" s="147"/>
      <c r="G154" s="147"/>
      <c r="H154" s="147"/>
    </row>
    <row r="155" spans="2:8" x14ac:dyDescent="0.25">
      <c r="B155" s="68"/>
      <c r="C155" s="68"/>
      <c r="D155" s="68"/>
      <c r="E155" s="68"/>
      <c r="F155" s="147"/>
      <c r="G155" s="147"/>
      <c r="H155" s="147"/>
    </row>
    <row r="156" spans="2:8" x14ac:dyDescent="0.25">
      <c r="B156" s="68"/>
      <c r="C156" s="68"/>
      <c r="D156" s="68"/>
      <c r="E156" s="68"/>
      <c r="F156" s="147"/>
      <c r="G156" s="147"/>
      <c r="H156" s="147"/>
    </row>
    <row r="157" spans="2:8" x14ac:dyDescent="0.25">
      <c r="B157" s="68"/>
      <c r="C157" s="68"/>
      <c r="D157" s="68"/>
      <c r="E157" s="68"/>
      <c r="F157" s="147"/>
      <c r="G157" s="147"/>
      <c r="H157" s="147"/>
    </row>
    <row r="158" spans="2:8" x14ac:dyDescent="0.25">
      <c r="B158" s="68"/>
      <c r="C158" s="68"/>
      <c r="D158" s="68"/>
      <c r="E158" s="68"/>
      <c r="F158" s="147"/>
      <c r="G158" s="147"/>
      <c r="H158" s="147"/>
    </row>
    <row r="159" spans="2:8" x14ac:dyDescent="0.25">
      <c r="B159" s="68"/>
      <c r="C159" s="68"/>
      <c r="D159" s="68"/>
      <c r="E159" s="68"/>
      <c r="F159" s="147"/>
      <c r="G159" s="147"/>
      <c r="H159" s="147"/>
    </row>
    <row r="160" spans="2:8" x14ac:dyDescent="0.25">
      <c r="B160" s="68"/>
      <c r="C160" s="68"/>
      <c r="D160" s="68"/>
      <c r="E160" s="68"/>
      <c r="F160" s="147"/>
      <c r="G160" s="147"/>
      <c r="H160" s="147"/>
    </row>
    <row r="161" spans="2:8" x14ac:dyDescent="0.25">
      <c r="B161" s="68"/>
      <c r="C161" s="68"/>
      <c r="D161" s="68"/>
      <c r="E161" s="68"/>
      <c r="F161" s="147"/>
      <c r="G161" s="147"/>
      <c r="H161" s="147"/>
    </row>
    <row r="162" spans="2:8" x14ac:dyDescent="0.25">
      <c r="B162" s="68"/>
      <c r="C162" s="68"/>
      <c r="D162" s="68"/>
      <c r="E162" s="68"/>
      <c r="F162" s="147"/>
      <c r="G162" s="147"/>
      <c r="H162" s="147"/>
    </row>
    <row r="163" spans="2:8" x14ac:dyDescent="0.25">
      <c r="B163" s="68"/>
      <c r="C163" s="68"/>
      <c r="D163" s="68"/>
      <c r="E163" s="68"/>
      <c r="F163" s="147"/>
      <c r="G163" s="147"/>
      <c r="H163" s="147"/>
    </row>
    <row r="164" spans="2:8" x14ac:dyDescent="0.25">
      <c r="B164" s="68"/>
      <c r="C164" s="68"/>
      <c r="D164" s="68"/>
      <c r="E164" s="68"/>
      <c r="F164" s="147"/>
      <c r="G164" s="147"/>
      <c r="H164" s="147"/>
    </row>
    <row r="165" spans="2:8" x14ac:dyDescent="0.25">
      <c r="B165" s="68"/>
      <c r="C165" s="68"/>
      <c r="D165" s="68"/>
      <c r="E165" s="68"/>
      <c r="F165" s="147"/>
      <c r="G165" s="147"/>
      <c r="H165" s="147"/>
    </row>
    <row r="166" spans="2:8" x14ac:dyDescent="0.25">
      <c r="B166" s="68"/>
      <c r="C166" s="68"/>
      <c r="D166" s="68"/>
      <c r="E166" s="68"/>
      <c r="F166" s="147"/>
      <c r="G166" s="147"/>
      <c r="H166" s="147"/>
    </row>
    <row r="167" spans="2:8" x14ac:dyDescent="0.25">
      <c r="B167" s="68"/>
      <c r="C167" s="68"/>
      <c r="D167" s="68"/>
      <c r="E167" s="68"/>
      <c r="F167" s="147"/>
      <c r="G167" s="147"/>
      <c r="H167" s="147"/>
    </row>
    <row r="168" spans="2:8" x14ac:dyDescent="0.25">
      <c r="B168" s="68"/>
      <c r="C168" s="68"/>
      <c r="D168" s="68"/>
      <c r="E168" s="68"/>
      <c r="F168" s="147"/>
      <c r="G168" s="147"/>
      <c r="H168" s="147"/>
    </row>
    <row r="169" spans="2:8" x14ac:dyDescent="0.25">
      <c r="B169" s="68"/>
      <c r="C169" s="68"/>
      <c r="D169" s="68"/>
      <c r="E169" s="68"/>
      <c r="F169" s="147"/>
      <c r="G169" s="147"/>
      <c r="H169" s="147"/>
    </row>
    <row r="170" spans="2:8" x14ac:dyDescent="0.25">
      <c r="B170" s="68"/>
      <c r="C170" s="68"/>
      <c r="D170" s="68"/>
      <c r="E170" s="68"/>
      <c r="F170" s="147"/>
      <c r="G170" s="147"/>
      <c r="H170" s="147"/>
    </row>
    <row r="171" spans="2:8" x14ac:dyDescent="0.25">
      <c r="B171" s="68"/>
      <c r="C171" s="68"/>
      <c r="D171" s="68"/>
      <c r="E171" s="68"/>
      <c r="F171" s="147"/>
      <c r="G171" s="147"/>
      <c r="H171" s="147"/>
    </row>
    <row r="172" spans="2:8" x14ac:dyDescent="0.25">
      <c r="B172" s="68"/>
      <c r="C172" s="68"/>
      <c r="D172" s="68"/>
      <c r="E172" s="68"/>
      <c r="F172" s="147"/>
      <c r="G172" s="147"/>
      <c r="H172" s="147"/>
    </row>
    <row r="173" spans="2:8" x14ac:dyDescent="0.25">
      <c r="B173" s="68"/>
      <c r="C173" s="68"/>
      <c r="D173" s="68"/>
      <c r="E173" s="68"/>
      <c r="F173" s="147"/>
      <c r="G173" s="147"/>
      <c r="H173" s="147"/>
    </row>
    <row r="174" spans="2:8" x14ac:dyDescent="0.25">
      <c r="B174" s="68"/>
      <c r="C174" s="68"/>
      <c r="D174" s="68"/>
      <c r="E174" s="68"/>
      <c r="F174" s="147"/>
      <c r="G174" s="147"/>
      <c r="H174" s="147"/>
    </row>
    <row r="175" spans="2:8" x14ac:dyDescent="0.25">
      <c r="B175" s="68"/>
      <c r="C175" s="68"/>
      <c r="D175" s="68"/>
      <c r="E175" s="68"/>
      <c r="F175" s="147"/>
      <c r="G175" s="147"/>
      <c r="H175" s="147"/>
    </row>
    <row r="176" spans="2:8" x14ac:dyDescent="0.25">
      <c r="B176" s="68"/>
      <c r="C176" s="68"/>
      <c r="D176" s="68"/>
      <c r="E176" s="68"/>
      <c r="F176" s="147"/>
      <c r="G176" s="147"/>
      <c r="H176" s="147"/>
    </row>
    <row r="177" spans="2:8" x14ac:dyDescent="0.25">
      <c r="B177" s="68"/>
      <c r="C177" s="68"/>
      <c r="D177" s="68"/>
      <c r="E177" s="68"/>
      <c r="F177" s="147"/>
      <c r="G177" s="147"/>
      <c r="H177" s="147"/>
    </row>
    <row r="178" spans="2:8" x14ac:dyDescent="0.25">
      <c r="B178" s="68"/>
      <c r="C178" s="68"/>
      <c r="D178" s="68"/>
      <c r="E178" s="68"/>
      <c r="F178" s="147"/>
      <c r="G178" s="147"/>
      <c r="H178" s="147"/>
    </row>
    <row r="179" spans="2:8" x14ac:dyDescent="0.25">
      <c r="B179" s="68"/>
      <c r="C179" s="68"/>
      <c r="D179" s="68"/>
      <c r="E179" s="68"/>
      <c r="F179" s="147"/>
      <c r="G179" s="147"/>
      <c r="H179" s="147"/>
    </row>
    <row r="180" spans="2:8" x14ac:dyDescent="0.25">
      <c r="B180" s="68"/>
      <c r="C180" s="68"/>
      <c r="D180" s="68"/>
      <c r="E180" s="68"/>
      <c r="F180" s="147"/>
      <c r="G180" s="147"/>
      <c r="H180" s="14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64" bestFit="1" customWidth="1"/>
    <col min="2" max="2" width="18" style="250" customWidth="1"/>
    <col min="3" max="3" width="17.453125" style="250" customWidth="1"/>
    <col min="4" max="4" width="11.453125" style="41" bestFit="1" customWidth="1"/>
    <col min="5" max="16384" width="9.1796875" style="64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tr">
        <f>IF(REPORT_LANG="UKR","(за видами відсоткових ставок)","by interest rate types")</f>
        <v>(за видами відсоткових ставок)</v>
      </c>
      <c r="B3" s="259"/>
      <c r="C3" s="259"/>
      <c r="D3" s="259"/>
    </row>
    <row r="4" spans="1:19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B5" s="146"/>
      <c r="C5" s="146"/>
      <c r="D5" s="216" t="str">
        <f>VALVAL</f>
        <v>млрд. одиниць</v>
      </c>
    </row>
    <row r="6" spans="1:19" s="196" customFormat="1" x14ac:dyDescent="0.3">
      <c r="A6" s="213"/>
      <c r="B6" s="182" t="str">
        <f>IF(REPORT_LANG="UKR","дол.США","USD")</f>
        <v>дол.США</v>
      </c>
      <c r="C6" s="182" t="str">
        <f>IF(REPORT_LANG="UKR","грн.","UAH")</f>
        <v>грн.</v>
      </c>
      <c r="D6" s="24" t="s">
        <v>190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19" s="129" customFormat="1" ht="15.5" x14ac:dyDescent="0.3">
      <c r="A7" s="3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04">
        <f>SUM(B8:B19)</f>
        <v>119.91125207856001</v>
      </c>
      <c r="C7" s="104">
        <f>SUM(C8:C19)</f>
        <v>4384.9866127477299</v>
      </c>
      <c r="D7" s="128">
        <f>SUM(D8:D19)</f>
        <v>1</v>
      </c>
    </row>
    <row r="8" spans="1:19" s="119" customFormat="1" x14ac:dyDescent="0.3">
      <c r="A8" s="17" t="s">
        <v>214</v>
      </c>
      <c r="B8" s="232">
        <v>4.2045203173200001</v>
      </c>
      <c r="C8" s="232">
        <v>153.75342167625999</v>
      </c>
      <c r="D8" s="26">
        <v>3.5063999999999998E-2</v>
      </c>
    </row>
    <row r="9" spans="1:19" s="119" customFormat="1" x14ac:dyDescent="0.3">
      <c r="A9" s="17" t="s">
        <v>162</v>
      </c>
      <c r="B9" s="232">
        <v>2.0332235033199999</v>
      </c>
      <c r="C9" s="232">
        <v>74.352137003280006</v>
      </c>
      <c r="D9" s="26">
        <v>1.6955999999999999E-2</v>
      </c>
    </row>
    <row r="10" spans="1:19" s="119" customFormat="1" x14ac:dyDescent="0.3">
      <c r="A10" s="17" t="s">
        <v>188</v>
      </c>
      <c r="B10" s="232">
        <v>7.5740470440300003</v>
      </c>
      <c r="C10" s="232">
        <v>276.97229673426</v>
      </c>
      <c r="D10" s="26">
        <v>6.3163999999999998E-2</v>
      </c>
    </row>
    <row r="11" spans="1:19" x14ac:dyDescent="0.3">
      <c r="A11" s="226" t="s">
        <v>222</v>
      </c>
      <c r="B11" s="29">
        <v>3.2349999999999997E-2</v>
      </c>
      <c r="C11" s="29">
        <v>1.1829942099999999</v>
      </c>
      <c r="D11" s="101">
        <v>2.7E-4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x14ac:dyDescent="0.3">
      <c r="A12" s="226" t="s">
        <v>181</v>
      </c>
      <c r="B12" s="29">
        <v>3.96987948686</v>
      </c>
      <c r="C12" s="29">
        <v>145.172935</v>
      </c>
      <c r="D12" s="101">
        <v>3.3106999999999998E-2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x14ac:dyDescent="0.3">
      <c r="A13" s="226" t="s">
        <v>220</v>
      </c>
      <c r="B13" s="29">
        <v>8.62318558682</v>
      </c>
      <c r="C13" s="29">
        <v>315.33782444887999</v>
      </c>
      <c r="D13" s="101">
        <v>7.1913000000000005E-2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A14" s="226" t="s">
        <v>116</v>
      </c>
      <c r="B14" s="29">
        <v>13.81184964757</v>
      </c>
      <c r="C14" s="29">
        <v>505.08000502187002</v>
      </c>
      <c r="D14" s="101">
        <v>0.11518399999999999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A15" s="226" t="s">
        <v>95</v>
      </c>
      <c r="B15" s="29">
        <v>0.40787679083</v>
      </c>
      <c r="C15" s="29">
        <v>14.91548321308</v>
      </c>
      <c r="D15" s="101">
        <v>3.4009999999999999E-3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A16" s="226" t="s">
        <v>158</v>
      </c>
      <c r="B16" s="29">
        <v>79.254319701810005</v>
      </c>
      <c r="C16" s="29">
        <v>2898.2195154401002</v>
      </c>
      <c r="D16" s="101">
        <v>0.660941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 x14ac:dyDescent="0.3">
      <c r="B17" s="237"/>
      <c r="C17" s="237"/>
      <c r="D17" s="3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 x14ac:dyDescent="0.3">
      <c r="B18" s="237"/>
      <c r="C18" s="237"/>
      <c r="D18" s="3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 x14ac:dyDescent="0.3">
      <c r="B19" s="237"/>
      <c r="C19" s="237"/>
      <c r="D19" s="3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 x14ac:dyDescent="0.3">
      <c r="B20" s="237"/>
      <c r="C20" s="237"/>
      <c r="D20" s="3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 x14ac:dyDescent="0.3">
      <c r="B21" s="237"/>
      <c r="C21" s="237"/>
      <c r="D21" s="3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 x14ac:dyDescent="0.3">
      <c r="B22" s="237"/>
      <c r="C22" s="237"/>
      <c r="D22" s="30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 x14ac:dyDescent="0.3">
      <c r="B23" s="237"/>
      <c r="C23" s="237"/>
      <c r="D23" s="30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 x14ac:dyDescent="0.3">
      <c r="B24" s="237"/>
      <c r="C24" s="237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 x14ac:dyDescent="0.3">
      <c r="B25" s="237"/>
      <c r="C25" s="237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 x14ac:dyDescent="0.3">
      <c r="B26" s="237"/>
      <c r="C26" s="237"/>
      <c r="D26" s="30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 x14ac:dyDescent="0.3">
      <c r="B27" s="237"/>
      <c r="C27" s="237"/>
      <c r="D27" s="3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 x14ac:dyDescent="0.3">
      <c r="B28" s="237"/>
      <c r="C28" s="237"/>
      <c r="D28" s="3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 x14ac:dyDescent="0.3">
      <c r="B29" s="237"/>
      <c r="C29" s="23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 x14ac:dyDescent="0.3">
      <c r="B30" s="237"/>
      <c r="C30" s="237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 x14ac:dyDescent="0.3">
      <c r="B31" s="237"/>
      <c r="C31" s="237"/>
      <c r="D31" s="3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 x14ac:dyDescent="0.3">
      <c r="B32" s="237"/>
      <c r="C32" s="237"/>
      <c r="D32" s="3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237"/>
      <c r="C33" s="237"/>
      <c r="D33" s="3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237"/>
      <c r="C34" s="237"/>
      <c r="D34" s="3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237"/>
      <c r="C35" s="237"/>
      <c r="D35" s="30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237"/>
      <c r="C36" s="237"/>
      <c r="D36" s="3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237"/>
      <c r="C39" s="237"/>
      <c r="D39" s="3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237"/>
      <c r="C184" s="237"/>
      <c r="D184" s="30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237"/>
      <c r="C185" s="237"/>
      <c r="D185" s="30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237"/>
      <c r="C186" s="237"/>
      <c r="D186" s="30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237"/>
      <c r="C187" s="237"/>
      <c r="D187" s="30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237"/>
      <c r="C188" s="237"/>
      <c r="D188" s="30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237"/>
      <c r="C189" s="237"/>
      <c r="D189" s="30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237"/>
      <c r="C190" s="237"/>
      <c r="D190" s="30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237"/>
      <c r="C191" s="237"/>
      <c r="D191" s="30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237"/>
      <c r="C192" s="237"/>
      <c r="D192" s="30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237"/>
      <c r="C193" s="237"/>
      <c r="D193" s="30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237"/>
      <c r="C194" s="237"/>
      <c r="D194" s="30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237"/>
      <c r="C195" s="237"/>
      <c r="D195" s="30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237"/>
      <c r="C196" s="237"/>
      <c r="D196" s="30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237"/>
      <c r="C197" s="237"/>
      <c r="D197" s="30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237"/>
      <c r="C198" s="237"/>
      <c r="D198" s="30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237"/>
      <c r="C199" s="237"/>
      <c r="D199" s="30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237"/>
      <c r="C200" s="237"/>
      <c r="D200" s="30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237"/>
      <c r="C201" s="237"/>
      <c r="D201" s="30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237"/>
      <c r="C202" s="237"/>
      <c r="D202" s="30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237"/>
      <c r="C203" s="237"/>
      <c r="D203" s="30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237"/>
      <c r="C204" s="237"/>
      <c r="D204" s="30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237"/>
      <c r="C205" s="237"/>
      <c r="D205" s="30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237"/>
      <c r="C206" s="237"/>
      <c r="D206" s="30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237"/>
      <c r="C207" s="237"/>
      <c r="D207" s="30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237"/>
      <c r="C208" s="237"/>
      <c r="D208" s="30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237"/>
      <c r="C209" s="237"/>
      <c r="D209" s="30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237"/>
      <c r="C210" s="237"/>
      <c r="D210" s="30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237"/>
      <c r="C211" s="237"/>
      <c r="D211" s="30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237"/>
      <c r="C212" s="237"/>
      <c r="D212" s="30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237"/>
      <c r="C213" s="237"/>
      <c r="D213" s="30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237"/>
      <c r="C214" s="237"/>
      <c r="D214" s="30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237"/>
      <c r="C215" s="237"/>
      <c r="D215" s="30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237"/>
      <c r="C216" s="237"/>
      <c r="D216" s="30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237"/>
      <c r="C217" s="237"/>
      <c r="D217" s="30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237"/>
      <c r="C218" s="237"/>
      <c r="D218" s="30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237"/>
      <c r="C219" s="237"/>
      <c r="D219" s="30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237"/>
      <c r="C220" s="237"/>
      <c r="D220" s="30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237"/>
      <c r="C221" s="237"/>
      <c r="D221" s="30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237"/>
      <c r="C222" s="237"/>
      <c r="D222" s="30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237"/>
      <c r="C223" s="237"/>
      <c r="D223" s="30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237"/>
      <c r="C224" s="237"/>
      <c r="D224" s="30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237"/>
      <c r="C225" s="237"/>
      <c r="D225" s="30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237"/>
      <c r="C226" s="237"/>
      <c r="D226" s="30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237"/>
      <c r="C227" s="237"/>
      <c r="D227" s="30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237"/>
      <c r="C228" s="237"/>
      <c r="D228" s="30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237"/>
      <c r="C229" s="237"/>
      <c r="D229" s="30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237"/>
      <c r="C230" s="237"/>
      <c r="D230" s="30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237"/>
      <c r="C231" s="237"/>
      <c r="D231" s="30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237"/>
      <c r="C232" s="237"/>
      <c r="D232" s="30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237"/>
      <c r="C233" s="237"/>
      <c r="D233" s="30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237"/>
      <c r="C234" s="237"/>
      <c r="D234" s="30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237"/>
      <c r="C235" s="237"/>
      <c r="D235" s="30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237"/>
      <c r="C236" s="237"/>
      <c r="D236" s="30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237"/>
      <c r="C237" s="237"/>
      <c r="D237" s="30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237"/>
      <c r="C238" s="237"/>
      <c r="D238" s="30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237"/>
      <c r="C239" s="237"/>
      <c r="D239" s="30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237"/>
      <c r="C240" s="237"/>
      <c r="D240" s="30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237"/>
      <c r="C241" s="237"/>
      <c r="D241" s="30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237"/>
      <c r="C242" s="237"/>
      <c r="D242" s="30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237"/>
      <c r="C243" s="237"/>
      <c r="D243" s="30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237"/>
      <c r="C244" s="237"/>
      <c r="D244" s="30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237"/>
      <c r="C245" s="237"/>
      <c r="D245" s="30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64" bestFit="1" customWidth="1"/>
    <col min="2" max="2" width="17.7265625" style="250" customWidth="1"/>
    <col min="3" max="3" width="17.81640625" style="250" customWidth="1"/>
    <col min="4" max="4" width="11.453125" style="41" bestFit="1" customWidth="1"/>
    <col min="5" max="16384" width="9.1796875" style="64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">
        <v>87</v>
      </c>
      <c r="B3" s="259"/>
      <c r="C3" s="259"/>
      <c r="D3" s="259"/>
    </row>
    <row r="4" spans="1:19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A5" s="164"/>
      <c r="B5" s="146"/>
      <c r="C5" s="146"/>
      <c r="D5" s="216" t="str">
        <f>VALVAL</f>
        <v>млрд. одиниць</v>
      </c>
    </row>
    <row r="6" spans="1:19" s="151" customFormat="1" x14ac:dyDescent="0.25">
      <c r="A6" s="70"/>
      <c r="B6" s="231" t="s">
        <v>168</v>
      </c>
      <c r="C6" s="231" t="s">
        <v>171</v>
      </c>
      <c r="D6" s="24" t="s">
        <v>190</v>
      </c>
    </row>
    <row r="7" spans="1:19" s="86" customFormat="1" ht="15.5" x14ac:dyDescent="0.25">
      <c r="A7" s="212" t="s">
        <v>152</v>
      </c>
      <c r="B7" s="104">
        <f>SUM(B8:B18)</f>
        <v>119.91125207856001</v>
      </c>
      <c r="C7" s="104">
        <f>SUM(C8:C18)</f>
        <v>4384.9866127477299</v>
      </c>
      <c r="D7" s="128">
        <f>SUM(D8:D18)</f>
        <v>1</v>
      </c>
    </row>
    <row r="8" spans="1:19" s="76" customFormat="1" x14ac:dyDescent="0.25">
      <c r="A8" s="133" t="s">
        <v>214</v>
      </c>
      <c r="B8" s="79">
        <v>4.2045203173200001</v>
      </c>
      <c r="C8" s="79">
        <v>153.75342167625999</v>
      </c>
      <c r="D8" s="144">
        <v>3.5063999999999998E-2</v>
      </c>
    </row>
    <row r="9" spans="1:19" s="76" customFormat="1" x14ac:dyDescent="0.25">
      <c r="A9" s="133" t="s">
        <v>162</v>
      </c>
      <c r="B9" s="79">
        <v>2.0332235033199999</v>
      </c>
      <c r="C9" s="79">
        <v>74.352137003280006</v>
      </c>
      <c r="D9" s="144">
        <v>1.6955999999999999E-2</v>
      </c>
    </row>
    <row r="10" spans="1:19" s="76" customFormat="1" x14ac:dyDescent="0.25">
      <c r="A10" s="133" t="s">
        <v>188</v>
      </c>
      <c r="B10" s="79">
        <v>7.5740470440300003</v>
      </c>
      <c r="C10" s="79">
        <v>276.97229673426</v>
      </c>
      <c r="D10" s="144">
        <v>6.3163999999999998E-2</v>
      </c>
    </row>
    <row r="11" spans="1:19" x14ac:dyDescent="0.3">
      <c r="A11" s="226" t="s">
        <v>222</v>
      </c>
      <c r="B11" s="29">
        <v>3.2349999999999997E-2</v>
      </c>
      <c r="C11" s="29">
        <v>1.1829942099999999</v>
      </c>
      <c r="D11" s="101">
        <v>2.7E-4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x14ac:dyDescent="0.3">
      <c r="A12" s="226" t="s">
        <v>181</v>
      </c>
      <c r="B12" s="29">
        <v>3.96987948686</v>
      </c>
      <c r="C12" s="29">
        <v>145.172935</v>
      </c>
      <c r="D12" s="101">
        <v>3.3106999999999998E-2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x14ac:dyDescent="0.3">
      <c r="A13" s="226" t="s">
        <v>220</v>
      </c>
      <c r="B13" s="29">
        <v>8.62318558682</v>
      </c>
      <c r="C13" s="29">
        <v>315.33782444887999</v>
      </c>
      <c r="D13" s="101">
        <v>7.1913000000000005E-2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A14" s="226" t="s">
        <v>116</v>
      </c>
      <c r="B14" s="29">
        <v>13.81184964757</v>
      </c>
      <c r="C14" s="29">
        <v>505.08000502187002</v>
      </c>
      <c r="D14" s="101">
        <v>0.11518399999999999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A15" s="226" t="s">
        <v>95</v>
      </c>
      <c r="B15" s="29">
        <v>0.40787679083</v>
      </c>
      <c r="C15" s="29">
        <v>14.91548321308</v>
      </c>
      <c r="D15" s="101">
        <v>3.4009999999999999E-3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A16" s="226" t="s">
        <v>158</v>
      </c>
      <c r="B16" s="29">
        <v>79.254319701810005</v>
      </c>
      <c r="C16" s="29">
        <v>2898.2195154401002</v>
      </c>
      <c r="D16" s="101">
        <v>0.660941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9" x14ac:dyDescent="0.3">
      <c r="A17" s="218"/>
      <c r="B17" s="237"/>
      <c r="C17" s="237"/>
      <c r="D17" s="3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9" x14ac:dyDescent="0.3">
      <c r="A18" s="218"/>
      <c r="B18" s="237"/>
      <c r="C18" s="237"/>
      <c r="D18" s="3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x14ac:dyDescent="0.3">
      <c r="A19" s="10" t="s">
        <v>163</v>
      </c>
      <c r="B19" s="237"/>
      <c r="C19" s="237"/>
      <c r="D19" s="3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9" x14ac:dyDescent="0.3">
      <c r="B20" s="116" t="str">
        <f>"Державний борг України за станом на " &amp; TEXT(DREPORTDATE,"dd.MM.yyyy")</f>
        <v>Державний борг України за станом на 31.03.2023</v>
      </c>
      <c r="C20" s="237"/>
      <c r="D20" s="216" t="str">
        <f>VALVAL</f>
        <v>млрд. одиниць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9" s="4" customFormat="1" x14ac:dyDescent="0.3">
      <c r="A21" s="70"/>
      <c r="B21" s="231" t="s">
        <v>168</v>
      </c>
      <c r="C21" s="231" t="s">
        <v>171</v>
      </c>
      <c r="D21" s="24" t="s">
        <v>190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</row>
    <row r="22" spans="1:19" s="210" customFormat="1" ht="14.5" x14ac:dyDescent="0.35">
      <c r="A22" s="236" t="s">
        <v>152</v>
      </c>
      <c r="B22" s="137">
        <f>B$23+B$31</f>
        <v>119.91125207856</v>
      </c>
      <c r="C22" s="137">
        <f>C$23+C$31</f>
        <v>4384.9866127477299</v>
      </c>
      <c r="D22" s="162">
        <f>D$23+D$31</f>
        <v>1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9" s="197" customFormat="1" ht="14.5" x14ac:dyDescent="0.35">
      <c r="A23" s="3" t="s">
        <v>65</v>
      </c>
      <c r="B23" s="167">
        <f>SUM(B$24:B$30)</f>
        <v>110.61838573607</v>
      </c>
      <c r="C23" s="167">
        <f>SUM(C$24:C$30)</f>
        <v>4045.1595006161097</v>
      </c>
      <c r="D23" s="160">
        <f>SUM(D$24:D$30)</f>
        <v>0.92250300000000007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</row>
    <row r="24" spans="1:19" s="197" customFormat="1" outlineLevel="1" x14ac:dyDescent="0.3">
      <c r="A24" s="242" t="s">
        <v>214</v>
      </c>
      <c r="B24" s="232">
        <v>3.7917794513800001</v>
      </c>
      <c r="C24" s="232">
        <v>138.66006604582</v>
      </c>
      <c r="D24" s="26">
        <v>3.1621999999999997E-2</v>
      </c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</row>
    <row r="25" spans="1:19" s="197" customFormat="1" outlineLevel="1" x14ac:dyDescent="0.3">
      <c r="A25" s="242" t="s">
        <v>162</v>
      </c>
      <c r="B25" s="207">
        <v>0.42805499463000002</v>
      </c>
      <c r="C25" s="207">
        <v>15.653371876530001</v>
      </c>
      <c r="D25" s="33">
        <v>3.5699999999999998E-3</v>
      </c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</row>
    <row r="26" spans="1:19" s="197" customFormat="1" outlineLevel="1" x14ac:dyDescent="0.3">
      <c r="A26" s="191" t="s">
        <v>188</v>
      </c>
      <c r="B26" s="29">
        <v>7.5526178565600004</v>
      </c>
      <c r="C26" s="29">
        <v>276.18866134934001</v>
      </c>
      <c r="D26" s="101">
        <v>6.2984999999999999E-2</v>
      </c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</row>
    <row r="27" spans="1:19" s="197" customFormat="1" outlineLevel="1" x14ac:dyDescent="0.3">
      <c r="A27" s="191" t="s">
        <v>181</v>
      </c>
      <c r="B27" s="29">
        <v>3.96987948686</v>
      </c>
      <c r="C27" s="29">
        <v>145.172935</v>
      </c>
      <c r="D27" s="101">
        <v>3.3106999999999998E-2</v>
      </c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</row>
    <row r="28" spans="1:19" s="194" customFormat="1" outlineLevel="1" x14ac:dyDescent="0.3">
      <c r="A28" s="191" t="s">
        <v>220</v>
      </c>
      <c r="B28" s="29">
        <v>7.6568422089199997</v>
      </c>
      <c r="C28" s="29">
        <v>280</v>
      </c>
      <c r="D28" s="101">
        <v>6.3853999999999994E-2</v>
      </c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</row>
    <row r="29" spans="1:19" s="197" customFormat="1" outlineLevel="1" x14ac:dyDescent="0.3">
      <c r="A29" s="191" t="s">
        <v>116</v>
      </c>
      <c r="B29" s="29">
        <v>10.501295440570001</v>
      </c>
      <c r="C29" s="29">
        <v>384.01767244807002</v>
      </c>
      <c r="D29" s="101">
        <v>8.7576000000000001E-2</v>
      </c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</row>
    <row r="30" spans="1:19" s="197" customFormat="1" outlineLevel="1" x14ac:dyDescent="0.3">
      <c r="A30" s="191" t="s">
        <v>158</v>
      </c>
      <c r="B30" s="29">
        <v>76.717916297149998</v>
      </c>
      <c r="C30" s="29">
        <v>2805.4667938963498</v>
      </c>
      <c r="D30" s="101">
        <v>0.63978900000000005</v>
      </c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</row>
    <row r="31" spans="1:19" s="197" customFormat="1" ht="14.5" x14ac:dyDescent="0.35">
      <c r="A31" s="114" t="s">
        <v>14</v>
      </c>
      <c r="B31" s="179">
        <f>SUM(B$32:B$39)</f>
        <v>9.2928663424899991</v>
      </c>
      <c r="C31" s="179">
        <f>SUM(C$32:C$39)</f>
        <v>339.82711213161997</v>
      </c>
      <c r="D31" s="241">
        <f>SUM(D$32:D$39)</f>
        <v>7.7496999999999996E-2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  <row r="32" spans="1:19" s="197" customFormat="1" outlineLevel="1" x14ac:dyDescent="0.3">
      <c r="A32" s="191" t="s">
        <v>214</v>
      </c>
      <c r="B32" s="29">
        <v>0.41274086593999998</v>
      </c>
      <c r="C32" s="29">
        <v>15.09335563044</v>
      </c>
      <c r="D32" s="101">
        <v>3.4420000000000002E-3</v>
      </c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17" outlineLevel="1" x14ac:dyDescent="0.3">
      <c r="A33" s="191" t="s">
        <v>162</v>
      </c>
      <c r="B33" s="29">
        <v>1.6051685086900001</v>
      </c>
      <c r="C33" s="29">
        <v>58.698765126749997</v>
      </c>
      <c r="D33" s="101">
        <v>1.3386E-2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 x14ac:dyDescent="0.3">
      <c r="A34" s="191" t="s">
        <v>188</v>
      </c>
      <c r="B34" s="29">
        <v>2.142918747E-2</v>
      </c>
      <c r="C34" s="29">
        <v>0.78363538491999996</v>
      </c>
      <c r="D34" s="101">
        <v>1.7899999999999999E-4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1" x14ac:dyDescent="0.3">
      <c r="A35" s="191" t="s">
        <v>222</v>
      </c>
      <c r="B35" s="29">
        <v>3.2349999999999997E-2</v>
      </c>
      <c r="C35" s="29">
        <v>1.1829942099999999</v>
      </c>
      <c r="D35" s="101">
        <v>2.7E-4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1" x14ac:dyDescent="0.3">
      <c r="A36" s="191" t="s">
        <v>220</v>
      </c>
      <c r="B36" s="29">
        <v>0.96634337790000002</v>
      </c>
      <c r="C36" s="29">
        <v>35.337824448879999</v>
      </c>
      <c r="D36" s="101">
        <v>8.0590000000000002E-3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1" x14ac:dyDescent="0.3">
      <c r="A37" s="191" t="s">
        <v>116</v>
      </c>
      <c r="B37" s="29">
        <v>3.310554207</v>
      </c>
      <c r="C37" s="29">
        <v>121.06233257380001</v>
      </c>
      <c r="D37" s="101">
        <v>2.7608000000000001E-2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1" x14ac:dyDescent="0.3">
      <c r="A38" s="191" t="s">
        <v>95</v>
      </c>
      <c r="B38" s="29">
        <v>0.40787679083</v>
      </c>
      <c r="C38" s="29">
        <v>14.91548321308</v>
      </c>
      <c r="D38" s="101">
        <v>3.4009999999999999E-3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1" x14ac:dyDescent="0.3">
      <c r="A39" s="191" t="s">
        <v>158</v>
      </c>
      <c r="B39" s="29">
        <v>2.5364034046600001</v>
      </c>
      <c r="C39" s="29">
        <v>92.752721543749999</v>
      </c>
      <c r="D39" s="101">
        <v>2.1152000000000001E-2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237"/>
      <c r="C184" s="237"/>
      <c r="D184" s="30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237"/>
      <c r="C185" s="237"/>
      <c r="D185" s="30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237"/>
      <c r="C186" s="237"/>
      <c r="D186" s="30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237"/>
      <c r="C187" s="237"/>
      <c r="D187" s="30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237"/>
      <c r="C188" s="237"/>
      <c r="D188" s="30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237"/>
      <c r="C189" s="237"/>
      <c r="D189" s="30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237"/>
      <c r="C190" s="237"/>
      <c r="D190" s="30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237"/>
      <c r="C191" s="237"/>
      <c r="D191" s="30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237"/>
      <c r="C192" s="237"/>
      <c r="D192" s="30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237"/>
      <c r="C193" s="237"/>
      <c r="D193" s="30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237"/>
      <c r="C194" s="237"/>
      <c r="D194" s="30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237"/>
      <c r="C195" s="237"/>
      <c r="D195" s="30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237"/>
      <c r="C196" s="237"/>
      <c r="D196" s="30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237"/>
      <c r="C197" s="237"/>
      <c r="D197" s="30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237"/>
      <c r="C198" s="237"/>
      <c r="D198" s="30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237"/>
      <c r="C199" s="237"/>
      <c r="D199" s="30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237"/>
      <c r="C200" s="237"/>
      <c r="D200" s="30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237"/>
      <c r="C201" s="237"/>
      <c r="D201" s="30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237"/>
      <c r="C202" s="237"/>
      <c r="D202" s="30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237"/>
      <c r="C203" s="237"/>
      <c r="D203" s="30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237"/>
      <c r="C204" s="237"/>
      <c r="D204" s="30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237"/>
      <c r="C205" s="237"/>
      <c r="D205" s="30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237"/>
      <c r="C206" s="237"/>
      <c r="D206" s="30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237"/>
      <c r="C207" s="237"/>
      <c r="D207" s="30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237"/>
      <c r="C208" s="237"/>
      <c r="D208" s="30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237"/>
      <c r="C209" s="237"/>
      <c r="D209" s="30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237"/>
      <c r="C210" s="237"/>
      <c r="D210" s="30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237"/>
      <c r="C211" s="237"/>
      <c r="D211" s="30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237"/>
      <c r="C212" s="237"/>
      <c r="D212" s="30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237"/>
      <c r="C213" s="237"/>
      <c r="D213" s="30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237"/>
      <c r="C214" s="237"/>
      <c r="D214" s="30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237"/>
      <c r="C215" s="237"/>
      <c r="D215" s="30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237"/>
      <c r="C216" s="237"/>
      <c r="D216" s="30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237"/>
      <c r="C217" s="237"/>
      <c r="D217" s="30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237"/>
      <c r="C218" s="237"/>
      <c r="D218" s="30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237"/>
      <c r="C219" s="237"/>
      <c r="D219" s="30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237"/>
      <c r="C220" s="237"/>
      <c r="D220" s="30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237"/>
      <c r="C221" s="237"/>
      <c r="D221" s="30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237"/>
      <c r="C222" s="237"/>
      <c r="D222" s="30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237"/>
      <c r="C223" s="237"/>
      <c r="D223" s="30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237"/>
      <c r="C224" s="237"/>
      <c r="D224" s="30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237"/>
      <c r="C225" s="237"/>
      <c r="D225" s="30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237"/>
      <c r="C226" s="237"/>
      <c r="D226" s="30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237"/>
      <c r="C227" s="237"/>
      <c r="D227" s="30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237"/>
      <c r="C228" s="237"/>
      <c r="D228" s="30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237"/>
      <c r="C229" s="237"/>
      <c r="D229" s="30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237"/>
      <c r="C230" s="237"/>
      <c r="D230" s="30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237"/>
      <c r="C231" s="237"/>
      <c r="D231" s="30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237"/>
      <c r="C232" s="237"/>
      <c r="D232" s="30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237"/>
      <c r="C233" s="237"/>
      <c r="D233" s="30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237"/>
      <c r="C234" s="237"/>
      <c r="D234" s="30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237"/>
      <c r="C235" s="237"/>
      <c r="D235" s="30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237"/>
      <c r="C236" s="237"/>
      <c r="D236" s="30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237"/>
      <c r="C237" s="237"/>
      <c r="D237" s="30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237"/>
      <c r="C238" s="237"/>
      <c r="D238" s="30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237"/>
      <c r="C239" s="237"/>
      <c r="D239" s="30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237"/>
      <c r="C240" s="237"/>
      <c r="D240" s="30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237"/>
      <c r="C241" s="237"/>
      <c r="D241" s="30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237"/>
      <c r="C242" s="237"/>
      <c r="D242" s="30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237"/>
      <c r="C243" s="237"/>
      <c r="D243" s="30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  <row r="248" spans="2:17" x14ac:dyDescent="0.3"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</row>
    <row r="249" spans="2:17" x14ac:dyDescent="0.3"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</row>
    <row r="250" spans="2:17" x14ac:dyDescent="0.3"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</row>
    <row r="251" spans="2:17" x14ac:dyDescent="0.3"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64" bestFit="1" customWidth="1"/>
    <col min="2" max="2" width="17.453125" style="250" customWidth="1"/>
    <col min="3" max="3" width="18.1796875" style="250" customWidth="1"/>
    <col min="4" max="4" width="11.453125" style="41" bestFit="1" customWidth="1"/>
    <col min="5" max="5" width="17.1796875" style="250" customWidth="1"/>
    <col min="6" max="6" width="17.54296875" style="250" customWidth="1"/>
    <col min="7" max="7" width="11.453125" style="41" bestFit="1" customWidth="1"/>
    <col min="8" max="8" width="16.1796875" style="250" bestFit="1" customWidth="1"/>
    <col min="9" max="16384" width="9.1796875" style="64"/>
  </cols>
  <sheetData>
    <row r="2" spans="1:19" ht="18.5" x14ac:dyDescent="0.45">
      <c r="A2" s="255" t="s">
        <v>210</v>
      </c>
      <c r="B2" s="257"/>
      <c r="C2" s="257"/>
      <c r="D2" s="257"/>
      <c r="E2" s="257"/>
      <c r="F2" s="257"/>
      <c r="G2" s="257"/>
      <c r="H2" s="25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3">
      <c r="A3" s="181"/>
    </row>
    <row r="4" spans="1:19" s="216" customFormat="1" x14ac:dyDescent="0.3">
      <c r="B4" s="146"/>
      <c r="C4" s="146"/>
      <c r="D4" s="192"/>
      <c r="E4" s="146"/>
      <c r="F4" s="146"/>
      <c r="G4" s="192"/>
      <c r="H4" s="216" t="str">
        <f>VALVAL</f>
        <v>млрд. одиниць</v>
      </c>
    </row>
    <row r="5" spans="1:19" s="217" customFormat="1" x14ac:dyDescent="0.25">
      <c r="A5" s="176"/>
      <c r="B5" s="260">
        <v>44926</v>
      </c>
      <c r="C5" s="261"/>
      <c r="D5" s="262"/>
      <c r="E5" s="260">
        <v>45016</v>
      </c>
      <c r="F5" s="261"/>
      <c r="G5" s="262"/>
      <c r="H5" s="63"/>
    </row>
    <row r="6" spans="1:19" s="16" customFormat="1" x14ac:dyDescent="0.25">
      <c r="A6" s="213"/>
      <c r="B6" s="231" t="s">
        <v>168</v>
      </c>
      <c r="C6" s="231" t="s">
        <v>171</v>
      </c>
      <c r="D6" s="24" t="s">
        <v>190</v>
      </c>
      <c r="E6" s="231" t="s">
        <v>168</v>
      </c>
      <c r="F6" s="231" t="s">
        <v>171</v>
      </c>
      <c r="G6" s="24" t="s">
        <v>190</v>
      </c>
      <c r="H6" s="231" t="s">
        <v>63</v>
      </c>
    </row>
    <row r="7" spans="1:19" s="86" customFormat="1" ht="15.5" x14ac:dyDescent="0.25">
      <c r="A7" s="212" t="s">
        <v>152</v>
      </c>
      <c r="B7" s="136">
        <f t="shared" ref="B7:H7" si="0">SUM(B8:B15)</f>
        <v>40.700473418809999</v>
      </c>
      <c r="C7" s="136">
        <f t="shared" si="0"/>
        <v>1488.35933225793</v>
      </c>
      <c r="D7" s="183">
        <f t="shared" si="0"/>
        <v>0.36537399999999998</v>
      </c>
      <c r="E7" s="136">
        <f t="shared" si="0"/>
        <v>40.656932376750007</v>
      </c>
      <c r="F7" s="136">
        <f t="shared" si="0"/>
        <v>1486.7670973076299</v>
      </c>
      <c r="G7" s="183">
        <f t="shared" si="0"/>
        <v>0.339059</v>
      </c>
      <c r="H7" s="136">
        <f t="shared" si="0"/>
        <v>-2.6318000000000001E-2</v>
      </c>
    </row>
    <row r="8" spans="1:19" s="76" customFormat="1" x14ac:dyDescent="0.25">
      <c r="A8" s="133" t="s">
        <v>214</v>
      </c>
      <c r="B8" s="79">
        <v>3.8200670934200001</v>
      </c>
      <c r="C8" s="79">
        <v>139.6945055123</v>
      </c>
      <c r="D8" s="144">
        <v>3.4292999999999997E-2</v>
      </c>
      <c r="E8" s="79">
        <v>4.2045203173200001</v>
      </c>
      <c r="F8" s="79">
        <v>153.75342167625999</v>
      </c>
      <c r="G8" s="144">
        <v>3.5063999999999998E-2</v>
      </c>
      <c r="H8" s="79">
        <v>7.6999999999999996E-4</v>
      </c>
    </row>
    <row r="9" spans="1:19" s="76" customFormat="1" x14ac:dyDescent="0.25">
      <c r="A9" s="133" t="s">
        <v>162</v>
      </c>
      <c r="B9" s="79">
        <v>2.1395875583400001</v>
      </c>
      <c r="C9" s="79">
        <v>78.241721585709996</v>
      </c>
      <c r="D9" s="144">
        <v>1.9206999999999998E-2</v>
      </c>
      <c r="E9" s="79">
        <v>2.0332235033199999</v>
      </c>
      <c r="F9" s="79">
        <v>74.352137003280006</v>
      </c>
      <c r="G9" s="144">
        <v>1.6955999999999999E-2</v>
      </c>
      <c r="H9" s="79">
        <v>-2.251E-3</v>
      </c>
    </row>
    <row r="10" spans="1:19" s="76" customFormat="1" x14ac:dyDescent="0.25">
      <c r="A10" s="133" t="s">
        <v>188</v>
      </c>
      <c r="B10" s="79">
        <v>7.1955423176500002</v>
      </c>
      <c r="C10" s="79">
        <v>263.13090879696</v>
      </c>
      <c r="D10" s="144">
        <v>6.4596000000000001E-2</v>
      </c>
      <c r="E10" s="79">
        <v>7.5740470440300003</v>
      </c>
      <c r="F10" s="79">
        <v>276.97229673426</v>
      </c>
      <c r="G10" s="144">
        <v>6.3163999999999998E-2</v>
      </c>
      <c r="H10" s="79">
        <v>-1.4319999999999999E-3</v>
      </c>
    </row>
    <row r="11" spans="1:19" s="76" customFormat="1" x14ac:dyDescent="0.25">
      <c r="A11" s="133" t="s">
        <v>222</v>
      </c>
      <c r="B11" s="79">
        <v>3.2349999999999997E-2</v>
      </c>
      <c r="C11" s="79">
        <v>1.1829942099999999</v>
      </c>
      <c r="D11" s="144">
        <v>2.9E-4</v>
      </c>
      <c r="E11" s="79">
        <v>3.2349999999999997E-2</v>
      </c>
      <c r="F11" s="79">
        <v>1.1829942099999999</v>
      </c>
      <c r="G11" s="144">
        <v>2.7E-4</v>
      </c>
      <c r="H11" s="79">
        <v>-2.0999999999999999E-5</v>
      </c>
    </row>
    <row r="12" spans="1:19" s="76" customFormat="1" x14ac:dyDescent="0.25">
      <c r="A12" s="133" t="s">
        <v>181</v>
      </c>
      <c r="B12" s="79">
        <v>3.96987948686</v>
      </c>
      <c r="C12" s="79">
        <v>145.172935</v>
      </c>
      <c r="D12" s="144">
        <v>3.5638000000000003E-2</v>
      </c>
      <c r="E12" s="79">
        <v>3.96987948686</v>
      </c>
      <c r="F12" s="79">
        <v>145.172935</v>
      </c>
      <c r="G12" s="144">
        <v>3.3106999999999998E-2</v>
      </c>
      <c r="H12" s="79">
        <v>-2.532E-3</v>
      </c>
    </row>
    <row r="13" spans="1:19" s="76" customFormat="1" x14ac:dyDescent="0.25">
      <c r="A13" s="133" t="s">
        <v>220</v>
      </c>
      <c r="B13" s="79">
        <v>8.7008290156200001</v>
      </c>
      <c r="C13" s="79">
        <v>318.17713593912998</v>
      </c>
      <c r="D13" s="144">
        <v>7.8108999999999998E-2</v>
      </c>
      <c r="E13" s="79">
        <v>8.62318558682</v>
      </c>
      <c r="F13" s="79">
        <v>315.33782444887999</v>
      </c>
      <c r="G13" s="144">
        <v>7.1913000000000005E-2</v>
      </c>
      <c r="H13" s="79">
        <v>-6.1960000000000001E-3</v>
      </c>
    </row>
    <row r="14" spans="1:19" x14ac:dyDescent="0.3">
      <c r="A14" s="226" t="s">
        <v>116</v>
      </c>
      <c r="B14" s="29">
        <v>14.434274688189999</v>
      </c>
      <c r="C14" s="29">
        <v>527.84121736249995</v>
      </c>
      <c r="D14" s="101">
        <v>0.129579</v>
      </c>
      <c r="E14" s="29">
        <v>13.81184964757</v>
      </c>
      <c r="F14" s="29">
        <v>505.08000502187002</v>
      </c>
      <c r="G14" s="101">
        <v>0.11518399999999999</v>
      </c>
      <c r="H14" s="79">
        <v>-1.4395E-2</v>
      </c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A15" s="226" t="s">
        <v>95</v>
      </c>
      <c r="B15" s="29">
        <v>0.40794325872999998</v>
      </c>
      <c r="C15" s="29">
        <v>14.917913851330001</v>
      </c>
      <c r="D15" s="101">
        <v>3.6619999999999999E-3</v>
      </c>
      <c r="E15" s="29">
        <v>0.40787679083</v>
      </c>
      <c r="F15" s="29">
        <v>14.91548321308</v>
      </c>
      <c r="G15" s="101">
        <v>3.4009999999999999E-3</v>
      </c>
      <c r="H15" s="79">
        <v>-2.61E-4</v>
      </c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A16" s="226" t="s">
        <v>158</v>
      </c>
      <c r="B16" s="29">
        <v>70.692976361969997</v>
      </c>
      <c r="C16" s="29">
        <v>2585.1431753821398</v>
      </c>
      <c r="D16" s="101">
        <v>0.63462399999999997</v>
      </c>
      <c r="E16" s="29">
        <v>79.254319701810005</v>
      </c>
      <c r="F16" s="29">
        <v>2898.2195154401002</v>
      </c>
      <c r="G16" s="101">
        <v>0.660941</v>
      </c>
      <c r="H16" s="29">
        <v>2.6317E-2</v>
      </c>
      <c r="I16" s="47"/>
      <c r="J16" s="47"/>
      <c r="K16" s="47"/>
      <c r="L16" s="47"/>
      <c r="M16" s="47"/>
      <c r="N16" s="47"/>
      <c r="O16" s="47"/>
      <c r="P16" s="47"/>
      <c r="Q16" s="47"/>
    </row>
    <row r="17" spans="1:19" x14ac:dyDescent="0.3">
      <c r="B17" s="237"/>
      <c r="C17" s="237"/>
      <c r="D17" s="30"/>
      <c r="E17" s="237"/>
      <c r="F17" s="237"/>
      <c r="G17" s="30"/>
      <c r="H17" s="216" t="str">
        <f>VALVAL</f>
        <v>млрд. одиниць</v>
      </c>
      <c r="I17" s="47"/>
      <c r="J17" s="47"/>
      <c r="K17" s="47"/>
      <c r="L17" s="47"/>
      <c r="M17" s="47"/>
      <c r="N17" s="47"/>
      <c r="O17" s="47"/>
      <c r="P17" s="47"/>
      <c r="Q17" s="47"/>
    </row>
    <row r="18" spans="1:19" x14ac:dyDescent="0.3">
      <c r="A18" s="176"/>
      <c r="B18" s="260">
        <v>44926</v>
      </c>
      <c r="C18" s="261"/>
      <c r="D18" s="262"/>
      <c r="E18" s="260">
        <v>45016</v>
      </c>
      <c r="F18" s="261"/>
      <c r="G18" s="262"/>
      <c r="H18" s="63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</row>
    <row r="19" spans="1:19" s="122" customFormat="1" x14ac:dyDescent="0.3">
      <c r="A19" s="71"/>
      <c r="B19" s="77" t="s">
        <v>168</v>
      </c>
      <c r="C19" s="77" t="s">
        <v>171</v>
      </c>
      <c r="D19" s="143" t="s">
        <v>190</v>
      </c>
      <c r="E19" s="77" t="s">
        <v>168</v>
      </c>
      <c r="F19" s="77" t="s">
        <v>171</v>
      </c>
      <c r="G19" s="143" t="s">
        <v>190</v>
      </c>
      <c r="H19" s="77" t="s">
        <v>63</v>
      </c>
      <c r="I19" s="111"/>
      <c r="J19" s="111"/>
      <c r="K19" s="111"/>
      <c r="L19" s="111"/>
      <c r="M19" s="111"/>
      <c r="N19" s="111"/>
      <c r="O19" s="111"/>
      <c r="P19" s="111"/>
      <c r="Q19" s="111"/>
    </row>
    <row r="20" spans="1:19" s="210" customFormat="1" ht="14.5" x14ac:dyDescent="0.35">
      <c r="A20" s="236" t="s">
        <v>152</v>
      </c>
      <c r="B20" s="153">
        <f t="shared" ref="B20:H20" si="1">B$21+B$29</f>
        <v>111.39344978077999</v>
      </c>
      <c r="C20" s="153">
        <f t="shared" si="1"/>
        <v>4073.5025076400702</v>
      </c>
      <c r="D20" s="225">
        <f t="shared" si="1"/>
        <v>1</v>
      </c>
      <c r="E20" s="153">
        <f t="shared" si="1"/>
        <v>119.91125207856</v>
      </c>
      <c r="F20" s="153">
        <f t="shared" si="1"/>
        <v>4384.9866127477299</v>
      </c>
      <c r="G20" s="225">
        <f t="shared" si="1"/>
        <v>1</v>
      </c>
      <c r="H20" s="153">
        <f t="shared" si="1"/>
        <v>-2.0000000000002655E-6</v>
      </c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9" s="194" customFormat="1" ht="14.5" x14ac:dyDescent="0.35">
      <c r="A21" s="3" t="s">
        <v>65</v>
      </c>
      <c r="B21" s="199">
        <f t="shared" ref="B21:H21" si="2">SUM(B$22:B$28)</f>
        <v>101.59354286954999</v>
      </c>
      <c r="C21" s="199">
        <f t="shared" si="2"/>
        <v>3715.1336317660903</v>
      </c>
      <c r="D21" s="15">
        <f t="shared" si="2"/>
        <v>0.91202400000000006</v>
      </c>
      <c r="E21" s="199">
        <f t="shared" si="2"/>
        <v>110.61838573607</v>
      </c>
      <c r="F21" s="199">
        <f t="shared" si="2"/>
        <v>4045.1595006161097</v>
      </c>
      <c r="G21" s="15">
        <f t="shared" si="2"/>
        <v>0.92250300000000007</v>
      </c>
      <c r="H21" s="199">
        <f t="shared" si="2"/>
        <v>1.0475999999999999E-2</v>
      </c>
      <c r="I21" s="185"/>
      <c r="J21" s="185"/>
      <c r="K21" s="185"/>
      <c r="L21" s="185"/>
      <c r="M21" s="185"/>
      <c r="N21" s="185"/>
      <c r="O21" s="185"/>
      <c r="P21" s="185"/>
      <c r="Q21" s="185"/>
    </row>
    <row r="22" spans="1:19" s="197" customFormat="1" outlineLevel="1" x14ac:dyDescent="0.3">
      <c r="A22" s="242" t="s">
        <v>214</v>
      </c>
      <c r="B22" s="232">
        <v>3.5784765954600002</v>
      </c>
      <c r="C22" s="232">
        <v>130.85987922849</v>
      </c>
      <c r="D22" s="26">
        <v>3.2125000000000001E-2</v>
      </c>
      <c r="E22" s="232">
        <v>3.7917794513800001</v>
      </c>
      <c r="F22" s="232">
        <v>138.66006604582</v>
      </c>
      <c r="G22" s="26">
        <v>3.1621999999999997E-2</v>
      </c>
      <c r="H22" s="232">
        <v>-5.0299999999999997E-4</v>
      </c>
      <c r="I22" s="187"/>
      <c r="J22" s="187"/>
      <c r="K22" s="187"/>
      <c r="L22" s="187"/>
      <c r="M22" s="187"/>
      <c r="N22" s="187"/>
      <c r="O22" s="187"/>
      <c r="P22" s="187"/>
      <c r="Q22" s="187"/>
    </row>
    <row r="23" spans="1:19" outlineLevel="1" x14ac:dyDescent="0.3">
      <c r="A23" s="191" t="s">
        <v>162</v>
      </c>
      <c r="B23" s="29">
        <v>0.42245054846000002</v>
      </c>
      <c r="C23" s="29">
        <v>15.448425126369999</v>
      </c>
      <c r="D23" s="101">
        <v>3.7919999999999998E-3</v>
      </c>
      <c r="E23" s="29">
        <v>0.42805499463000002</v>
      </c>
      <c r="F23" s="29">
        <v>15.653371876530001</v>
      </c>
      <c r="G23" s="101">
        <v>3.5699999999999998E-3</v>
      </c>
      <c r="H23" s="29">
        <v>-2.23E-4</v>
      </c>
      <c r="I23" s="47"/>
      <c r="J23" s="47"/>
      <c r="K23" s="47"/>
      <c r="L23" s="47"/>
      <c r="M23" s="47"/>
      <c r="N23" s="47"/>
      <c r="O23" s="47"/>
      <c r="P23" s="47"/>
      <c r="Q23" s="47"/>
    </row>
    <row r="24" spans="1:19" outlineLevel="1" x14ac:dyDescent="0.3">
      <c r="A24" s="191" t="s">
        <v>188</v>
      </c>
      <c r="B24" s="29">
        <v>7.1946815176500003</v>
      </c>
      <c r="C24" s="29">
        <v>263.09943054607999</v>
      </c>
      <c r="D24" s="101">
        <v>6.4588000000000007E-2</v>
      </c>
      <c r="E24" s="29">
        <v>7.5526178565600004</v>
      </c>
      <c r="F24" s="29">
        <v>276.18866134934001</v>
      </c>
      <c r="G24" s="101">
        <v>6.2984999999999999E-2</v>
      </c>
      <c r="H24" s="29">
        <v>-1.603E-3</v>
      </c>
      <c r="I24" s="47"/>
      <c r="J24" s="47"/>
      <c r="K24" s="47"/>
      <c r="L24" s="47"/>
      <c r="M24" s="47"/>
      <c r="N24" s="47"/>
      <c r="O24" s="47"/>
      <c r="P24" s="47"/>
      <c r="Q24" s="47"/>
    </row>
    <row r="25" spans="1:19" outlineLevel="1" x14ac:dyDescent="0.3">
      <c r="A25" s="191" t="s">
        <v>181</v>
      </c>
      <c r="B25" s="29">
        <v>3.96987948686</v>
      </c>
      <c r="C25" s="29">
        <v>145.172935</v>
      </c>
      <c r="D25" s="101">
        <v>3.5638000000000003E-2</v>
      </c>
      <c r="E25" s="29">
        <v>3.96987948686</v>
      </c>
      <c r="F25" s="29">
        <v>145.172935</v>
      </c>
      <c r="G25" s="101">
        <v>3.3106999999999998E-2</v>
      </c>
      <c r="H25" s="29">
        <v>-2.532E-3</v>
      </c>
      <c r="I25" s="47"/>
      <c r="J25" s="47"/>
      <c r="K25" s="47"/>
      <c r="L25" s="47"/>
      <c r="M25" s="47"/>
      <c r="N25" s="47"/>
      <c r="O25" s="47"/>
      <c r="P25" s="47"/>
      <c r="Q25" s="47"/>
    </row>
    <row r="26" spans="1:19" outlineLevel="1" x14ac:dyDescent="0.3">
      <c r="A26" s="191" t="s">
        <v>220</v>
      </c>
      <c r="B26" s="29">
        <v>7.6568422089199997</v>
      </c>
      <c r="C26" s="29">
        <v>280</v>
      </c>
      <c r="D26" s="101">
        <v>6.8737000000000006E-2</v>
      </c>
      <c r="E26" s="29">
        <v>7.6568422089199997</v>
      </c>
      <c r="F26" s="29">
        <v>280</v>
      </c>
      <c r="G26" s="101">
        <v>6.3853999999999994E-2</v>
      </c>
      <c r="H26" s="29">
        <v>-4.8830000000000002E-3</v>
      </c>
      <c r="I26" s="47"/>
      <c r="J26" s="47"/>
      <c r="K26" s="47"/>
      <c r="L26" s="47"/>
      <c r="M26" s="47"/>
      <c r="N26" s="47"/>
      <c r="O26" s="47"/>
      <c r="P26" s="47"/>
      <c r="Q26" s="47"/>
    </row>
    <row r="27" spans="1:19" outlineLevel="1" x14ac:dyDescent="0.3">
      <c r="A27" s="191" t="s">
        <v>116</v>
      </c>
      <c r="B27" s="29">
        <v>10.601355839169999</v>
      </c>
      <c r="C27" s="29">
        <v>387.67674114004001</v>
      </c>
      <c r="D27" s="101">
        <v>9.5170000000000005E-2</v>
      </c>
      <c r="E27" s="29">
        <v>10.501295440570001</v>
      </c>
      <c r="F27" s="29">
        <v>384.01767244807002</v>
      </c>
      <c r="G27" s="101">
        <v>8.7576000000000001E-2</v>
      </c>
      <c r="H27" s="29">
        <v>-7.5950000000000002E-3</v>
      </c>
      <c r="I27" s="47"/>
      <c r="J27" s="47"/>
      <c r="K27" s="47"/>
      <c r="L27" s="47"/>
      <c r="M27" s="47"/>
      <c r="N27" s="47"/>
      <c r="O27" s="47"/>
      <c r="P27" s="47"/>
      <c r="Q27" s="47"/>
    </row>
    <row r="28" spans="1:19" outlineLevel="1" x14ac:dyDescent="0.3">
      <c r="A28" s="191" t="s">
        <v>158</v>
      </c>
      <c r="B28" s="29">
        <v>68.169856673029997</v>
      </c>
      <c r="C28" s="29">
        <v>2492.8762207251102</v>
      </c>
      <c r="D28" s="101">
        <v>0.61197400000000002</v>
      </c>
      <c r="E28" s="29">
        <v>76.717916297149998</v>
      </c>
      <c r="F28" s="29">
        <v>2805.4667938963498</v>
      </c>
      <c r="G28" s="101">
        <v>0.63978900000000005</v>
      </c>
      <c r="H28" s="29">
        <v>2.7814999999999999E-2</v>
      </c>
      <c r="I28" s="47"/>
      <c r="J28" s="47"/>
      <c r="K28" s="47"/>
      <c r="L28" s="47"/>
      <c r="M28" s="47"/>
      <c r="N28" s="47"/>
      <c r="O28" s="47"/>
      <c r="P28" s="47"/>
      <c r="Q28" s="47"/>
    </row>
    <row r="29" spans="1:19" ht="14.5" x14ac:dyDescent="0.35">
      <c r="A29" s="114" t="s">
        <v>14</v>
      </c>
      <c r="B29" s="179">
        <f t="shared" ref="B29:H29" si="3">SUM(B$30:B$37)</f>
        <v>9.7999069112299999</v>
      </c>
      <c r="C29" s="179">
        <f t="shared" si="3"/>
        <v>358.36887587398002</v>
      </c>
      <c r="D29" s="241">
        <f t="shared" si="3"/>
        <v>8.7976000000000013E-2</v>
      </c>
      <c r="E29" s="179">
        <f t="shared" si="3"/>
        <v>9.2928663424899991</v>
      </c>
      <c r="F29" s="179">
        <f t="shared" si="3"/>
        <v>339.82711213161997</v>
      </c>
      <c r="G29" s="241">
        <f t="shared" si="3"/>
        <v>7.7496999999999996E-2</v>
      </c>
      <c r="H29" s="179">
        <f t="shared" si="3"/>
        <v>-1.0477999999999999E-2</v>
      </c>
      <c r="I29" s="47"/>
      <c r="J29" s="47"/>
      <c r="K29" s="47"/>
      <c r="L29" s="47"/>
      <c r="M29" s="47"/>
      <c r="N29" s="47"/>
      <c r="O29" s="47"/>
      <c r="P29" s="47"/>
      <c r="Q29" s="47"/>
    </row>
    <row r="30" spans="1:19" outlineLevel="1" x14ac:dyDescent="0.3">
      <c r="A30" s="191" t="s">
        <v>214</v>
      </c>
      <c r="B30" s="29">
        <v>0.24159049796000001</v>
      </c>
      <c r="C30" s="29">
        <v>8.8346262838099996</v>
      </c>
      <c r="D30" s="101">
        <v>2.1689999999999999E-3</v>
      </c>
      <c r="E30" s="29">
        <v>0.41274086593999998</v>
      </c>
      <c r="F30" s="29">
        <v>15.09335563044</v>
      </c>
      <c r="G30" s="101">
        <v>3.4420000000000002E-3</v>
      </c>
      <c r="H30" s="29">
        <v>1.273E-3</v>
      </c>
      <c r="I30" s="47"/>
      <c r="J30" s="47"/>
      <c r="K30" s="47"/>
      <c r="L30" s="47"/>
      <c r="M30" s="47"/>
      <c r="N30" s="47"/>
      <c r="O30" s="47"/>
      <c r="P30" s="47"/>
      <c r="Q30" s="47"/>
    </row>
    <row r="31" spans="1:19" outlineLevel="1" x14ac:dyDescent="0.3">
      <c r="A31" s="191" t="s">
        <v>162</v>
      </c>
      <c r="B31" s="29">
        <v>1.7171370098800001</v>
      </c>
      <c r="C31" s="29">
        <v>62.793296459339999</v>
      </c>
      <c r="D31" s="101">
        <v>1.5415E-2</v>
      </c>
      <c r="E31" s="29">
        <v>1.6051685086900001</v>
      </c>
      <c r="F31" s="29">
        <v>58.698765126749997</v>
      </c>
      <c r="G31" s="101">
        <v>1.3386E-2</v>
      </c>
      <c r="H31" s="29">
        <v>-2.029E-3</v>
      </c>
      <c r="I31" s="47"/>
      <c r="J31" s="47"/>
      <c r="K31" s="47"/>
      <c r="L31" s="47"/>
      <c r="M31" s="47"/>
      <c r="N31" s="47"/>
      <c r="O31" s="47"/>
      <c r="P31" s="47"/>
      <c r="Q31" s="47"/>
    </row>
    <row r="32" spans="1:19" outlineLevel="1" x14ac:dyDescent="0.3">
      <c r="A32" s="191" t="s">
        <v>188</v>
      </c>
      <c r="B32" s="29">
        <v>8.608E-4</v>
      </c>
      <c r="C32" s="29">
        <v>3.1478250880000003E-2</v>
      </c>
      <c r="D32" s="101">
        <v>7.9999999999999996E-6</v>
      </c>
      <c r="E32" s="29">
        <v>2.142918747E-2</v>
      </c>
      <c r="F32" s="29">
        <v>0.78363538491999996</v>
      </c>
      <c r="G32" s="101">
        <v>1.7899999999999999E-4</v>
      </c>
      <c r="H32" s="29">
        <v>1.7100000000000001E-4</v>
      </c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1" x14ac:dyDescent="0.3">
      <c r="A33" s="191" t="s">
        <v>222</v>
      </c>
      <c r="B33" s="29">
        <v>3.2349999999999997E-2</v>
      </c>
      <c r="C33" s="29">
        <v>1.1829942099999999</v>
      </c>
      <c r="D33" s="101">
        <v>2.9E-4</v>
      </c>
      <c r="E33" s="29">
        <v>3.2349999999999997E-2</v>
      </c>
      <c r="F33" s="29">
        <v>1.1829942099999999</v>
      </c>
      <c r="G33" s="101">
        <v>2.7E-4</v>
      </c>
      <c r="H33" s="29">
        <v>-2.0999999999999999E-5</v>
      </c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 x14ac:dyDescent="0.3">
      <c r="A34" s="191" t="s">
        <v>220</v>
      </c>
      <c r="B34" s="29">
        <v>1.0439868067</v>
      </c>
      <c r="C34" s="29">
        <v>38.177135939129997</v>
      </c>
      <c r="D34" s="101">
        <v>9.3720000000000001E-3</v>
      </c>
      <c r="E34" s="29">
        <v>0.96634337790000002</v>
      </c>
      <c r="F34" s="29">
        <v>35.337824448879999</v>
      </c>
      <c r="G34" s="101">
        <v>8.0590000000000002E-3</v>
      </c>
      <c r="H34" s="29">
        <v>-1.3129999999999999E-3</v>
      </c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1" x14ac:dyDescent="0.3">
      <c r="A35" s="191" t="s">
        <v>116</v>
      </c>
      <c r="B35" s="29">
        <v>3.8329188490199999</v>
      </c>
      <c r="C35" s="29">
        <v>140.16447622246</v>
      </c>
      <c r="D35" s="101">
        <v>3.4409000000000002E-2</v>
      </c>
      <c r="E35" s="29">
        <v>3.310554207</v>
      </c>
      <c r="F35" s="29">
        <v>121.06233257380001</v>
      </c>
      <c r="G35" s="101">
        <v>2.7608000000000001E-2</v>
      </c>
      <c r="H35" s="29">
        <v>-6.7999999999999996E-3</v>
      </c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1" x14ac:dyDescent="0.3">
      <c r="A36" s="191" t="s">
        <v>95</v>
      </c>
      <c r="B36" s="29">
        <v>0.40794325872999998</v>
      </c>
      <c r="C36" s="29">
        <v>14.917913851330001</v>
      </c>
      <c r="D36" s="101">
        <v>3.6619999999999999E-3</v>
      </c>
      <c r="E36" s="29">
        <v>0.40787679083</v>
      </c>
      <c r="F36" s="29">
        <v>14.91548321308</v>
      </c>
      <c r="G36" s="101">
        <v>3.4009999999999999E-3</v>
      </c>
      <c r="H36" s="29">
        <v>-2.61E-4</v>
      </c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1" x14ac:dyDescent="0.3">
      <c r="A37" s="191" t="s">
        <v>158</v>
      </c>
      <c r="B37" s="29">
        <v>2.52311968894</v>
      </c>
      <c r="C37" s="29">
        <v>92.266954657029999</v>
      </c>
      <c r="D37" s="101">
        <v>2.2651000000000001E-2</v>
      </c>
      <c r="E37" s="29">
        <v>2.5364034046600001</v>
      </c>
      <c r="F37" s="29">
        <v>92.752721543749999</v>
      </c>
      <c r="G37" s="101">
        <v>2.1152000000000001E-2</v>
      </c>
      <c r="H37" s="29">
        <v>-1.498E-3</v>
      </c>
      <c r="I37" s="47"/>
      <c r="J37" s="47"/>
      <c r="K37" s="47"/>
      <c r="L37" s="47"/>
      <c r="M37" s="47"/>
      <c r="N37" s="47"/>
      <c r="O37" s="47"/>
      <c r="P37" s="47"/>
      <c r="Q37" s="47"/>
    </row>
    <row r="38" spans="1:17" x14ac:dyDescent="0.3">
      <c r="B38" s="237"/>
      <c r="C38" s="237"/>
      <c r="D38" s="30"/>
      <c r="E38" s="237"/>
      <c r="F38" s="237"/>
      <c r="G38" s="30"/>
      <c r="H38" s="237"/>
      <c r="I38" s="47"/>
      <c r="J38" s="47"/>
      <c r="K38" s="47"/>
      <c r="L38" s="47"/>
      <c r="M38" s="47"/>
      <c r="N38" s="47"/>
      <c r="O38" s="47"/>
      <c r="P38" s="47"/>
      <c r="Q38" s="47"/>
    </row>
    <row r="39" spans="1:17" x14ac:dyDescent="0.3">
      <c r="B39" s="237"/>
      <c r="C39" s="237"/>
      <c r="D39" s="30"/>
      <c r="E39" s="237"/>
      <c r="F39" s="237"/>
      <c r="G39" s="30"/>
      <c r="H39" s="237"/>
      <c r="I39" s="47"/>
      <c r="J39" s="47"/>
      <c r="K39" s="47"/>
      <c r="L39" s="47"/>
      <c r="M39" s="47"/>
      <c r="N39" s="47"/>
      <c r="O39" s="47"/>
      <c r="P39" s="47"/>
      <c r="Q39" s="47"/>
    </row>
    <row r="40" spans="1:17" x14ac:dyDescent="0.3">
      <c r="B40" s="237"/>
      <c r="C40" s="237"/>
      <c r="D40" s="30"/>
      <c r="E40" s="237"/>
      <c r="F40" s="237"/>
      <c r="G40" s="30"/>
      <c r="H40" s="237"/>
      <c r="I40" s="47"/>
      <c r="J40" s="47"/>
      <c r="K40" s="47"/>
      <c r="L40" s="47"/>
      <c r="M40" s="47"/>
      <c r="N40" s="47"/>
      <c r="O40" s="47"/>
      <c r="P40" s="47"/>
      <c r="Q40" s="47"/>
    </row>
    <row r="41" spans="1:17" x14ac:dyDescent="0.3">
      <c r="B41" s="237"/>
      <c r="C41" s="237"/>
      <c r="D41" s="30"/>
      <c r="E41" s="237"/>
      <c r="F41" s="237"/>
      <c r="G41" s="30"/>
      <c r="H41" s="237"/>
      <c r="I41" s="47"/>
      <c r="J41" s="47"/>
      <c r="K41" s="47"/>
      <c r="L41" s="47"/>
      <c r="M41" s="47"/>
      <c r="N41" s="47"/>
      <c r="O41" s="47"/>
      <c r="P41" s="47"/>
      <c r="Q41" s="47"/>
    </row>
    <row r="42" spans="1:17" x14ac:dyDescent="0.3">
      <c r="B42" s="237"/>
      <c r="C42" s="237"/>
      <c r="D42" s="30"/>
      <c r="E42" s="237"/>
      <c r="F42" s="237"/>
      <c r="G42" s="30"/>
      <c r="H42" s="237"/>
      <c r="I42" s="47"/>
      <c r="J42" s="47"/>
      <c r="K42" s="47"/>
      <c r="L42" s="47"/>
      <c r="M42" s="47"/>
      <c r="N42" s="47"/>
      <c r="O42" s="47"/>
      <c r="P42" s="47"/>
      <c r="Q42" s="47"/>
    </row>
    <row r="43" spans="1:17" x14ac:dyDescent="0.3">
      <c r="B43" s="237"/>
      <c r="C43" s="237"/>
      <c r="D43" s="30"/>
      <c r="E43" s="237"/>
      <c r="F43" s="237"/>
      <c r="G43" s="30"/>
      <c r="H43" s="237"/>
      <c r="I43" s="47"/>
      <c r="J43" s="47"/>
      <c r="K43" s="47"/>
      <c r="L43" s="47"/>
      <c r="M43" s="47"/>
      <c r="N43" s="47"/>
      <c r="O43" s="47"/>
      <c r="P43" s="47"/>
      <c r="Q43" s="47"/>
    </row>
    <row r="44" spans="1:17" x14ac:dyDescent="0.3">
      <c r="B44" s="237"/>
      <c r="C44" s="237"/>
      <c r="D44" s="30"/>
      <c r="E44" s="237"/>
      <c r="F44" s="237"/>
      <c r="G44" s="30"/>
      <c r="H44" s="237"/>
      <c r="I44" s="47"/>
      <c r="J44" s="47"/>
      <c r="K44" s="47"/>
      <c r="L44" s="47"/>
      <c r="M44" s="47"/>
      <c r="N44" s="47"/>
      <c r="O44" s="47"/>
      <c r="P44" s="47"/>
      <c r="Q44" s="47"/>
    </row>
    <row r="45" spans="1:17" x14ac:dyDescent="0.3">
      <c r="B45" s="237"/>
      <c r="C45" s="237"/>
      <c r="D45" s="30"/>
      <c r="E45" s="237"/>
      <c r="F45" s="237"/>
      <c r="G45" s="30"/>
      <c r="H45" s="237"/>
      <c r="I45" s="47"/>
      <c r="J45" s="47"/>
      <c r="K45" s="47"/>
      <c r="L45" s="47"/>
      <c r="M45" s="47"/>
      <c r="N45" s="47"/>
      <c r="O45" s="47"/>
      <c r="P45" s="47"/>
      <c r="Q45" s="47"/>
    </row>
    <row r="46" spans="1:17" x14ac:dyDescent="0.3">
      <c r="B46" s="237"/>
      <c r="C46" s="237"/>
      <c r="D46" s="30"/>
      <c r="E46" s="237"/>
      <c r="F46" s="237"/>
      <c r="G46" s="30"/>
      <c r="H46" s="237"/>
      <c r="I46" s="47"/>
      <c r="J46" s="47"/>
      <c r="K46" s="47"/>
      <c r="L46" s="47"/>
      <c r="M46" s="47"/>
      <c r="N46" s="47"/>
      <c r="O46" s="47"/>
      <c r="P46" s="47"/>
      <c r="Q46" s="47"/>
    </row>
    <row r="47" spans="1:17" x14ac:dyDescent="0.3">
      <c r="B47" s="237"/>
      <c r="C47" s="237"/>
      <c r="D47" s="30"/>
      <c r="E47" s="237"/>
      <c r="F47" s="237"/>
      <c r="G47" s="30"/>
      <c r="H47" s="237"/>
      <c r="I47" s="47"/>
      <c r="J47" s="47"/>
      <c r="K47" s="47"/>
      <c r="L47" s="47"/>
      <c r="M47" s="47"/>
      <c r="N47" s="47"/>
      <c r="O47" s="47"/>
      <c r="P47" s="47"/>
      <c r="Q47" s="47"/>
    </row>
    <row r="48" spans="1:17" x14ac:dyDescent="0.3">
      <c r="B48" s="237"/>
      <c r="C48" s="237"/>
      <c r="D48" s="30"/>
      <c r="E48" s="237"/>
      <c r="F48" s="237"/>
      <c r="G48" s="30"/>
      <c r="H48" s="23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237"/>
      <c r="F49" s="237"/>
      <c r="G49" s="30"/>
      <c r="H49" s="23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237"/>
      <c r="F50" s="237"/>
      <c r="G50" s="30"/>
      <c r="H50" s="23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237"/>
      <c r="F51" s="237"/>
      <c r="G51" s="30"/>
      <c r="H51" s="23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237"/>
      <c r="F52" s="237"/>
      <c r="G52" s="30"/>
      <c r="H52" s="23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237"/>
      <c r="F53" s="237"/>
      <c r="G53" s="30"/>
      <c r="H53" s="23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237"/>
      <c r="F54" s="237"/>
      <c r="G54" s="30"/>
      <c r="H54" s="23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237"/>
      <c r="F55" s="237"/>
      <c r="G55" s="30"/>
      <c r="H55" s="23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237"/>
      <c r="F56" s="237"/>
      <c r="G56" s="30"/>
      <c r="H56" s="23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237"/>
      <c r="F57" s="237"/>
      <c r="G57" s="30"/>
      <c r="H57" s="23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237"/>
      <c r="F58" s="237"/>
      <c r="G58" s="30"/>
      <c r="H58" s="23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237"/>
      <c r="F59" s="237"/>
      <c r="G59" s="30"/>
      <c r="H59" s="23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237"/>
      <c r="F60" s="237"/>
      <c r="G60" s="30"/>
      <c r="H60" s="23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237"/>
      <c r="F61" s="237"/>
      <c r="G61" s="30"/>
      <c r="H61" s="23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237"/>
      <c r="F62" s="237"/>
      <c r="G62" s="30"/>
      <c r="H62" s="23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237"/>
      <c r="F63" s="237"/>
      <c r="G63" s="30"/>
      <c r="H63" s="23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237"/>
      <c r="F64" s="237"/>
      <c r="G64" s="30"/>
      <c r="H64" s="23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237"/>
      <c r="F65" s="237"/>
      <c r="G65" s="30"/>
      <c r="H65" s="23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237"/>
      <c r="F66" s="237"/>
      <c r="G66" s="30"/>
      <c r="H66" s="23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237"/>
      <c r="F67" s="237"/>
      <c r="G67" s="30"/>
      <c r="H67" s="23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237"/>
      <c r="F68" s="237"/>
      <c r="G68" s="30"/>
      <c r="H68" s="23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237"/>
      <c r="F69" s="237"/>
      <c r="G69" s="30"/>
      <c r="H69" s="23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237"/>
      <c r="F70" s="237"/>
      <c r="G70" s="30"/>
      <c r="H70" s="23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237"/>
      <c r="F71" s="237"/>
      <c r="G71" s="30"/>
      <c r="H71" s="23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237"/>
      <c r="F72" s="237"/>
      <c r="G72" s="30"/>
      <c r="H72" s="23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237"/>
      <c r="F73" s="237"/>
      <c r="G73" s="30"/>
      <c r="H73" s="23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237"/>
      <c r="F74" s="237"/>
      <c r="G74" s="30"/>
      <c r="H74" s="23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237"/>
      <c r="F75" s="237"/>
      <c r="G75" s="30"/>
      <c r="H75" s="23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237"/>
      <c r="F76" s="237"/>
      <c r="G76" s="30"/>
      <c r="H76" s="23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237"/>
      <c r="F77" s="237"/>
      <c r="G77" s="30"/>
      <c r="H77" s="23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237"/>
      <c r="F78" s="237"/>
      <c r="G78" s="30"/>
      <c r="H78" s="23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237"/>
      <c r="F79" s="237"/>
      <c r="G79" s="30"/>
      <c r="H79" s="23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237"/>
      <c r="F80" s="237"/>
      <c r="G80" s="30"/>
      <c r="H80" s="23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237"/>
      <c r="F81" s="237"/>
      <c r="G81" s="30"/>
      <c r="H81" s="23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237"/>
      <c r="F82" s="237"/>
      <c r="G82" s="30"/>
      <c r="H82" s="23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237"/>
      <c r="F83" s="237"/>
      <c r="G83" s="30"/>
      <c r="H83" s="23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237"/>
      <c r="F84" s="237"/>
      <c r="G84" s="30"/>
      <c r="H84" s="23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237"/>
      <c r="F85" s="237"/>
      <c r="G85" s="30"/>
      <c r="H85" s="23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237"/>
      <c r="F86" s="237"/>
      <c r="G86" s="30"/>
      <c r="H86" s="23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237"/>
      <c r="F87" s="237"/>
      <c r="G87" s="30"/>
      <c r="H87" s="23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237"/>
      <c r="F88" s="237"/>
      <c r="G88" s="30"/>
      <c r="H88" s="23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237"/>
      <c r="F89" s="237"/>
      <c r="G89" s="30"/>
      <c r="H89" s="23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237"/>
      <c r="F90" s="237"/>
      <c r="G90" s="30"/>
      <c r="H90" s="23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237"/>
      <c r="F91" s="237"/>
      <c r="G91" s="30"/>
      <c r="H91" s="23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237"/>
      <c r="F92" s="237"/>
      <c r="G92" s="30"/>
      <c r="H92" s="23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237"/>
      <c r="F93" s="237"/>
      <c r="G93" s="30"/>
      <c r="H93" s="23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237"/>
      <c r="F94" s="237"/>
      <c r="G94" s="30"/>
      <c r="H94" s="23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237"/>
      <c r="F95" s="237"/>
      <c r="G95" s="30"/>
      <c r="H95" s="23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237"/>
      <c r="F96" s="237"/>
      <c r="G96" s="30"/>
      <c r="H96" s="23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237"/>
      <c r="F97" s="237"/>
      <c r="G97" s="30"/>
      <c r="H97" s="23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237"/>
      <c r="F98" s="237"/>
      <c r="G98" s="30"/>
      <c r="H98" s="23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237"/>
      <c r="F99" s="237"/>
      <c r="G99" s="30"/>
      <c r="H99" s="23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237"/>
      <c r="F100" s="237"/>
      <c r="G100" s="30"/>
      <c r="H100" s="23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237"/>
      <c r="F101" s="237"/>
      <c r="G101" s="30"/>
      <c r="H101" s="23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237"/>
      <c r="F102" s="237"/>
      <c r="G102" s="30"/>
      <c r="H102" s="23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237"/>
      <c r="F103" s="237"/>
      <c r="G103" s="30"/>
      <c r="H103" s="23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237"/>
      <c r="F104" s="237"/>
      <c r="G104" s="30"/>
      <c r="H104" s="23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237"/>
      <c r="F105" s="237"/>
      <c r="G105" s="30"/>
      <c r="H105" s="23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237"/>
      <c r="F106" s="237"/>
      <c r="G106" s="30"/>
      <c r="H106" s="23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237"/>
      <c r="F107" s="237"/>
      <c r="G107" s="30"/>
      <c r="H107" s="23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237"/>
      <c r="F108" s="237"/>
      <c r="G108" s="30"/>
      <c r="H108" s="23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237"/>
      <c r="F109" s="237"/>
      <c r="G109" s="30"/>
      <c r="H109" s="23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237"/>
      <c r="F110" s="237"/>
      <c r="G110" s="30"/>
      <c r="H110" s="23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237"/>
      <c r="F111" s="237"/>
      <c r="G111" s="30"/>
      <c r="H111" s="23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237"/>
      <c r="F112" s="237"/>
      <c r="G112" s="30"/>
      <c r="H112" s="23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237"/>
      <c r="F113" s="237"/>
      <c r="G113" s="30"/>
      <c r="H113" s="23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237"/>
      <c r="F114" s="237"/>
      <c r="G114" s="30"/>
      <c r="H114" s="23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237"/>
      <c r="F115" s="237"/>
      <c r="G115" s="30"/>
      <c r="H115" s="23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237"/>
      <c r="F116" s="237"/>
      <c r="G116" s="30"/>
      <c r="H116" s="23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237"/>
      <c r="F117" s="237"/>
      <c r="G117" s="30"/>
      <c r="H117" s="23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237"/>
      <c r="F118" s="237"/>
      <c r="G118" s="30"/>
      <c r="H118" s="23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237"/>
      <c r="F119" s="237"/>
      <c r="G119" s="30"/>
      <c r="H119" s="23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237"/>
      <c r="F120" s="237"/>
      <c r="G120" s="30"/>
      <c r="H120" s="23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237"/>
      <c r="F121" s="237"/>
      <c r="G121" s="30"/>
      <c r="H121" s="23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237"/>
      <c r="F122" s="237"/>
      <c r="G122" s="30"/>
      <c r="H122" s="23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237"/>
      <c r="F123" s="237"/>
      <c r="G123" s="30"/>
      <c r="H123" s="23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237"/>
      <c r="F124" s="237"/>
      <c r="G124" s="30"/>
      <c r="H124" s="23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237"/>
      <c r="F125" s="237"/>
      <c r="G125" s="30"/>
      <c r="H125" s="23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237"/>
      <c r="F126" s="237"/>
      <c r="G126" s="30"/>
      <c r="H126" s="23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237"/>
      <c r="F127" s="237"/>
      <c r="G127" s="30"/>
      <c r="H127" s="23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237"/>
      <c r="F128" s="237"/>
      <c r="G128" s="30"/>
      <c r="H128" s="23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237"/>
      <c r="F129" s="237"/>
      <c r="G129" s="30"/>
      <c r="H129" s="23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237"/>
      <c r="F130" s="237"/>
      <c r="G130" s="30"/>
      <c r="H130" s="23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237"/>
      <c r="F131" s="237"/>
      <c r="G131" s="30"/>
      <c r="H131" s="23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237"/>
      <c r="F132" s="237"/>
      <c r="G132" s="30"/>
      <c r="H132" s="23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237"/>
      <c r="F133" s="237"/>
      <c r="G133" s="30"/>
      <c r="H133" s="23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237"/>
      <c r="F134" s="237"/>
      <c r="G134" s="30"/>
      <c r="H134" s="23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237"/>
      <c r="F135" s="237"/>
      <c r="G135" s="30"/>
      <c r="H135" s="23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237"/>
      <c r="F136" s="237"/>
      <c r="G136" s="30"/>
      <c r="H136" s="23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237"/>
      <c r="F137" s="237"/>
      <c r="G137" s="30"/>
      <c r="H137" s="23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237"/>
      <c r="F138" s="237"/>
      <c r="G138" s="30"/>
      <c r="H138" s="23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237"/>
      <c r="F139" s="237"/>
      <c r="G139" s="30"/>
      <c r="H139" s="23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237"/>
      <c r="F140" s="237"/>
      <c r="G140" s="30"/>
      <c r="H140" s="23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237"/>
      <c r="F141" s="237"/>
      <c r="G141" s="30"/>
      <c r="H141" s="23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237"/>
      <c r="F142" s="237"/>
      <c r="G142" s="30"/>
      <c r="H142" s="23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237"/>
      <c r="F143" s="237"/>
      <c r="G143" s="30"/>
      <c r="H143" s="23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237"/>
      <c r="F144" s="237"/>
      <c r="G144" s="30"/>
      <c r="H144" s="23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237"/>
      <c r="F145" s="237"/>
      <c r="G145" s="30"/>
      <c r="H145" s="23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237"/>
      <c r="F146" s="237"/>
      <c r="G146" s="30"/>
      <c r="H146" s="23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237"/>
      <c r="F147" s="237"/>
      <c r="G147" s="30"/>
      <c r="H147" s="23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237"/>
      <c r="F148" s="237"/>
      <c r="G148" s="30"/>
      <c r="H148" s="23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237"/>
      <c r="F149" s="237"/>
      <c r="G149" s="30"/>
      <c r="H149" s="23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237"/>
      <c r="F150" s="237"/>
      <c r="G150" s="30"/>
      <c r="H150" s="23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237"/>
      <c r="F151" s="237"/>
      <c r="G151" s="30"/>
      <c r="H151" s="23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237"/>
      <c r="F152" s="237"/>
      <c r="G152" s="30"/>
      <c r="H152" s="23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237"/>
      <c r="F153" s="237"/>
      <c r="G153" s="30"/>
      <c r="H153" s="23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237"/>
      <c r="F154" s="237"/>
      <c r="G154" s="30"/>
      <c r="H154" s="23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237"/>
      <c r="F155" s="237"/>
      <c r="G155" s="30"/>
      <c r="H155" s="23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237"/>
      <c r="F156" s="237"/>
      <c r="G156" s="30"/>
      <c r="H156" s="23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237"/>
      <c r="F157" s="237"/>
      <c r="G157" s="30"/>
      <c r="H157" s="23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237"/>
      <c r="F158" s="237"/>
      <c r="G158" s="30"/>
      <c r="H158" s="23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237"/>
      <c r="F159" s="237"/>
      <c r="G159" s="30"/>
      <c r="H159" s="23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237"/>
      <c r="F160" s="237"/>
      <c r="G160" s="30"/>
      <c r="H160" s="23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237"/>
      <c r="F161" s="237"/>
      <c r="G161" s="30"/>
      <c r="H161" s="23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237"/>
      <c r="F162" s="237"/>
      <c r="G162" s="30"/>
      <c r="H162" s="23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237"/>
      <c r="F163" s="237"/>
      <c r="G163" s="30"/>
      <c r="H163" s="23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237"/>
      <c r="F164" s="237"/>
      <c r="G164" s="30"/>
      <c r="H164" s="23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237"/>
      <c r="F165" s="237"/>
      <c r="G165" s="30"/>
      <c r="H165" s="23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237"/>
      <c r="F166" s="237"/>
      <c r="G166" s="30"/>
      <c r="H166" s="23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237"/>
      <c r="F167" s="237"/>
      <c r="G167" s="30"/>
      <c r="H167" s="23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237"/>
      <c r="F168" s="237"/>
      <c r="G168" s="30"/>
      <c r="H168" s="23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237"/>
      <c r="F169" s="237"/>
      <c r="G169" s="30"/>
      <c r="H169" s="23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237"/>
      <c r="F170" s="237"/>
      <c r="G170" s="30"/>
      <c r="H170" s="23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237"/>
      <c r="F171" s="237"/>
      <c r="G171" s="30"/>
      <c r="H171" s="23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237"/>
      <c r="F172" s="237"/>
      <c r="G172" s="30"/>
      <c r="H172" s="23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237"/>
      <c r="F173" s="237"/>
      <c r="G173" s="30"/>
      <c r="H173" s="23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237"/>
      <c r="F174" s="237"/>
      <c r="G174" s="30"/>
      <c r="H174" s="23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237"/>
      <c r="F175" s="237"/>
      <c r="G175" s="30"/>
      <c r="H175" s="23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237"/>
      <c r="F176" s="237"/>
      <c r="G176" s="30"/>
      <c r="H176" s="23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237"/>
      <c r="F177" s="237"/>
      <c r="G177" s="30"/>
      <c r="H177" s="23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237"/>
      <c r="F178" s="237"/>
      <c r="G178" s="30"/>
      <c r="H178" s="23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237"/>
      <c r="F179" s="237"/>
      <c r="G179" s="30"/>
      <c r="H179" s="23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237"/>
      <c r="F180" s="237"/>
      <c r="G180" s="30"/>
      <c r="H180" s="23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237"/>
      <c r="F181" s="237"/>
      <c r="G181" s="30"/>
      <c r="H181" s="23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237"/>
      <c r="F182" s="237"/>
      <c r="G182" s="30"/>
      <c r="H182" s="23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237"/>
      <c r="F183" s="237"/>
      <c r="G183" s="30"/>
      <c r="H183" s="23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237"/>
      <c r="C184" s="237"/>
      <c r="D184" s="30"/>
      <c r="E184" s="237"/>
      <c r="F184" s="237"/>
      <c r="G184" s="30"/>
      <c r="H184" s="23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237"/>
      <c r="C185" s="237"/>
      <c r="D185" s="30"/>
      <c r="E185" s="237"/>
      <c r="F185" s="237"/>
      <c r="G185" s="30"/>
      <c r="H185" s="23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237"/>
      <c r="C186" s="237"/>
      <c r="D186" s="30"/>
      <c r="E186" s="237"/>
      <c r="F186" s="237"/>
      <c r="G186" s="30"/>
      <c r="H186" s="23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237"/>
      <c r="C187" s="237"/>
      <c r="D187" s="30"/>
      <c r="E187" s="237"/>
      <c r="F187" s="237"/>
      <c r="G187" s="30"/>
      <c r="H187" s="23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237"/>
      <c r="C188" s="237"/>
      <c r="D188" s="30"/>
      <c r="E188" s="237"/>
      <c r="F188" s="237"/>
      <c r="G188" s="30"/>
      <c r="H188" s="23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237"/>
      <c r="C189" s="237"/>
      <c r="D189" s="30"/>
      <c r="E189" s="237"/>
      <c r="F189" s="237"/>
      <c r="G189" s="30"/>
      <c r="H189" s="23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237"/>
      <c r="C190" s="237"/>
      <c r="D190" s="30"/>
      <c r="E190" s="237"/>
      <c r="F190" s="237"/>
      <c r="G190" s="30"/>
      <c r="H190" s="23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237"/>
      <c r="C191" s="237"/>
      <c r="D191" s="30"/>
      <c r="E191" s="237"/>
      <c r="F191" s="237"/>
      <c r="G191" s="30"/>
      <c r="H191" s="23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237"/>
      <c r="C192" s="237"/>
      <c r="D192" s="30"/>
      <c r="E192" s="237"/>
      <c r="F192" s="237"/>
      <c r="G192" s="30"/>
      <c r="H192" s="23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237"/>
      <c r="C193" s="237"/>
      <c r="D193" s="30"/>
      <c r="E193" s="237"/>
      <c r="F193" s="237"/>
      <c r="G193" s="30"/>
      <c r="H193" s="23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237"/>
      <c r="C194" s="237"/>
      <c r="D194" s="30"/>
      <c r="E194" s="237"/>
      <c r="F194" s="237"/>
      <c r="G194" s="30"/>
      <c r="H194" s="23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237"/>
      <c r="C195" s="237"/>
      <c r="D195" s="30"/>
      <c r="E195" s="237"/>
      <c r="F195" s="237"/>
      <c r="G195" s="30"/>
      <c r="H195" s="23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237"/>
      <c r="C196" s="237"/>
      <c r="D196" s="30"/>
      <c r="E196" s="237"/>
      <c r="F196" s="237"/>
      <c r="G196" s="30"/>
      <c r="H196" s="23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237"/>
      <c r="C197" s="237"/>
      <c r="D197" s="30"/>
      <c r="E197" s="237"/>
      <c r="F197" s="237"/>
      <c r="G197" s="30"/>
      <c r="H197" s="23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237"/>
      <c r="C198" s="237"/>
      <c r="D198" s="30"/>
      <c r="E198" s="237"/>
      <c r="F198" s="237"/>
      <c r="G198" s="30"/>
      <c r="H198" s="23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237"/>
      <c r="C199" s="237"/>
      <c r="D199" s="30"/>
      <c r="E199" s="237"/>
      <c r="F199" s="237"/>
      <c r="G199" s="30"/>
      <c r="H199" s="23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237"/>
      <c r="C200" s="237"/>
      <c r="D200" s="30"/>
      <c r="E200" s="237"/>
      <c r="F200" s="237"/>
      <c r="G200" s="30"/>
      <c r="H200" s="23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237"/>
      <c r="C201" s="237"/>
      <c r="D201" s="30"/>
      <c r="E201" s="237"/>
      <c r="F201" s="237"/>
      <c r="G201" s="30"/>
      <c r="H201" s="23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237"/>
      <c r="C202" s="237"/>
      <c r="D202" s="30"/>
      <c r="E202" s="237"/>
      <c r="F202" s="237"/>
      <c r="G202" s="30"/>
      <c r="H202" s="23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237"/>
      <c r="C203" s="237"/>
      <c r="D203" s="30"/>
      <c r="E203" s="237"/>
      <c r="F203" s="237"/>
      <c r="G203" s="30"/>
      <c r="H203" s="23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237"/>
      <c r="C204" s="237"/>
      <c r="D204" s="30"/>
      <c r="E204" s="237"/>
      <c r="F204" s="237"/>
      <c r="G204" s="30"/>
      <c r="H204" s="23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237"/>
      <c r="C205" s="237"/>
      <c r="D205" s="30"/>
      <c r="E205" s="237"/>
      <c r="F205" s="237"/>
      <c r="G205" s="30"/>
      <c r="H205" s="23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237"/>
      <c r="C206" s="237"/>
      <c r="D206" s="30"/>
      <c r="E206" s="237"/>
      <c r="F206" s="237"/>
      <c r="G206" s="30"/>
      <c r="H206" s="23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237"/>
      <c r="C207" s="237"/>
      <c r="D207" s="30"/>
      <c r="E207" s="237"/>
      <c r="F207" s="237"/>
      <c r="G207" s="30"/>
      <c r="H207" s="23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237"/>
      <c r="C208" s="237"/>
      <c r="D208" s="30"/>
      <c r="E208" s="237"/>
      <c r="F208" s="237"/>
      <c r="G208" s="30"/>
      <c r="H208" s="23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237"/>
      <c r="C209" s="237"/>
      <c r="D209" s="30"/>
      <c r="E209" s="237"/>
      <c r="F209" s="237"/>
      <c r="G209" s="30"/>
      <c r="H209" s="23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237"/>
      <c r="C210" s="237"/>
      <c r="D210" s="30"/>
      <c r="E210" s="237"/>
      <c r="F210" s="237"/>
      <c r="G210" s="30"/>
      <c r="H210" s="23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237"/>
      <c r="C211" s="237"/>
      <c r="D211" s="30"/>
      <c r="E211" s="237"/>
      <c r="F211" s="237"/>
      <c r="G211" s="30"/>
      <c r="H211" s="23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237"/>
      <c r="C212" s="237"/>
      <c r="D212" s="30"/>
      <c r="E212" s="237"/>
      <c r="F212" s="237"/>
      <c r="G212" s="30"/>
      <c r="H212" s="23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237"/>
      <c r="C213" s="237"/>
      <c r="D213" s="30"/>
      <c r="E213" s="237"/>
      <c r="F213" s="237"/>
      <c r="G213" s="30"/>
      <c r="H213" s="23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237"/>
      <c r="C214" s="237"/>
      <c r="D214" s="30"/>
      <c r="E214" s="237"/>
      <c r="F214" s="237"/>
      <c r="G214" s="30"/>
      <c r="H214" s="23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237"/>
      <c r="C215" s="237"/>
      <c r="D215" s="30"/>
      <c r="E215" s="237"/>
      <c r="F215" s="237"/>
      <c r="G215" s="30"/>
      <c r="H215" s="23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237"/>
      <c r="C216" s="237"/>
      <c r="D216" s="30"/>
      <c r="E216" s="237"/>
      <c r="F216" s="237"/>
      <c r="G216" s="30"/>
      <c r="H216" s="23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237"/>
      <c r="C217" s="237"/>
      <c r="D217" s="30"/>
      <c r="E217" s="237"/>
      <c r="F217" s="237"/>
      <c r="G217" s="30"/>
      <c r="H217" s="23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237"/>
      <c r="C218" s="237"/>
      <c r="D218" s="30"/>
      <c r="E218" s="237"/>
      <c r="F218" s="237"/>
      <c r="G218" s="30"/>
      <c r="H218" s="23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237"/>
      <c r="C219" s="237"/>
      <c r="D219" s="30"/>
      <c r="E219" s="237"/>
      <c r="F219" s="237"/>
      <c r="G219" s="30"/>
      <c r="H219" s="23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237"/>
      <c r="C220" s="237"/>
      <c r="D220" s="30"/>
      <c r="E220" s="237"/>
      <c r="F220" s="237"/>
      <c r="G220" s="30"/>
      <c r="H220" s="23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237"/>
      <c r="C221" s="237"/>
      <c r="D221" s="30"/>
      <c r="E221" s="237"/>
      <c r="F221" s="237"/>
      <c r="G221" s="30"/>
      <c r="H221" s="23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237"/>
      <c r="C222" s="237"/>
      <c r="D222" s="30"/>
      <c r="E222" s="237"/>
      <c r="F222" s="237"/>
      <c r="G222" s="30"/>
      <c r="H222" s="23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237"/>
      <c r="C223" s="237"/>
      <c r="D223" s="30"/>
      <c r="E223" s="237"/>
      <c r="F223" s="237"/>
      <c r="G223" s="30"/>
      <c r="H223" s="23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237"/>
      <c r="C224" s="237"/>
      <c r="D224" s="30"/>
      <c r="E224" s="237"/>
      <c r="F224" s="237"/>
      <c r="G224" s="30"/>
      <c r="H224" s="23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237"/>
      <c r="C225" s="237"/>
      <c r="D225" s="30"/>
      <c r="E225" s="237"/>
      <c r="F225" s="237"/>
      <c r="G225" s="30"/>
      <c r="H225" s="23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237"/>
      <c r="C226" s="237"/>
      <c r="D226" s="30"/>
      <c r="E226" s="237"/>
      <c r="F226" s="237"/>
      <c r="G226" s="30"/>
      <c r="H226" s="23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237"/>
      <c r="C227" s="237"/>
      <c r="D227" s="30"/>
      <c r="E227" s="237"/>
      <c r="F227" s="237"/>
      <c r="G227" s="30"/>
      <c r="H227" s="23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237"/>
      <c r="C228" s="237"/>
      <c r="D228" s="30"/>
      <c r="E228" s="237"/>
      <c r="F228" s="237"/>
      <c r="G228" s="30"/>
      <c r="H228" s="23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237"/>
      <c r="C229" s="237"/>
      <c r="D229" s="30"/>
      <c r="E229" s="237"/>
      <c r="F229" s="237"/>
      <c r="G229" s="30"/>
      <c r="H229" s="23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237"/>
      <c r="C230" s="237"/>
      <c r="D230" s="30"/>
      <c r="E230" s="237"/>
      <c r="F230" s="237"/>
      <c r="G230" s="30"/>
      <c r="H230" s="23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237"/>
      <c r="C231" s="237"/>
      <c r="D231" s="30"/>
      <c r="E231" s="237"/>
      <c r="F231" s="237"/>
      <c r="G231" s="30"/>
      <c r="H231" s="23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237"/>
      <c r="C232" s="237"/>
      <c r="D232" s="30"/>
      <c r="E232" s="237"/>
      <c r="F232" s="237"/>
      <c r="G232" s="30"/>
      <c r="H232" s="23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237"/>
      <c r="C233" s="237"/>
      <c r="D233" s="30"/>
      <c r="E233" s="237"/>
      <c r="F233" s="237"/>
      <c r="G233" s="30"/>
      <c r="H233" s="23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237"/>
      <c r="C234" s="237"/>
      <c r="D234" s="30"/>
      <c r="E234" s="237"/>
      <c r="F234" s="237"/>
      <c r="G234" s="30"/>
      <c r="H234" s="23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237"/>
      <c r="C235" s="237"/>
      <c r="D235" s="30"/>
      <c r="E235" s="237"/>
      <c r="F235" s="237"/>
      <c r="G235" s="30"/>
      <c r="H235" s="23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237"/>
      <c r="C236" s="237"/>
      <c r="D236" s="30"/>
      <c r="E236" s="237"/>
      <c r="F236" s="237"/>
      <c r="G236" s="30"/>
      <c r="H236" s="23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237"/>
      <c r="C237" s="237"/>
      <c r="D237" s="30"/>
      <c r="E237" s="237"/>
      <c r="F237" s="237"/>
      <c r="G237" s="30"/>
      <c r="H237" s="23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237"/>
      <c r="C238" s="237"/>
      <c r="D238" s="30"/>
      <c r="E238" s="237"/>
      <c r="F238" s="237"/>
      <c r="G238" s="30"/>
      <c r="H238" s="237"/>
      <c r="I238" s="47"/>
      <c r="J238" s="47"/>
      <c r="K238" s="47"/>
      <c r="L238" s="47"/>
      <c r="M238" s="47"/>
      <c r="N238" s="47"/>
      <c r="O238" s="47"/>
      <c r="P238" s="47"/>
      <c r="Q238" s="4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64" bestFit="1" customWidth="1"/>
    <col min="2" max="2" width="17" style="250" customWidth="1"/>
    <col min="3" max="3" width="18.26953125" style="250" customWidth="1"/>
    <col min="4" max="4" width="11.453125" style="41" bestFit="1" customWidth="1"/>
    <col min="5" max="16384" width="9.1796875" style="64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tr">
        <f>IF(REPORT_LANG="UKR","(в розрізі валют погашеня)","by interest rate types")</f>
        <v>(в розрізі валют погашеня)</v>
      </c>
      <c r="B3" s="259"/>
      <c r="C3" s="259"/>
      <c r="D3" s="259"/>
    </row>
    <row r="4" spans="1:19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B5" s="146"/>
      <c r="C5" s="146"/>
      <c r="D5" s="216" t="str">
        <f>VALVAL</f>
        <v>млрд. одиниць</v>
      </c>
    </row>
    <row r="6" spans="1:19" s="151" customFormat="1" x14ac:dyDescent="0.25">
      <c r="A6" s="213"/>
      <c r="B6" s="182" t="str">
        <f>IF(REPORT_LANG="UKR","дол.США","USD")</f>
        <v>дол.США</v>
      </c>
      <c r="C6" s="182" t="str">
        <f>IF(REPORT_LANG="UKR","грн.","UAH")</f>
        <v>грн.</v>
      </c>
      <c r="D6" s="24" t="s">
        <v>190</v>
      </c>
    </row>
    <row r="7" spans="1:19" s="130" customFormat="1" ht="15.5" x14ac:dyDescent="0.25">
      <c r="A7" s="10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71">
        <f>SUM(B8:B26)</f>
        <v>119.91125207856</v>
      </c>
      <c r="C7" s="171">
        <f>SUM(C8:C26)</f>
        <v>4384.9866127477299</v>
      </c>
      <c r="D7" s="228">
        <f>SUM(D8:D26)</f>
        <v>0.99999999999999989</v>
      </c>
    </row>
    <row r="8" spans="1:19" s="76" customFormat="1" x14ac:dyDescent="0.25">
      <c r="A8" s="133" t="s">
        <v>26</v>
      </c>
      <c r="B8" s="79">
        <v>2.2669680049999998E-2</v>
      </c>
      <c r="C8" s="79">
        <v>0.82899846177000003</v>
      </c>
      <c r="D8" s="144">
        <v>1.8900000000000001E-4</v>
      </c>
    </row>
    <row r="9" spans="1:19" s="76" customFormat="1" x14ac:dyDescent="0.25">
      <c r="A9" s="133" t="s">
        <v>118</v>
      </c>
      <c r="B9" s="79">
        <v>33.792832353370002</v>
      </c>
      <c r="C9" s="79">
        <v>1235.7565691974401</v>
      </c>
      <c r="D9" s="144">
        <v>0.28181499999999998</v>
      </c>
    </row>
    <row r="10" spans="1:19" s="76" customFormat="1" x14ac:dyDescent="0.25">
      <c r="A10" s="133" t="s">
        <v>3</v>
      </c>
      <c r="B10" s="79">
        <v>30.25600988867</v>
      </c>
      <c r="C10" s="79">
        <v>1106.4199232153501</v>
      </c>
      <c r="D10" s="144">
        <v>0.25231999999999999</v>
      </c>
    </row>
    <row r="11" spans="1:19" s="76" customFormat="1" x14ac:dyDescent="0.25">
      <c r="A11" s="133" t="s">
        <v>161</v>
      </c>
      <c r="B11" s="79">
        <v>3.2134134202600002</v>
      </c>
      <c r="C11" s="79">
        <v>117.51003</v>
      </c>
      <c r="D11" s="144">
        <v>2.6797999999999999E-2</v>
      </c>
    </row>
    <row r="12" spans="1:19" s="76" customFormat="1" x14ac:dyDescent="0.25">
      <c r="A12" s="133" t="s">
        <v>15</v>
      </c>
      <c r="B12" s="79">
        <v>13.81184964757</v>
      </c>
      <c r="C12" s="79">
        <v>505.08000502187002</v>
      </c>
      <c r="D12" s="144">
        <v>0.11518399999999999</v>
      </c>
    </row>
    <row r="13" spans="1:19" x14ac:dyDescent="0.3">
      <c r="A13" s="226" t="s">
        <v>16</v>
      </c>
      <c r="B13" s="29">
        <v>37.808462573820002</v>
      </c>
      <c r="C13" s="29">
        <v>1382.6025444647801</v>
      </c>
      <c r="D13" s="101">
        <v>0.31530399999999997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A14" s="226" t="s">
        <v>101</v>
      </c>
      <c r="B14" s="29">
        <v>1.0060145148199999</v>
      </c>
      <c r="C14" s="29">
        <v>36.78854238652</v>
      </c>
      <c r="D14" s="101">
        <v>8.3899999999999999E-3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B15" s="237"/>
      <c r="C15" s="237"/>
      <c r="D15" s="30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B16" s="237"/>
      <c r="C16" s="237"/>
      <c r="D16" s="30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 x14ac:dyDescent="0.3">
      <c r="B17" s="237"/>
      <c r="C17" s="237"/>
      <c r="D17" s="3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 x14ac:dyDescent="0.3">
      <c r="B18" s="237"/>
      <c r="C18" s="237"/>
      <c r="D18" s="3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 x14ac:dyDescent="0.3">
      <c r="B19" s="237"/>
      <c r="C19" s="237"/>
      <c r="D19" s="3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 x14ac:dyDescent="0.3">
      <c r="B20" s="237"/>
      <c r="C20" s="237"/>
      <c r="D20" s="3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 x14ac:dyDescent="0.3">
      <c r="B21" s="237"/>
      <c r="C21" s="237"/>
      <c r="D21" s="3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 x14ac:dyDescent="0.3">
      <c r="B22" s="237"/>
      <c r="C22" s="237"/>
      <c r="D22" s="30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 x14ac:dyDescent="0.3">
      <c r="B23" s="237"/>
      <c r="C23" s="237"/>
      <c r="D23" s="30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 x14ac:dyDescent="0.3">
      <c r="B24" s="237"/>
      <c r="C24" s="237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 x14ac:dyDescent="0.3">
      <c r="B25" s="237"/>
      <c r="C25" s="237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 x14ac:dyDescent="0.3">
      <c r="B26" s="237"/>
      <c r="C26" s="237"/>
      <c r="D26" s="30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 x14ac:dyDescent="0.3">
      <c r="B27" s="237"/>
      <c r="C27" s="237"/>
      <c r="D27" s="3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 x14ac:dyDescent="0.3">
      <c r="B28" s="237"/>
      <c r="C28" s="237"/>
      <c r="D28" s="3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 x14ac:dyDescent="0.3">
      <c r="B29" s="237"/>
      <c r="C29" s="23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 x14ac:dyDescent="0.3">
      <c r="B30" s="237"/>
      <c r="C30" s="237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 x14ac:dyDescent="0.3">
      <c r="B31" s="237"/>
      <c r="C31" s="237"/>
      <c r="D31" s="3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 x14ac:dyDescent="0.3">
      <c r="B32" s="237"/>
      <c r="C32" s="237"/>
      <c r="D32" s="3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237"/>
      <c r="C33" s="237"/>
      <c r="D33" s="3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237"/>
      <c r="C34" s="237"/>
      <c r="D34" s="3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237"/>
      <c r="C35" s="237"/>
      <c r="D35" s="30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237"/>
      <c r="C36" s="237"/>
      <c r="D36" s="3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237"/>
      <c r="C39" s="237"/>
      <c r="D39" s="3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237"/>
      <c r="C184" s="237"/>
      <c r="D184" s="30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237"/>
      <c r="C185" s="237"/>
      <c r="D185" s="30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237"/>
      <c r="C186" s="237"/>
      <c r="D186" s="30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237"/>
      <c r="C187" s="237"/>
      <c r="D187" s="30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237"/>
      <c r="C188" s="237"/>
      <c r="D188" s="30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237"/>
      <c r="C189" s="237"/>
      <c r="D189" s="30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237"/>
      <c r="C190" s="237"/>
      <c r="D190" s="30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237"/>
      <c r="C191" s="237"/>
      <c r="D191" s="30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237"/>
      <c r="C192" s="237"/>
      <c r="D192" s="30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237"/>
      <c r="C193" s="237"/>
      <c r="D193" s="30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237"/>
      <c r="C194" s="237"/>
      <c r="D194" s="30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237"/>
      <c r="C195" s="237"/>
      <c r="D195" s="30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237"/>
      <c r="C196" s="237"/>
      <c r="D196" s="30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237"/>
      <c r="C197" s="237"/>
      <c r="D197" s="30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237"/>
      <c r="C198" s="237"/>
      <c r="D198" s="30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237"/>
      <c r="C199" s="237"/>
      <c r="D199" s="30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237"/>
      <c r="C200" s="237"/>
      <c r="D200" s="30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237"/>
      <c r="C201" s="237"/>
      <c r="D201" s="30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237"/>
      <c r="C202" s="237"/>
      <c r="D202" s="30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237"/>
      <c r="C203" s="237"/>
      <c r="D203" s="30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237"/>
      <c r="C204" s="237"/>
      <c r="D204" s="30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237"/>
      <c r="C205" s="237"/>
      <c r="D205" s="30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237"/>
      <c r="C206" s="237"/>
      <c r="D206" s="30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237"/>
      <c r="C207" s="237"/>
      <c r="D207" s="30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237"/>
      <c r="C208" s="237"/>
      <c r="D208" s="30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237"/>
      <c r="C209" s="237"/>
      <c r="D209" s="30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237"/>
      <c r="C210" s="237"/>
      <c r="D210" s="30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237"/>
      <c r="C211" s="237"/>
      <c r="D211" s="30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237"/>
      <c r="C212" s="237"/>
      <c r="D212" s="30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237"/>
      <c r="C213" s="237"/>
      <c r="D213" s="30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237"/>
      <c r="C214" s="237"/>
      <c r="D214" s="30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237"/>
      <c r="C215" s="237"/>
      <c r="D215" s="30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237"/>
      <c r="C216" s="237"/>
      <c r="D216" s="30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237"/>
      <c r="C217" s="237"/>
      <c r="D217" s="30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237"/>
      <c r="C218" s="237"/>
      <c r="D218" s="30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237"/>
      <c r="C219" s="237"/>
      <c r="D219" s="30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237"/>
      <c r="C220" s="237"/>
      <c r="D220" s="30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237"/>
      <c r="C221" s="237"/>
      <c r="D221" s="30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237"/>
      <c r="C222" s="237"/>
      <c r="D222" s="30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237"/>
      <c r="C223" s="237"/>
      <c r="D223" s="30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237"/>
      <c r="C224" s="237"/>
      <c r="D224" s="30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237"/>
      <c r="C225" s="237"/>
      <c r="D225" s="30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237"/>
      <c r="C226" s="237"/>
      <c r="D226" s="30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237"/>
      <c r="C227" s="237"/>
      <c r="D227" s="30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237"/>
      <c r="C228" s="237"/>
      <c r="D228" s="30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237"/>
      <c r="C229" s="237"/>
      <c r="D229" s="30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237"/>
      <c r="C230" s="237"/>
      <c r="D230" s="30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237"/>
      <c r="C231" s="237"/>
      <c r="D231" s="30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237"/>
      <c r="C232" s="237"/>
      <c r="D232" s="30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237"/>
      <c r="C233" s="237"/>
      <c r="D233" s="30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237"/>
      <c r="C234" s="237"/>
      <c r="D234" s="30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237"/>
      <c r="C235" s="237"/>
      <c r="D235" s="30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237"/>
      <c r="C236" s="237"/>
      <c r="D236" s="30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237"/>
      <c r="C237" s="237"/>
      <c r="D237" s="30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237"/>
      <c r="C238" s="237"/>
      <c r="D238" s="30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237"/>
      <c r="C239" s="237"/>
      <c r="D239" s="30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237"/>
      <c r="C240" s="237"/>
      <c r="D240" s="30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237"/>
      <c r="C241" s="237"/>
      <c r="D241" s="30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237"/>
      <c r="C242" s="237"/>
      <c r="D242" s="30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237"/>
      <c r="C243" s="237"/>
      <c r="D243" s="30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237"/>
      <c r="C244" s="237"/>
      <c r="D244" s="30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237"/>
      <c r="C245" s="237"/>
      <c r="D245" s="30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237"/>
      <c r="C246" s="237"/>
      <c r="D246" s="30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237"/>
      <c r="C247" s="237"/>
      <c r="D247" s="30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  <row r="248" spans="2:17" x14ac:dyDescent="0.3">
      <c r="B248" s="237"/>
      <c r="C248" s="237"/>
      <c r="D248" s="30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64" bestFit="1" customWidth="1"/>
    <col min="2" max="2" width="14.453125" style="250" bestFit="1" customWidth="1"/>
    <col min="3" max="3" width="16" style="250" bestFit="1" customWidth="1"/>
    <col min="4" max="4" width="11.453125" style="41" bestFit="1" customWidth="1"/>
    <col min="5" max="16384" width="9.1796875" style="64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">
        <v>111</v>
      </c>
      <c r="B3" s="259"/>
      <c r="C3" s="259"/>
      <c r="D3" s="259"/>
    </row>
    <row r="4" spans="1:19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B5" s="146"/>
      <c r="C5" s="146"/>
      <c r="D5" s="216" t="str">
        <f>VALVAL</f>
        <v>млрд. одиниць</v>
      </c>
    </row>
    <row r="6" spans="1:19" s="151" customFormat="1" x14ac:dyDescent="0.25">
      <c r="A6" s="213"/>
      <c r="B6" s="231" t="s">
        <v>168</v>
      </c>
      <c r="C6" s="231" t="s">
        <v>171</v>
      </c>
      <c r="D6" s="24" t="s">
        <v>190</v>
      </c>
    </row>
    <row r="7" spans="1:19" s="130" customFormat="1" ht="15.5" x14ac:dyDescent="0.25">
      <c r="A7" s="34" t="s">
        <v>152</v>
      </c>
      <c r="B7" s="171">
        <f>SUM(B8:B18)</f>
        <v>119.91125207856</v>
      </c>
      <c r="C7" s="171">
        <f>SUM(C8:C18)</f>
        <v>4384.9866127477299</v>
      </c>
      <c r="D7" s="228">
        <f>SUM(D8:D18)</f>
        <v>0.99999999999999989</v>
      </c>
    </row>
    <row r="8" spans="1:19" s="76" customFormat="1" x14ac:dyDescent="0.25">
      <c r="A8" s="133" t="s">
        <v>26</v>
      </c>
      <c r="B8" s="79">
        <v>2.2669680049999998E-2</v>
      </c>
      <c r="C8" s="79">
        <v>0.82899846177000003</v>
      </c>
      <c r="D8" s="144">
        <v>1.8900000000000001E-4</v>
      </c>
    </row>
    <row r="9" spans="1:19" s="76" customFormat="1" x14ac:dyDescent="0.25">
      <c r="A9" s="133" t="s">
        <v>118</v>
      </c>
      <c r="B9" s="79">
        <v>33.792832353370002</v>
      </c>
      <c r="C9" s="79">
        <v>1235.7565691974401</v>
      </c>
      <c r="D9" s="144">
        <v>0.28181499999999998</v>
      </c>
    </row>
    <row r="10" spans="1:19" s="76" customFormat="1" x14ac:dyDescent="0.25">
      <c r="A10" s="133" t="s">
        <v>3</v>
      </c>
      <c r="B10" s="79">
        <v>30.25600988867</v>
      </c>
      <c r="C10" s="79">
        <v>1106.4199232153501</v>
      </c>
      <c r="D10" s="144">
        <v>0.25231999999999999</v>
      </c>
    </row>
    <row r="11" spans="1:19" s="76" customFormat="1" x14ac:dyDescent="0.25">
      <c r="A11" s="133" t="s">
        <v>161</v>
      </c>
      <c r="B11" s="79">
        <v>3.2134134202600002</v>
      </c>
      <c r="C11" s="79">
        <v>117.51003</v>
      </c>
      <c r="D11" s="144">
        <v>2.6797999999999999E-2</v>
      </c>
    </row>
    <row r="12" spans="1:19" s="76" customFormat="1" x14ac:dyDescent="0.25">
      <c r="A12" s="133" t="s">
        <v>15</v>
      </c>
      <c r="B12" s="79">
        <v>13.81184964757</v>
      </c>
      <c r="C12" s="79">
        <v>505.08000502187002</v>
      </c>
      <c r="D12" s="144">
        <v>0.11518399999999999</v>
      </c>
    </row>
    <row r="13" spans="1:19" x14ac:dyDescent="0.3">
      <c r="A13" s="226" t="s">
        <v>16</v>
      </c>
      <c r="B13" s="29">
        <v>37.808462573820002</v>
      </c>
      <c r="C13" s="29">
        <v>1382.6025444647801</v>
      </c>
      <c r="D13" s="101">
        <v>0.31530399999999997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A14" s="226" t="s">
        <v>101</v>
      </c>
      <c r="B14" s="29">
        <v>1.0060145148199999</v>
      </c>
      <c r="C14" s="29">
        <v>36.78854238652</v>
      </c>
      <c r="D14" s="101">
        <v>8.3899999999999999E-3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B15" s="237"/>
      <c r="C15" s="237"/>
      <c r="D15" s="30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B16" s="237"/>
      <c r="C16" s="237"/>
      <c r="D16" s="30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9" x14ac:dyDescent="0.3">
      <c r="B17" s="237"/>
      <c r="C17" s="237"/>
      <c r="D17" s="3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9" x14ac:dyDescent="0.3">
      <c r="B18" s="237"/>
      <c r="C18" s="237"/>
      <c r="D18" s="3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x14ac:dyDescent="0.3">
      <c r="B19" s="237"/>
      <c r="C19" s="237"/>
      <c r="D19" s="3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9" x14ac:dyDescent="0.3">
      <c r="A20" s="109" t="s">
        <v>163</v>
      </c>
      <c r="B20" s="237"/>
      <c r="C20" s="237"/>
      <c r="D20" s="3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9" x14ac:dyDescent="0.3">
      <c r="B21" s="116" t="str">
        <f>"Державний борг України за станом на " &amp; TEXT(DREPORTDATE,"dd.MM.yyyy")</f>
        <v>Державний борг України за станом на 31.03.2023</v>
      </c>
      <c r="C21" s="237"/>
      <c r="D21" s="216" t="str">
        <f>VALVAL</f>
        <v>млрд. одиниць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 s="4" customFormat="1" x14ac:dyDescent="0.3">
      <c r="A22" s="213"/>
      <c r="B22" s="231" t="s">
        <v>168</v>
      </c>
      <c r="C22" s="231" t="s">
        <v>171</v>
      </c>
      <c r="D22" s="24" t="s">
        <v>190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</row>
    <row r="23" spans="1:19" s="251" customFormat="1" ht="14.5" x14ac:dyDescent="0.3">
      <c r="A23" s="159" t="s">
        <v>152</v>
      </c>
      <c r="B23" s="57">
        <f>B$24+B$32</f>
        <v>119.91125207856001</v>
      </c>
      <c r="C23" s="57">
        <f>C$24+C$32</f>
        <v>4384.9866127477299</v>
      </c>
      <c r="D23" s="103">
        <f>D$24+D$32</f>
        <v>0.99999899999999997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</row>
    <row r="24" spans="1:19" s="194" customFormat="1" ht="14.5" x14ac:dyDescent="0.35">
      <c r="A24" s="115" t="s">
        <v>65</v>
      </c>
      <c r="B24" s="42">
        <f>SUM(B$25:B$31)</f>
        <v>110.61838573607001</v>
      </c>
      <c r="C24" s="42">
        <f>SUM(C$25:C$31)</f>
        <v>4045.1595006161101</v>
      </c>
      <c r="D24" s="160">
        <f>SUM(D$25:D$31)</f>
        <v>0.92250199999999993</v>
      </c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</row>
    <row r="25" spans="1:19" s="197" customFormat="1" outlineLevel="1" x14ac:dyDescent="0.3">
      <c r="A25" s="242" t="s">
        <v>26</v>
      </c>
      <c r="B25" s="232">
        <v>2.2669680049999998E-2</v>
      </c>
      <c r="C25" s="232">
        <v>0.82899846177000003</v>
      </c>
      <c r="D25" s="26">
        <v>1.8900000000000001E-4</v>
      </c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</row>
    <row r="26" spans="1:19" outlineLevel="1" x14ac:dyDescent="0.3">
      <c r="A26" s="242" t="s">
        <v>118</v>
      </c>
      <c r="B26" s="29">
        <v>30.354363940950002</v>
      </c>
      <c r="C26" s="29">
        <v>1110.0165932110101</v>
      </c>
      <c r="D26" s="101">
        <v>0.25313999999999998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 outlineLevel="1" x14ac:dyDescent="0.3">
      <c r="A27" s="191" t="s">
        <v>3</v>
      </c>
      <c r="B27" s="29">
        <v>29.191313105950002</v>
      </c>
      <c r="C27" s="29">
        <v>1067.48545244662</v>
      </c>
      <c r="D27" s="101">
        <v>0.24344099999999999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 outlineLevel="1" x14ac:dyDescent="0.3">
      <c r="A28" s="191" t="s">
        <v>161</v>
      </c>
      <c r="B28" s="29">
        <v>3.2134134202600002</v>
      </c>
      <c r="C28" s="29">
        <v>117.51003</v>
      </c>
      <c r="D28" s="101">
        <v>2.6797999999999999E-2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 outlineLevel="1" x14ac:dyDescent="0.3">
      <c r="A29" s="191" t="s">
        <v>15</v>
      </c>
      <c r="B29" s="29">
        <v>10.501295440570001</v>
      </c>
      <c r="C29" s="29">
        <v>384.01767244807002</v>
      </c>
      <c r="D29" s="101">
        <v>8.7576000000000001E-2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 outlineLevel="1" x14ac:dyDescent="0.3">
      <c r="A30" s="191" t="s">
        <v>16</v>
      </c>
      <c r="B30" s="29">
        <v>36.329315633470003</v>
      </c>
      <c r="C30" s="29">
        <v>1328.5122116621201</v>
      </c>
      <c r="D30" s="101">
        <v>0.30296800000000002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 outlineLevel="1" x14ac:dyDescent="0.3">
      <c r="A31" s="191" t="s">
        <v>101</v>
      </c>
      <c r="B31" s="29">
        <v>1.0060145148199999</v>
      </c>
      <c r="C31" s="29">
        <v>36.78854238652</v>
      </c>
      <c r="D31" s="101">
        <v>8.3899999999999999E-3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 ht="14.5" x14ac:dyDescent="0.35">
      <c r="A32" s="114" t="s">
        <v>14</v>
      </c>
      <c r="B32" s="179">
        <f>SUM(B$33:B$36)</f>
        <v>9.2928663424899991</v>
      </c>
      <c r="C32" s="179">
        <f>SUM(C$33:C$36)</f>
        <v>339.82711213161997</v>
      </c>
      <c r="D32" s="241">
        <f>SUM(D$33:D$36)</f>
        <v>7.7496999999999996E-2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1" x14ac:dyDescent="0.3">
      <c r="A33" s="191" t="s">
        <v>118</v>
      </c>
      <c r="B33" s="29">
        <v>3.4384684124199998</v>
      </c>
      <c r="C33" s="29">
        <v>125.73997598643</v>
      </c>
      <c r="D33" s="101">
        <v>2.8674999999999999E-2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 x14ac:dyDescent="0.3">
      <c r="A34" s="191" t="s">
        <v>3</v>
      </c>
      <c r="B34" s="29">
        <v>1.06469678272</v>
      </c>
      <c r="C34" s="29">
        <v>38.934470768730002</v>
      </c>
      <c r="D34" s="101">
        <v>8.8789999999999997E-3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1" x14ac:dyDescent="0.3">
      <c r="A35" s="191" t="s">
        <v>15</v>
      </c>
      <c r="B35" s="29">
        <v>3.310554207</v>
      </c>
      <c r="C35" s="29">
        <v>121.06233257380001</v>
      </c>
      <c r="D35" s="101">
        <v>2.7608000000000001E-2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1" x14ac:dyDescent="0.3">
      <c r="A36" s="191" t="s">
        <v>16</v>
      </c>
      <c r="B36" s="29">
        <v>1.4791469403499999</v>
      </c>
      <c r="C36" s="29">
        <v>54.090332802660001</v>
      </c>
      <c r="D36" s="101">
        <v>1.2335E-2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x14ac:dyDescent="0.3">
      <c r="B39" s="237"/>
      <c r="C39" s="237"/>
      <c r="D39" s="3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237"/>
      <c r="C184" s="237"/>
      <c r="D184" s="30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237"/>
      <c r="C185" s="237"/>
      <c r="D185" s="30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237"/>
      <c r="C186" s="237"/>
      <c r="D186" s="30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237"/>
      <c r="C187" s="237"/>
      <c r="D187" s="30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237"/>
      <c r="C188" s="237"/>
      <c r="D188" s="30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237"/>
      <c r="C189" s="237"/>
      <c r="D189" s="30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237"/>
      <c r="C190" s="237"/>
      <c r="D190" s="30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237"/>
      <c r="C191" s="237"/>
      <c r="D191" s="30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237"/>
      <c r="C192" s="237"/>
      <c r="D192" s="30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237"/>
      <c r="C193" s="237"/>
      <c r="D193" s="30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237"/>
      <c r="C194" s="237"/>
      <c r="D194" s="30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237"/>
      <c r="C195" s="237"/>
      <c r="D195" s="30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237"/>
      <c r="C196" s="237"/>
      <c r="D196" s="30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237"/>
      <c r="C197" s="237"/>
      <c r="D197" s="30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237"/>
      <c r="C198" s="237"/>
      <c r="D198" s="30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237"/>
      <c r="C199" s="237"/>
      <c r="D199" s="30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237"/>
      <c r="C200" s="237"/>
      <c r="D200" s="30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237"/>
      <c r="C201" s="237"/>
      <c r="D201" s="30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237"/>
      <c r="C202" s="237"/>
      <c r="D202" s="30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237"/>
      <c r="C203" s="237"/>
      <c r="D203" s="30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237"/>
      <c r="C204" s="237"/>
      <c r="D204" s="30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237"/>
      <c r="C205" s="237"/>
      <c r="D205" s="30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237"/>
      <c r="C206" s="237"/>
      <c r="D206" s="30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237"/>
      <c r="C207" s="237"/>
      <c r="D207" s="30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237"/>
      <c r="C208" s="237"/>
      <c r="D208" s="30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237"/>
      <c r="C209" s="237"/>
      <c r="D209" s="30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237"/>
      <c r="C210" s="237"/>
      <c r="D210" s="30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237"/>
      <c r="C211" s="237"/>
      <c r="D211" s="30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237"/>
      <c r="C212" s="237"/>
      <c r="D212" s="30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237"/>
      <c r="C213" s="237"/>
      <c r="D213" s="30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237"/>
      <c r="C214" s="237"/>
      <c r="D214" s="30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237"/>
      <c r="C215" s="237"/>
      <c r="D215" s="30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237"/>
      <c r="C216" s="237"/>
      <c r="D216" s="30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237"/>
      <c r="C217" s="237"/>
      <c r="D217" s="30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237"/>
      <c r="C218" s="237"/>
      <c r="D218" s="30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237"/>
      <c r="C219" s="237"/>
      <c r="D219" s="30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237"/>
      <c r="C220" s="237"/>
      <c r="D220" s="30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237"/>
      <c r="C221" s="237"/>
      <c r="D221" s="30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237"/>
      <c r="C222" s="237"/>
      <c r="D222" s="30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237"/>
      <c r="C223" s="237"/>
      <c r="D223" s="30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237"/>
      <c r="C224" s="237"/>
      <c r="D224" s="30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237"/>
      <c r="C225" s="237"/>
      <c r="D225" s="30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237"/>
      <c r="C226" s="237"/>
      <c r="D226" s="30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237"/>
      <c r="C227" s="237"/>
      <c r="D227" s="30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237"/>
      <c r="C228" s="237"/>
      <c r="D228" s="30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237"/>
      <c r="C229" s="237"/>
      <c r="D229" s="30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237"/>
      <c r="C230" s="237"/>
      <c r="D230" s="30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237"/>
      <c r="C231" s="237"/>
      <c r="D231" s="30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237"/>
      <c r="C232" s="237"/>
      <c r="D232" s="30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237"/>
      <c r="C233" s="237"/>
      <c r="D233" s="30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237"/>
      <c r="C234" s="237"/>
      <c r="D234" s="30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237"/>
      <c r="C235" s="237"/>
      <c r="D235" s="30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237"/>
      <c r="C236" s="237"/>
      <c r="D236" s="30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237"/>
      <c r="C237" s="237"/>
      <c r="D237" s="30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237"/>
      <c r="C238" s="237"/>
      <c r="D238" s="30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237"/>
      <c r="C239" s="237"/>
      <c r="D239" s="30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237"/>
      <c r="C240" s="237"/>
      <c r="D240" s="30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237"/>
      <c r="C241" s="237"/>
      <c r="D241" s="30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237"/>
      <c r="C242" s="237"/>
      <c r="D242" s="30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237"/>
      <c r="C243" s="237"/>
      <c r="D243" s="30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237"/>
      <c r="C244" s="237"/>
      <c r="D244" s="30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237"/>
      <c r="C245" s="237"/>
      <c r="D245" s="30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64" bestFit="1" customWidth="1"/>
    <col min="2" max="2" width="19" style="250" customWidth="1"/>
    <col min="3" max="3" width="19.453125" style="250" customWidth="1"/>
    <col min="4" max="4" width="9.81640625" style="41" customWidth="1"/>
    <col min="5" max="5" width="18.453125" style="250" customWidth="1"/>
    <col min="6" max="6" width="17.7265625" style="250" customWidth="1"/>
    <col min="7" max="7" width="9.1796875" style="41" customWidth="1"/>
    <col min="8" max="8" width="16" style="250" bestFit="1" customWidth="1"/>
    <col min="9" max="16384" width="9.1796875" style="64"/>
  </cols>
  <sheetData>
    <row r="2" spans="1:19" ht="18.5" x14ac:dyDescent="0.45">
      <c r="A2" s="255" t="s">
        <v>69</v>
      </c>
      <c r="B2" s="257"/>
      <c r="C2" s="257"/>
      <c r="D2" s="257"/>
      <c r="E2" s="257"/>
      <c r="F2" s="257"/>
      <c r="G2" s="257"/>
      <c r="H2" s="25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3">
      <c r="A3" s="181"/>
    </row>
    <row r="4" spans="1:19" x14ac:dyDescent="0.3">
      <c r="B4" s="237"/>
      <c r="C4" s="237"/>
      <c r="D4" s="30"/>
      <c r="E4" s="237"/>
      <c r="F4" s="237"/>
      <c r="G4" s="30"/>
      <c r="H4" s="23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B5" s="146"/>
      <c r="C5" s="146"/>
      <c r="D5" s="192"/>
      <c r="E5" s="146"/>
      <c r="F5" s="146"/>
      <c r="G5" s="192"/>
      <c r="H5" s="216" t="str">
        <f>VALVAL</f>
        <v>млрд. одиниць</v>
      </c>
    </row>
    <row r="6" spans="1:19" s="217" customFormat="1" x14ac:dyDescent="0.25">
      <c r="A6" s="176"/>
      <c r="B6" s="260">
        <v>44926</v>
      </c>
      <c r="C6" s="261"/>
      <c r="D6" s="262"/>
      <c r="E6" s="260">
        <v>45016</v>
      </c>
      <c r="F6" s="261"/>
      <c r="G6" s="262"/>
      <c r="H6" s="63"/>
    </row>
    <row r="7" spans="1:19" s="16" customFormat="1" x14ac:dyDescent="0.25">
      <c r="A7" s="213"/>
      <c r="B7" s="231" t="s">
        <v>168</v>
      </c>
      <c r="C7" s="231" t="s">
        <v>171</v>
      </c>
      <c r="D7" s="24" t="s">
        <v>190</v>
      </c>
      <c r="E7" s="231" t="s">
        <v>168</v>
      </c>
      <c r="F7" s="231" t="s">
        <v>171</v>
      </c>
      <c r="G7" s="24" t="s">
        <v>190</v>
      </c>
      <c r="H7" s="231" t="s">
        <v>63</v>
      </c>
    </row>
    <row r="8" spans="1:19" s="130" customFormat="1" ht="15.5" x14ac:dyDescent="0.25">
      <c r="A8" s="34" t="s">
        <v>152</v>
      </c>
      <c r="B8" s="171">
        <f t="shared" ref="B8:H8" si="0">SUM(B9:B18)</f>
        <v>111.39344978077999</v>
      </c>
      <c r="C8" s="171">
        <f t="shared" si="0"/>
        <v>4073.5025076400702</v>
      </c>
      <c r="D8" s="228">
        <f t="shared" si="0"/>
        <v>0.99999800000000005</v>
      </c>
      <c r="E8" s="171">
        <f t="shared" si="0"/>
        <v>119.91125207856</v>
      </c>
      <c r="F8" s="171">
        <f t="shared" si="0"/>
        <v>4384.9866127477299</v>
      </c>
      <c r="G8" s="228">
        <f t="shared" si="0"/>
        <v>0.99999999999999989</v>
      </c>
      <c r="H8" s="208">
        <f t="shared" si="0"/>
        <v>1.0000000000011085E-6</v>
      </c>
    </row>
    <row r="9" spans="1:19" s="76" customFormat="1" x14ac:dyDescent="0.25">
      <c r="A9" s="133" t="s">
        <v>26</v>
      </c>
      <c r="B9" s="79">
        <v>2.210838918E-2</v>
      </c>
      <c r="C9" s="79">
        <v>0.80847284054000002</v>
      </c>
      <c r="D9" s="144">
        <v>1.9799999999999999E-4</v>
      </c>
      <c r="E9" s="79">
        <v>2.2669680049999998E-2</v>
      </c>
      <c r="F9" s="79">
        <v>0.82899846177000003</v>
      </c>
      <c r="G9" s="144">
        <v>1.8900000000000001E-4</v>
      </c>
      <c r="H9" s="79">
        <v>-9.0000000000000002E-6</v>
      </c>
    </row>
    <row r="10" spans="1:19" x14ac:dyDescent="0.3">
      <c r="A10" s="226" t="s">
        <v>118</v>
      </c>
      <c r="B10" s="29">
        <v>33.372639010180002</v>
      </c>
      <c r="C10" s="29">
        <v>1220.39068690769</v>
      </c>
      <c r="D10" s="101">
        <v>0.29959200000000002</v>
      </c>
      <c r="E10" s="29">
        <v>33.792832353370002</v>
      </c>
      <c r="F10" s="29">
        <v>1235.7565691974401</v>
      </c>
      <c r="G10" s="101">
        <v>0.28181499999999998</v>
      </c>
      <c r="H10" s="29">
        <v>-1.7777000000000001E-2</v>
      </c>
      <c r="I10" s="47"/>
      <c r="J10" s="47"/>
      <c r="K10" s="47"/>
      <c r="L10" s="47"/>
      <c r="M10" s="47"/>
      <c r="N10" s="47"/>
      <c r="O10" s="47"/>
      <c r="P10" s="47"/>
      <c r="Q10" s="47"/>
    </row>
    <row r="11" spans="1:19" x14ac:dyDescent="0.3">
      <c r="A11" s="226" t="s">
        <v>3</v>
      </c>
      <c r="B11" s="29">
        <v>24.584976138310001</v>
      </c>
      <c r="C11" s="29">
        <v>899.03815840922005</v>
      </c>
      <c r="D11" s="101">
        <v>0.22070400000000001</v>
      </c>
      <c r="E11" s="29">
        <v>30.25600988867</v>
      </c>
      <c r="F11" s="29">
        <v>1106.4199232153501</v>
      </c>
      <c r="G11" s="101">
        <v>0.25231999999999999</v>
      </c>
      <c r="H11" s="29">
        <v>3.1615999999999998E-2</v>
      </c>
      <c r="I11" s="47"/>
      <c r="J11" s="47"/>
      <c r="K11" s="47"/>
      <c r="L11" s="47"/>
      <c r="M11" s="47"/>
      <c r="N11" s="47"/>
      <c r="O11" s="47"/>
      <c r="P11" s="47"/>
      <c r="Q11" s="47"/>
    </row>
    <row r="12" spans="1:19" x14ac:dyDescent="0.3">
      <c r="A12" s="226" t="s">
        <v>161</v>
      </c>
      <c r="B12" s="29">
        <v>1.4348806079500001</v>
      </c>
      <c r="C12" s="29">
        <v>52.471575000000001</v>
      </c>
      <c r="D12" s="101">
        <v>1.2881E-2</v>
      </c>
      <c r="E12" s="29">
        <v>3.2134134202600002</v>
      </c>
      <c r="F12" s="29">
        <v>117.51003</v>
      </c>
      <c r="G12" s="101">
        <v>2.6797999999999999E-2</v>
      </c>
      <c r="H12" s="29">
        <v>1.3917000000000001E-2</v>
      </c>
      <c r="I12" s="47"/>
      <c r="J12" s="47"/>
      <c r="K12" s="47"/>
      <c r="L12" s="47"/>
      <c r="M12" s="47"/>
      <c r="N12" s="47"/>
      <c r="O12" s="47"/>
      <c r="P12" s="47"/>
      <c r="Q12" s="47"/>
    </row>
    <row r="13" spans="1:19" x14ac:dyDescent="0.3">
      <c r="A13" s="226" t="s">
        <v>15</v>
      </c>
      <c r="B13" s="29">
        <v>14.434274688189999</v>
      </c>
      <c r="C13" s="29">
        <v>527.84121736249995</v>
      </c>
      <c r="D13" s="101">
        <v>0.129579</v>
      </c>
      <c r="E13" s="29">
        <v>13.81184964757</v>
      </c>
      <c r="F13" s="29">
        <v>505.08000502187002</v>
      </c>
      <c r="G13" s="101">
        <v>0.11518399999999999</v>
      </c>
      <c r="H13" s="29">
        <v>-1.4395E-2</v>
      </c>
      <c r="I13" s="4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A14" s="226" t="s">
        <v>16</v>
      </c>
      <c r="B14" s="29">
        <v>36.546653194290002</v>
      </c>
      <c r="C14" s="29">
        <v>1336.4599419891799</v>
      </c>
      <c r="D14" s="101">
        <v>0.32808599999999999</v>
      </c>
      <c r="E14" s="29">
        <v>37.808462573820002</v>
      </c>
      <c r="F14" s="29">
        <v>1382.6025444647801</v>
      </c>
      <c r="G14" s="101">
        <v>0.31530399999999997</v>
      </c>
      <c r="H14" s="29">
        <v>-1.2782E-2</v>
      </c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A15" s="226" t="s">
        <v>101</v>
      </c>
      <c r="B15" s="29">
        <v>0.99791775268000005</v>
      </c>
      <c r="C15" s="29">
        <v>36.492455130940002</v>
      </c>
      <c r="D15" s="101">
        <v>8.9580000000000007E-3</v>
      </c>
      <c r="E15" s="29">
        <v>1.0060145148199999</v>
      </c>
      <c r="F15" s="29">
        <v>36.78854238652</v>
      </c>
      <c r="G15" s="101">
        <v>8.3899999999999999E-3</v>
      </c>
      <c r="H15" s="29">
        <v>-5.6899999999999995E-4</v>
      </c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B16" s="237"/>
      <c r="C16" s="237"/>
      <c r="D16" s="30"/>
      <c r="E16" s="237"/>
      <c r="F16" s="237"/>
      <c r="G16" s="30"/>
      <c r="H16" s="237"/>
      <c r="I16" s="47"/>
      <c r="J16" s="47"/>
      <c r="K16" s="47"/>
      <c r="L16" s="47"/>
      <c r="M16" s="47"/>
      <c r="N16" s="47"/>
      <c r="O16" s="47"/>
      <c r="P16" s="47"/>
      <c r="Q16" s="47"/>
    </row>
    <row r="17" spans="1:19" x14ac:dyDescent="0.3">
      <c r="B17" s="237"/>
      <c r="C17" s="237"/>
      <c r="D17" s="30"/>
      <c r="E17" s="237"/>
      <c r="F17" s="237"/>
      <c r="G17" s="30"/>
      <c r="H17" s="237"/>
      <c r="I17" s="47"/>
      <c r="J17" s="47"/>
      <c r="K17" s="47"/>
      <c r="L17" s="47"/>
      <c r="M17" s="47"/>
      <c r="N17" s="47"/>
      <c r="O17" s="47"/>
      <c r="P17" s="47"/>
      <c r="Q17" s="47"/>
    </row>
    <row r="18" spans="1:19" x14ac:dyDescent="0.3">
      <c r="B18" s="237"/>
      <c r="C18" s="237"/>
      <c r="D18" s="30"/>
      <c r="E18" s="237"/>
      <c r="F18" s="237"/>
      <c r="G18" s="30"/>
      <c r="H18" s="237"/>
      <c r="I18" s="47"/>
      <c r="J18" s="47"/>
      <c r="K18" s="47"/>
      <c r="L18" s="47"/>
      <c r="M18" s="47"/>
      <c r="N18" s="47"/>
      <c r="O18" s="47"/>
      <c r="P18" s="47"/>
      <c r="Q18" s="47"/>
    </row>
    <row r="19" spans="1:19" x14ac:dyDescent="0.3">
      <c r="B19" s="237"/>
      <c r="C19" s="237"/>
      <c r="D19" s="30"/>
      <c r="E19" s="237"/>
      <c r="F19" s="237"/>
      <c r="G19" s="30"/>
      <c r="H19" s="237"/>
      <c r="I19" s="47"/>
      <c r="J19" s="47"/>
      <c r="K19" s="47"/>
      <c r="L19" s="47"/>
      <c r="M19" s="47"/>
      <c r="N19" s="47"/>
      <c r="O19" s="47"/>
      <c r="P19" s="47"/>
      <c r="Q19" s="47"/>
    </row>
    <row r="20" spans="1:19" x14ac:dyDescent="0.3">
      <c r="B20" s="237"/>
      <c r="C20" s="237"/>
      <c r="D20" s="30"/>
      <c r="E20" s="237"/>
      <c r="F20" s="237"/>
      <c r="G20" s="30"/>
      <c r="H20" s="237"/>
      <c r="I20" s="47"/>
      <c r="J20" s="47"/>
      <c r="K20" s="47"/>
      <c r="L20" s="47"/>
      <c r="M20" s="47"/>
      <c r="N20" s="47"/>
      <c r="O20" s="47"/>
      <c r="P20" s="47"/>
      <c r="Q20" s="47"/>
    </row>
    <row r="21" spans="1:19" x14ac:dyDescent="0.3">
      <c r="B21" s="237"/>
      <c r="C21" s="237"/>
      <c r="D21" s="30"/>
      <c r="E21" s="237"/>
      <c r="F21" s="237"/>
      <c r="G21" s="30"/>
      <c r="H21" s="216" t="str">
        <f>VALVAL</f>
        <v>млрд. одиниць</v>
      </c>
      <c r="I21" s="47"/>
      <c r="J21" s="47"/>
      <c r="K21" s="47"/>
      <c r="L21" s="47"/>
      <c r="M21" s="47"/>
      <c r="N21" s="47"/>
      <c r="O21" s="47"/>
      <c r="P21" s="47"/>
      <c r="Q21" s="47"/>
    </row>
    <row r="22" spans="1:19" x14ac:dyDescent="0.3">
      <c r="A22" s="176"/>
      <c r="B22" s="260">
        <v>44926</v>
      </c>
      <c r="C22" s="261"/>
      <c r="D22" s="262"/>
      <c r="E22" s="260">
        <v>45016</v>
      </c>
      <c r="F22" s="261"/>
      <c r="G22" s="262"/>
      <c r="H22" s="63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</row>
    <row r="23" spans="1:19" s="122" customFormat="1" x14ac:dyDescent="0.3">
      <c r="A23" s="71"/>
      <c r="B23" s="121" t="s">
        <v>168</v>
      </c>
      <c r="C23" s="121" t="s">
        <v>171</v>
      </c>
      <c r="D23" s="186" t="s">
        <v>190</v>
      </c>
      <c r="E23" s="121" t="s">
        <v>168</v>
      </c>
      <c r="F23" s="121" t="s">
        <v>171</v>
      </c>
      <c r="G23" s="186" t="s">
        <v>190</v>
      </c>
      <c r="H23" s="121" t="s">
        <v>63</v>
      </c>
      <c r="I23" s="111"/>
      <c r="J23" s="111"/>
      <c r="K23" s="111"/>
      <c r="L23" s="111"/>
      <c r="M23" s="111"/>
      <c r="N23" s="111"/>
      <c r="O23" s="111"/>
      <c r="P23" s="111"/>
      <c r="Q23" s="111"/>
    </row>
    <row r="24" spans="1:19" s="251" customFormat="1" ht="14.5" x14ac:dyDescent="0.35">
      <c r="A24" s="159" t="s">
        <v>152</v>
      </c>
      <c r="B24" s="57">
        <f t="shared" ref="B24:H24" si="1">B$25+B$33</f>
        <v>111.39344978078</v>
      </c>
      <c r="C24" s="57">
        <f t="shared" si="1"/>
        <v>4073.5025076400702</v>
      </c>
      <c r="D24" s="103">
        <f t="shared" si="1"/>
        <v>0.99999900000000008</v>
      </c>
      <c r="E24" s="57">
        <f t="shared" si="1"/>
        <v>119.91125207856001</v>
      </c>
      <c r="F24" s="57">
        <f t="shared" si="1"/>
        <v>4384.9866127477299</v>
      </c>
      <c r="G24" s="103">
        <f t="shared" si="1"/>
        <v>0.99999899999999997</v>
      </c>
      <c r="H24" s="229">
        <f t="shared" si="1"/>
        <v>0</v>
      </c>
      <c r="I24" s="239"/>
      <c r="J24" s="239"/>
      <c r="K24" s="239"/>
      <c r="L24" s="239"/>
      <c r="M24" s="239"/>
      <c r="N24" s="239"/>
      <c r="O24" s="239"/>
      <c r="P24" s="239"/>
      <c r="Q24" s="239"/>
    </row>
    <row r="25" spans="1:19" s="194" customFormat="1" ht="14.5" x14ac:dyDescent="0.35">
      <c r="A25" s="115" t="s">
        <v>65</v>
      </c>
      <c r="B25" s="42">
        <f t="shared" ref="B25:H25" si="2">SUM(B$26:B$32)</f>
        <v>101.59354286955001</v>
      </c>
      <c r="C25" s="42">
        <f t="shared" si="2"/>
        <v>3715.1336317660903</v>
      </c>
      <c r="D25" s="160">
        <f t="shared" si="2"/>
        <v>0.91202300000000003</v>
      </c>
      <c r="E25" s="42">
        <f t="shared" si="2"/>
        <v>110.61838573607001</v>
      </c>
      <c r="F25" s="42">
        <f t="shared" si="2"/>
        <v>4045.1595006161101</v>
      </c>
      <c r="G25" s="160">
        <f t="shared" si="2"/>
        <v>0.92250199999999993</v>
      </c>
      <c r="H25" s="81">
        <f t="shared" si="2"/>
        <v>1.0477000000000002E-2</v>
      </c>
      <c r="I25" s="185"/>
      <c r="J25" s="185"/>
      <c r="K25" s="185"/>
      <c r="L25" s="185"/>
      <c r="M25" s="185"/>
      <c r="N25" s="185"/>
      <c r="O25" s="185"/>
      <c r="P25" s="185"/>
      <c r="Q25" s="185"/>
    </row>
    <row r="26" spans="1:19" s="197" customFormat="1" outlineLevel="1" x14ac:dyDescent="0.3">
      <c r="A26" s="242" t="s">
        <v>26</v>
      </c>
      <c r="B26" s="232">
        <v>2.210838918E-2</v>
      </c>
      <c r="C26" s="232">
        <v>0.80847284054000002</v>
      </c>
      <c r="D26" s="26">
        <v>1.9799999999999999E-4</v>
      </c>
      <c r="E26" s="232">
        <v>2.2669680049999998E-2</v>
      </c>
      <c r="F26" s="232">
        <v>0.82899846177000003</v>
      </c>
      <c r="G26" s="26">
        <v>1.8900000000000001E-4</v>
      </c>
      <c r="H26" s="232">
        <v>-9.0000000000000002E-6</v>
      </c>
      <c r="I26" s="187"/>
      <c r="J26" s="187"/>
      <c r="K26" s="187"/>
      <c r="L26" s="187"/>
      <c r="M26" s="187"/>
      <c r="N26" s="187"/>
      <c r="O26" s="187"/>
      <c r="P26" s="187"/>
      <c r="Q26" s="187"/>
    </row>
    <row r="27" spans="1:19" outlineLevel="1" x14ac:dyDescent="0.3">
      <c r="A27" s="191" t="s">
        <v>118</v>
      </c>
      <c r="B27" s="29">
        <v>29.958594855120001</v>
      </c>
      <c r="C27" s="29">
        <v>1095.54387181895</v>
      </c>
      <c r="D27" s="101">
        <v>0.26894400000000002</v>
      </c>
      <c r="E27" s="29">
        <v>30.354363940950002</v>
      </c>
      <c r="F27" s="29">
        <v>1110.0165932110101</v>
      </c>
      <c r="G27" s="101">
        <v>0.25313999999999998</v>
      </c>
      <c r="H27" s="29">
        <v>-1.5803999999999999E-2</v>
      </c>
      <c r="I27" s="47"/>
      <c r="J27" s="47"/>
      <c r="K27" s="47"/>
      <c r="L27" s="47"/>
      <c r="M27" s="47"/>
      <c r="N27" s="47"/>
      <c r="O27" s="47"/>
      <c r="P27" s="47"/>
      <c r="Q27" s="47"/>
    </row>
    <row r="28" spans="1:19" outlineLevel="1" x14ac:dyDescent="0.3">
      <c r="A28" s="191" t="s">
        <v>3</v>
      </c>
      <c r="B28" s="29">
        <v>23.588993892160001</v>
      </c>
      <c r="C28" s="29">
        <v>862.61648204287997</v>
      </c>
      <c r="D28" s="101">
        <v>0.21176300000000001</v>
      </c>
      <c r="E28" s="29">
        <v>29.191313105950002</v>
      </c>
      <c r="F28" s="29">
        <v>1067.48545244662</v>
      </c>
      <c r="G28" s="101">
        <v>0.24344099999999999</v>
      </c>
      <c r="H28" s="29">
        <v>3.1677999999999998E-2</v>
      </c>
      <c r="I28" s="47"/>
      <c r="J28" s="47"/>
      <c r="K28" s="47"/>
      <c r="L28" s="47"/>
      <c r="M28" s="47"/>
      <c r="N28" s="47"/>
      <c r="O28" s="47"/>
      <c r="P28" s="47"/>
      <c r="Q28" s="47"/>
    </row>
    <row r="29" spans="1:19" outlineLevel="1" x14ac:dyDescent="0.3">
      <c r="A29" s="191" t="s">
        <v>161</v>
      </c>
      <c r="B29" s="29">
        <v>1.4348806079500001</v>
      </c>
      <c r="C29" s="29">
        <v>52.471575000000001</v>
      </c>
      <c r="D29" s="101">
        <v>1.2881E-2</v>
      </c>
      <c r="E29" s="29">
        <v>3.2134134202600002</v>
      </c>
      <c r="F29" s="29">
        <v>117.51003</v>
      </c>
      <c r="G29" s="101">
        <v>2.6797999999999999E-2</v>
      </c>
      <c r="H29" s="29">
        <v>1.3917000000000001E-2</v>
      </c>
      <c r="I29" s="47"/>
      <c r="J29" s="47"/>
      <c r="K29" s="47"/>
      <c r="L29" s="47"/>
      <c r="M29" s="47"/>
      <c r="N29" s="47"/>
      <c r="O29" s="47"/>
      <c r="P29" s="47"/>
      <c r="Q29" s="47"/>
    </row>
    <row r="30" spans="1:19" outlineLevel="1" x14ac:dyDescent="0.3">
      <c r="A30" s="191" t="s">
        <v>15</v>
      </c>
      <c r="B30" s="29">
        <v>10.601355839169999</v>
      </c>
      <c r="C30" s="29">
        <v>387.67674114004001</v>
      </c>
      <c r="D30" s="101">
        <v>9.5170000000000005E-2</v>
      </c>
      <c r="E30" s="29">
        <v>10.501295440570001</v>
      </c>
      <c r="F30" s="29">
        <v>384.01767244807002</v>
      </c>
      <c r="G30" s="101">
        <v>8.7576000000000001E-2</v>
      </c>
      <c r="H30" s="29">
        <v>-7.5950000000000002E-3</v>
      </c>
      <c r="I30" s="47"/>
      <c r="J30" s="47"/>
      <c r="K30" s="47"/>
      <c r="L30" s="47"/>
      <c r="M30" s="47"/>
      <c r="N30" s="47"/>
      <c r="O30" s="47"/>
      <c r="P30" s="47"/>
      <c r="Q30" s="47"/>
    </row>
    <row r="31" spans="1:19" outlineLevel="1" x14ac:dyDescent="0.3">
      <c r="A31" s="191" t="s">
        <v>16</v>
      </c>
      <c r="B31" s="29">
        <v>34.989691533289999</v>
      </c>
      <c r="C31" s="29">
        <v>1279.5240337927401</v>
      </c>
      <c r="D31" s="101">
        <v>0.31410900000000003</v>
      </c>
      <c r="E31" s="29">
        <v>36.329315633470003</v>
      </c>
      <c r="F31" s="29">
        <v>1328.5122116621201</v>
      </c>
      <c r="G31" s="101">
        <v>0.30296800000000002</v>
      </c>
      <c r="H31" s="29">
        <v>-1.1141E-2</v>
      </c>
      <c r="I31" s="47"/>
      <c r="J31" s="47"/>
      <c r="K31" s="47"/>
      <c r="L31" s="47"/>
      <c r="M31" s="47"/>
      <c r="N31" s="47"/>
      <c r="O31" s="47"/>
      <c r="P31" s="47"/>
      <c r="Q31" s="47"/>
    </row>
    <row r="32" spans="1:19" s="216" customFormat="1" outlineLevel="1" x14ac:dyDescent="0.3">
      <c r="A32" s="234" t="s">
        <v>101</v>
      </c>
      <c r="B32" s="232">
        <v>0.99791775268000005</v>
      </c>
      <c r="C32" s="232">
        <v>36.492455130940002</v>
      </c>
      <c r="D32" s="26">
        <v>8.9580000000000007E-3</v>
      </c>
      <c r="E32" s="232">
        <v>1.0060145148199999</v>
      </c>
      <c r="F32" s="232">
        <v>36.78854238652</v>
      </c>
      <c r="G32" s="26">
        <v>8.3899999999999999E-3</v>
      </c>
      <c r="H32" s="232">
        <v>-5.6899999999999995E-4</v>
      </c>
    </row>
    <row r="33" spans="1:17" ht="14.5" x14ac:dyDescent="0.35">
      <c r="A33" s="114" t="s">
        <v>14</v>
      </c>
      <c r="B33" s="179">
        <f t="shared" ref="B33:H33" si="3">SUM(B$34:B$37)</f>
        <v>9.7999069112299999</v>
      </c>
      <c r="C33" s="179">
        <f t="shared" si="3"/>
        <v>358.36887587397996</v>
      </c>
      <c r="D33" s="241">
        <f t="shared" si="3"/>
        <v>8.7976000000000013E-2</v>
      </c>
      <c r="E33" s="179">
        <f t="shared" si="3"/>
        <v>9.2928663424899991</v>
      </c>
      <c r="F33" s="179">
        <f t="shared" si="3"/>
        <v>339.82711213161997</v>
      </c>
      <c r="G33" s="241">
        <f t="shared" si="3"/>
        <v>7.7496999999999996E-2</v>
      </c>
      <c r="H33" s="179">
        <f t="shared" si="3"/>
        <v>-1.0476999999999998E-2</v>
      </c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1" x14ac:dyDescent="0.3">
      <c r="A34" s="191" t="s">
        <v>118</v>
      </c>
      <c r="B34" s="29">
        <v>3.41404415506</v>
      </c>
      <c r="C34" s="29">
        <v>124.84681508874</v>
      </c>
      <c r="D34" s="101">
        <v>3.0648999999999999E-2</v>
      </c>
      <c r="E34" s="29">
        <v>3.4384684124199998</v>
      </c>
      <c r="F34" s="29">
        <v>125.73997598643</v>
      </c>
      <c r="G34" s="101">
        <v>2.8674999999999999E-2</v>
      </c>
      <c r="H34" s="29">
        <v>-1.9729999999999999E-3</v>
      </c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1" x14ac:dyDescent="0.3">
      <c r="A35" s="191" t="s">
        <v>3</v>
      </c>
      <c r="B35" s="29">
        <v>0.99598224614999997</v>
      </c>
      <c r="C35" s="29">
        <v>36.421676366340002</v>
      </c>
      <c r="D35" s="101">
        <v>8.9409999999999993E-3</v>
      </c>
      <c r="E35" s="29">
        <v>1.06469678272</v>
      </c>
      <c r="F35" s="29">
        <v>38.934470768730002</v>
      </c>
      <c r="G35" s="101">
        <v>8.8789999999999997E-3</v>
      </c>
      <c r="H35" s="29">
        <v>-6.2000000000000003E-5</v>
      </c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1" x14ac:dyDescent="0.3">
      <c r="A36" s="191" t="s">
        <v>15</v>
      </c>
      <c r="B36" s="29">
        <v>3.8329188490199999</v>
      </c>
      <c r="C36" s="29">
        <v>140.16447622246</v>
      </c>
      <c r="D36" s="101">
        <v>3.4409000000000002E-2</v>
      </c>
      <c r="E36" s="29">
        <v>3.310554207</v>
      </c>
      <c r="F36" s="29">
        <v>121.06233257380001</v>
      </c>
      <c r="G36" s="101">
        <v>2.7608000000000001E-2</v>
      </c>
      <c r="H36" s="29">
        <v>-6.7999999999999996E-3</v>
      </c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1" x14ac:dyDescent="0.3">
      <c r="A37" s="191" t="s">
        <v>16</v>
      </c>
      <c r="B37" s="29">
        <v>1.5569616610000001</v>
      </c>
      <c r="C37" s="29">
        <v>56.935908196440003</v>
      </c>
      <c r="D37" s="101">
        <v>1.3977E-2</v>
      </c>
      <c r="E37" s="29">
        <v>1.4791469403499999</v>
      </c>
      <c r="F37" s="29">
        <v>54.090332802660001</v>
      </c>
      <c r="G37" s="101">
        <v>1.2335E-2</v>
      </c>
      <c r="H37" s="29">
        <v>-1.642E-3</v>
      </c>
      <c r="I37" s="47"/>
      <c r="J37" s="47"/>
      <c r="K37" s="47"/>
      <c r="L37" s="47"/>
      <c r="M37" s="47"/>
      <c r="N37" s="47"/>
      <c r="O37" s="47"/>
      <c r="P37" s="47"/>
      <c r="Q37" s="47"/>
    </row>
    <row r="38" spans="1:17" x14ac:dyDescent="0.3">
      <c r="B38" s="237"/>
      <c r="C38" s="237"/>
      <c r="D38" s="30"/>
      <c r="E38" s="237"/>
      <c r="F38" s="237"/>
      <c r="G38" s="30"/>
      <c r="H38" s="237"/>
      <c r="I38" s="47"/>
      <c r="J38" s="47"/>
      <c r="K38" s="47"/>
      <c r="L38" s="47"/>
      <c r="M38" s="47"/>
      <c r="N38" s="47"/>
      <c r="O38" s="47"/>
      <c r="P38" s="47"/>
      <c r="Q38" s="47"/>
    </row>
    <row r="39" spans="1:17" x14ac:dyDescent="0.3">
      <c r="B39" s="237"/>
      <c r="C39" s="237"/>
      <c r="D39" s="30"/>
      <c r="E39" s="237"/>
      <c r="F39" s="237"/>
      <c r="G39" s="30"/>
      <c r="H39" s="237"/>
      <c r="I39" s="47"/>
      <c r="J39" s="47"/>
      <c r="K39" s="47"/>
      <c r="L39" s="47"/>
      <c r="M39" s="47"/>
      <c r="N39" s="47"/>
      <c r="O39" s="47"/>
      <c r="P39" s="47"/>
      <c r="Q39" s="47"/>
    </row>
    <row r="40" spans="1:17" x14ac:dyDescent="0.3">
      <c r="B40" s="237"/>
      <c r="C40" s="237"/>
      <c r="D40" s="30"/>
      <c r="E40" s="237"/>
      <c r="F40" s="237"/>
      <c r="G40" s="30"/>
      <c r="H40" s="237"/>
      <c r="I40" s="47"/>
      <c r="J40" s="47"/>
      <c r="K40" s="47"/>
      <c r="L40" s="47"/>
      <c r="M40" s="47"/>
      <c r="N40" s="47"/>
      <c r="O40" s="47"/>
      <c r="P40" s="47"/>
      <c r="Q40" s="47"/>
    </row>
    <row r="41" spans="1:17" x14ac:dyDescent="0.3">
      <c r="B41" s="237"/>
      <c r="C41" s="237"/>
      <c r="D41" s="30"/>
      <c r="E41" s="237"/>
      <c r="F41" s="237"/>
      <c r="G41" s="30"/>
      <c r="H41" s="237"/>
      <c r="I41" s="47"/>
      <c r="J41" s="47"/>
      <c r="K41" s="47"/>
      <c r="L41" s="47"/>
      <c r="M41" s="47"/>
      <c r="N41" s="47"/>
      <c r="O41" s="47"/>
      <c r="P41" s="47"/>
      <c r="Q41" s="47"/>
    </row>
    <row r="42" spans="1:17" x14ac:dyDescent="0.3">
      <c r="B42" s="237"/>
      <c r="C42" s="237"/>
      <c r="D42" s="30"/>
      <c r="E42" s="237"/>
      <c r="F42" s="237"/>
      <c r="G42" s="30"/>
      <c r="H42" s="237"/>
      <c r="I42" s="47"/>
      <c r="J42" s="47"/>
      <c r="K42" s="47"/>
      <c r="L42" s="47"/>
      <c r="M42" s="47"/>
      <c r="N42" s="47"/>
      <c r="O42" s="47"/>
      <c r="P42" s="47"/>
      <c r="Q42" s="47"/>
    </row>
    <row r="43" spans="1:17" x14ac:dyDescent="0.3">
      <c r="B43" s="237"/>
      <c r="C43" s="237"/>
      <c r="D43" s="30"/>
      <c r="E43" s="237"/>
      <c r="F43" s="237"/>
      <c r="G43" s="30"/>
      <c r="H43" s="237"/>
      <c r="I43" s="47"/>
      <c r="J43" s="47"/>
      <c r="K43" s="47"/>
      <c r="L43" s="47"/>
      <c r="M43" s="47"/>
      <c r="N43" s="47"/>
      <c r="O43" s="47"/>
      <c r="P43" s="47"/>
      <c r="Q43" s="47"/>
    </row>
    <row r="44" spans="1:17" x14ac:dyDescent="0.3">
      <c r="B44" s="237"/>
      <c r="C44" s="237"/>
      <c r="D44" s="30"/>
      <c r="E44" s="237"/>
      <c r="F44" s="237"/>
      <c r="G44" s="30"/>
      <c r="H44" s="237"/>
      <c r="I44" s="47"/>
      <c r="J44" s="47"/>
      <c r="K44" s="47"/>
      <c r="L44" s="47"/>
      <c r="M44" s="47"/>
      <c r="N44" s="47"/>
      <c r="O44" s="47"/>
      <c r="P44" s="47"/>
      <c r="Q44" s="47"/>
    </row>
    <row r="45" spans="1:17" x14ac:dyDescent="0.3">
      <c r="B45" s="237"/>
      <c r="C45" s="237"/>
      <c r="D45" s="30"/>
      <c r="E45" s="237"/>
      <c r="F45" s="237"/>
      <c r="G45" s="30"/>
      <c r="H45" s="237"/>
      <c r="I45" s="47"/>
      <c r="J45" s="47"/>
      <c r="K45" s="47"/>
      <c r="L45" s="47"/>
      <c r="M45" s="47"/>
      <c r="N45" s="47"/>
      <c r="O45" s="47"/>
      <c r="P45" s="47"/>
      <c r="Q45" s="47"/>
    </row>
    <row r="46" spans="1:17" x14ac:dyDescent="0.3">
      <c r="B46" s="237"/>
      <c r="C46" s="237"/>
      <c r="D46" s="30"/>
      <c r="E46" s="237"/>
      <c r="F46" s="237"/>
      <c r="G46" s="30"/>
      <c r="H46" s="237"/>
      <c r="I46" s="47"/>
      <c r="J46" s="47"/>
      <c r="K46" s="47"/>
      <c r="L46" s="47"/>
      <c r="M46" s="47"/>
      <c r="N46" s="47"/>
      <c r="O46" s="47"/>
      <c r="P46" s="47"/>
      <c r="Q46" s="47"/>
    </row>
    <row r="47" spans="1:17" x14ac:dyDescent="0.3">
      <c r="B47" s="237"/>
      <c r="C47" s="237"/>
      <c r="D47" s="30"/>
      <c r="E47" s="237"/>
      <c r="F47" s="237"/>
      <c r="G47" s="30"/>
      <c r="H47" s="237"/>
      <c r="I47" s="47"/>
      <c r="J47" s="47"/>
      <c r="K47" s="47"/>
      <c r="L47" s="47"/>
      <c r="M47" s="47"/>
      <c r="N47" s="47"/>
      <c r="O47" s="47"/>
      <c r="P47" s="47"/>
      <c r="Q47" s="47"/>
    </row>
    <row r="48" spans="1:17" x14ac:dyDescent="0.3">
      <c r="B48" s="237"/>
      <c r="C48" s="237"/>
      <c r="D48" s="30"/>
      <c r="E48" s="237"/>
      <c r="F48" s="237"/>
      <c r="G48" s="30"/>
      <c r="H48" s="23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237"/>
      <c r="F49" s="237"/>
      <c r="G49" s="30"/>
      <c r="H49" s="23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237"/>
      <c r="F50" s="237"/>
      <c r="G50" s="30"/>
      <c r="H50" s="23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237"/>
      <c r="F51" s="237"/>
      <c r="G51" s="30"/>
      <c r="H51" s="23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237"/>
      <c r="F52" s="237"/>
      <c r="G52" s="30"/>
      <c r="H52" s="23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237"/>
      <c r="F53" s="237"/>
      <c r="G53" s="30"/>
      <c r="H53" s="23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237"/>
      <c r="F54" s="237"/>
      <c r="G54" s="30"/>
      <c r="H54" s="23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237"/>
      <c r="F55" s="237"/>
      <c r="G55" s="30"/>
      <c r="H55" s="23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237"/>
      <c r="F56" s="237"/>
      <c r="G56" s="30"/>
      <c r="H56" s="23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237"/>
      <c r="F57" s="237"/>
      <c r="G57" s="30"/>
      <c r="H57" s="23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237"/>
      <c r="F58" s="237"/>
      <c r="G58" s="30"/>
      <c r="H58" s="23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237"/>
      <c r="F59" s="237"/>
      <c r="G59" s="30"/>
      <c r="H59" s="23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237"/>
      <c r="F60" s="237"/>
      <c r="G60" s="30"/>
      <c r="H60" s="23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237"/>
      <c r="F61" s="237"/>
      <c r="G61" s="30"/>
      <c r="H61" s="23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237"/>
      <c r="F62" s="237"/>
      <c r="G62" s="30"/>
      <c r="H62" s="23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237"/>
      <c r="F63" s="237"/>
      <c r="G63" s="30"/>
      <c r="H63" s="23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237"/>
      <c r="F64" s="237"/>
      <c r="G64" s="30"/>
      <c r="H64" s="23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237"/>
      <c r="F65" s="237"/>
      <c r="G65" s="30"/>
      <c r="H65" s="23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237"/>
      <c r="F66" s="237"/>
      <c r="G66" s="30"/>
      <c r="H66" s="23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237"/>
      <c r="F67" s="237"/>
      <c r="G67" s="30"/>
      <c r="H67" s="23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237"/>
      <c r="F68" s="237"/>
      <c r="G68" s="30"/>
      <c r="H68" s="23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237"/>
      <c r="F69" s="237"/>
      <c r="G69" s="30"/>
      <c r="H69" s="23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237"/>
      <c r="F70" s="237"/>
      <c r="G70" s="30"/>
      <c r="H70" s="23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237"/>
      <c r="F71" s="237"/>
      <c r="G71" s="30"/>
      <c r="H71" s="23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237"/>
      <c r="F72" s="237"/>
      <c r="G72" s="30"/>
      <c r="H72" s="23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237"/>
      <c r="F73" s="237"/>
      <c r="G73" s="30"/>
      <c r="H73" s="23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237"/>
      <c r="F74" s="237"/>
      <c r="G74" s="30"/>
      <c r="H74" s="23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237"/>
      <c r="F75" s="237"/>
      <c r="G75" s="30"/>
      <c r="H75" s="23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237"/>
      <c r="F76" s="237"/>
      <c r="G76" s="30"/>
      <c r="H76" s="23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237"/>
      <c r="F77" s="237"/>
      <c r="G77" s="30"/>
      <c r="H77" s="23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237"/>
      <c r="F78" s="237"/>
      <c r="G78" s="30"/>
      <c r="H78" s="23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237"/>
      <c r="F79" s="237"/>
      <c r="G79" s="30"/>
      <c r="H79" s="23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237"/>
      <c r="F80" s="237"/>
      <c r="G80" s="30"/>
      <c r="H80" s="23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237"/>
      <c r="F81" s="237"/>
      <c r="G81" s="30"/>
      <c r="H81" s="23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237"/>
      <c r="F82" s="237"/>
      <c r="G82" s="30"/>
      <c r="H82" s="23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237"/>
      <c r="F83" s="237"/>
      <c r="G83" s="30"/>
      <c r="H83" s="23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237"/>
      <c r="F84" s="237"/>
      <c r="G84" s="30"/>
      <c r="H84" s="23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237"/>
      <c r="F85" s="237"/>
      <c r="G85" s="30"/>
      <c r="H85" s="23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237"/>
      <c r="F86" s="237"/>
      <c r="G86" s="30"/>
      <c r="H86" s="23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237"/>
      <c r="F87" s="237"/>
      <c r="G87" s="30"/>
      <c r="H87" s="23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237"/>
      <c r="F88" s="237"/>
      <c r="G88" s="30"/>
      <c r="H88" s="23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237"/>
      <c r="F89" s="237"/>
      <c r="G89" s="30"/>
      <c r="H89" s="23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237"/>
      <c r="F90" s="237"/>
      <c r="G90" s="30"/>
      <c r="H90" s="23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237"/>
      <c r="F91" s="237"/>
      <c r="G91" s="30"/>
      <c r="H91" s="23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237"/>
      <c r="F92" s="237"/>
      <c r="G92" s="30"/>
      <c r="H92" s="23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237"/>
      <c r="F93" s="237"/>
      <c r="G93" s="30"/>
      <c r="H93" s="23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237"/>
      <c r="F94" s="237"/>
      <c r="G94" s="30"/>
      <c r="H94" s="23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237"/>
      <c r="F95" s="237"/>
      <c r="G95" s="30"/>
      <c r="H95" s="23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237"/>
      <c r="F96" s="237"/>
      <c r="G96" s="30"/>
      <c r="H96" s="23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237"/>
      <c r="F97" s="237"/>
      <c r="G97" s="30"/>
      <c r="H97" s="23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237"/>
      <c r="F98" s="237"/>
      <c r="G98" s="30"/>
      <c r="H98" s="23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237"/>
      <c r="F99" s="237"/>
      <c r="G99" s="30"/>
      <c r="H99" s="23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237"/>
      <c r="F100" s="237"/>
      <c r="G100" s="30"/>
      <c r="H100" s="23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237"/>
      <c r="F101" s="237"/>
      <c r="G101" s="30"/>
      <c r="H101" s="23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237"/>
      <c r="F102" s="237"/>
      <c r="G102" s="30"/>
      <c r="H102" s="23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237"/>
      <c r="F103" s="237"/>
      <c r="G103" s="30"/>
      <c r="H103" s="23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237"/>
      <c r="F104" s="237"/>
      <c r="G104" s="30"/>
      <c r="H104" s="23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237"/>
      <c r="F105" s="237"/>
      <c r="G105" s="30"/>
      <c r="H105" s="23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237"/>
      <c r="F106" s="237"/>
      <c r="G106" s="30"/>
      <c r="H106" s="23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237"/>
      <c r="F107" s="237"/>
      <c r="G107" s="30"/>
      <c r="H107" s="23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237"/>
      <c r="F108" s="237"/>
      <c r="G108" s="30"/>
      <c r="H108" s="23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237"/>
      <c r="F109" s="237"/>
      <c r="G109" s="30"/>
      <c r="H109" s="23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237"/>
      <c r="F110" s="237"/>
      <c r="G110" s="30"/>
      <c r="H110" s="23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237"/>
      <c r="F111" s="237"/>
      <c r="G111" s="30"/>
      <c r="H111" s="23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237"/>
      <c r="F112" s="237"/>
      <c r="G112" s="30"/>
      <c r="H112" s="23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237"/>
      <c r="F113" s="237"/>
      <c r="G113" s="30"/>
      <c r="H113" s="23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237"/>
      <c r="F114" s="237"/>
      <c r="G114" s="30"/>
      <c r="H114" s="23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237"/>
      <c r="F115" s="237"/>
      <c r="G115" s="30"/>
      <c r="H115" s="23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237"/>
      <c r="F116" s="237"/>
      <c r="G116" s="30"/>
      <c r="H116" s="23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237"/>
      <c r="F117" s="237"/>
      <c r="G117" s="30"/>
      <c r="H117" s="23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237"/>
      <c r="F118" s="237"/>
      <c r="G118" s="30"/>
      <c r="H118" s="23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237"/>
      <c r="F119" s="237"/>
      <c r="G119" s="30"/>
      <c r="H119" s="23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237"/>
      <c r="F120" s="237"/>
      <c r="G120" s="30"/>
      <c r="H120" s="23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237"/>
      <c r="F121" s="237"/>
      <c r="G121" s="30"/>
      <c r="H121" s="23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237"/>
      <c r="F122" s="237"/>
      <c r="G122" s="30"/>
      <c r="H122" s="23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237"/>
      <c r="F123" s="237"/>
      <c r="G123" s="30"/>
      <c r="H123" s="23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237"/>
      <c r="F124" s="237"/>
      <c r="G124" s="30"/>
      <c r="H124" s="23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237"/>
      <c r="F125" s="237"/>
      <c r="G125" s="30"/>
      <c r="H125" s="23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237"/>
      <c r="F126" s="237"/>
      <c r="G126" s="30"/>
      <c r="H126" s="23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237"/>
      <c r="F127" s="237"/>
      <c r="G127" s="30"/>
      <c r="H127" s="23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237"/>
      <c r="F128" s="237"/>
      <c r="G128" s="30"/>
      <c r="H128" s="23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237"/>
      <c r="F129" s="237"/>
      <c r="G129" s="30"/>
      <c r="H129" s="23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237"/>
      <c r="F130" s="237"/>
      <c r="G130" s="30"/>
      <c r="H130" s="23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237"/>
      <c r="F131" s="237"/>
      <c r="G131" s="30"/>
      <c r="H131" s="23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237"/>
      <c r="F132" s="237"/>
      <c r="G132" s="30"/>
      <c r="H132" s="23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237"/>
      <c r="F133" s="237"/>
      <c r="G133" s="30"/>
      <c r="H133" s="23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237"/>
      <c r="F134" s="237"/>
      <c r="G134" s="30"/>
      <c r="H134" s="23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237"/>
      <c r="F135" s="237"/>
      <c r="G135" s="30"/>
      <c r="H135" s="23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237"/>
      <c r="F136" s="237"/>
      <c r="G136" s="30"/>
      <c r="H136" s="23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237"/>
      <c r="F137" s="237"/>
      <c r="G137" s="30"/>
      <c r="H137" s="23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237"/>
      <c r="F138" s="237"/>
      <c r="G138" s="30"/>
      <c r="H138" s="23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237"/>
      <c r="F139" s="237"/>
      <c r="G139" s="30"/>
      <c r="H139" s="23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237"/>
      <c r="F140" s="237"/>
      <c r="G140" s="30"/>
      <c r="H140" s="23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237"/>
      <c r="F141" s="237"/>
      <c r="G141" s="30"/>
      <c r="H141" s="23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237"/>
      <c r="F142" s="237"/>
      <c r="G142" s="30"/>
      <c r="H142" s="23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237"/>
      <c r="F143" s="237"/>
      <c r="G143" s="30"/>
      <c r="H143" s="23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237"/>
      <c r="F144" s="237"/>
      <c r="G144" s="30"/>
      <c r="H144" s="23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237"/>
      <c r="F145" s="237"/>
      <c r="G145" s="30"/>
      <c r="H145" s="23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237"/>
      <c r="F146" s="237"/>
      <c r="G146" s="30"/>
      <c r="H146" s="23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237"/>
      <c r="F147" s="237"/>
      <c r="G147" s="30"/>
      <c r="H147" s="23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237"/>
      <c r="F148" s="237"/>
      <c r="G148" s="30"/>
      <c r="H148" s="23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237"/>
      <c r="F149" s="237"/>
      <c r="G149" s="30"/>
      <c r="H149" s="23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237"/>
      <c r="F150" s="237"/>
      <c r="G150" s="30"/>
      <c r="H150" s="23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237"/>
      <c r="F151" s="237"/>
      <c r="G151" s="30"/>
      <c r="H151" s="23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237"/>
      <c r="F152" s="237"/>
      <c r="G152" s="30"/>
      <c r="H152" s="23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237"/>
      <c r="F153" s="237"/>
      <c r="G153" s="30"/>
      <c r="H153" s="23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237"/>
      <c r="F154" s="237"/>
      <c r="G154" s="30"/>
      <c r="H154" s="23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237"/>
      <c r="F155" s="237"/>
      <c r="G155" s="30"/>
      <c r="H155" s="23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237"/>
      <c r="F156" s="237"/>
      <c r="G156" s="30"/>
      <c r="H156" s="23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237"/>
      <c r="F157" s="237"/>
      <c r="G157" s="30"/>
      <c r="H157" s="23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237"/>
      <c r="F158" s="237"/>
      <c r="G158" s="30"/>
      <c r="H158" s="23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237"/>
      <c r="F159" s="237"/>
      <c r="G159" s="30"/>
      <c r="H159" s="23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237"/>
      <c r="F160" s="237"/>
      <c r="G160" s="30"/>
      <c r="H160" s="23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237"/>
      <c r="F161" s="237"/>
      <c r="G161" s="30"/>
      <c r="H161" s="23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237"/>
      <c r="F162" s="237"/>
      <c r="G162" s="30"/>
      <c r="H162" s="23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237"/>
      <c r="F163" s="237"/>
      <c r="G163" s="30"/>
      <c r="H163" s="23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237"/>
      <c r="F164" s="237"/>
      <c r="G164" s="30"/>
      <c r="H164" s="23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237"/>
      <c r="F165" s="237"/>
      <c r="G165" s="30"/>
      <c r="H165" s="23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237"/>
      <c r="F166" s="237"/>
      <c r="G166" s="30"/>
      <c r="H166" s="23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237"/>
      <c r="F167" s="237"/>
      <c r="G167" s="30"/>
      <c r="H167" s="23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237"/>
      <c r="F168" s="237"/>
      <c r="G168" s="30"/>
      <c r="H168" s="23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237"/>
      <c r="F169" s="237"/>
      <c r="G169" s="30"/>
      <c r="H169" s="23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237"/>
      <c r="F170" s="237"/>
      <c r="G170" s="30"/>
      <c r="H170" s="23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237"/>
      <c r="F171" s="237"/>
      <c r="G171" s="30"/>
      <c r="H171" s="23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237"/>
      <c r="F172" s="237"/>
      <c r="G172" s="30"/>
      <c r="H172" s="23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237"/>
      <c r="F173" s="237"/>
      <c r="G173" s="30"/>
      <c r="H173" s="23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237"/>
      <c r="F174" s="237"/>
      <c r="G174" s="30"/>
      <c r="H174" s="23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237"/>
      <c r="F175" s="237"/>
      <c r="G175" s="30"/>
      <c r="H175" s="23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237"/>
      <c r="F176" s="237"/>
      <c r="G176" s="30"/>
      <c r="H176" s="23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237"/>
      <c r="F177" s="237"/>
      <c r="G177" s="30"/>
      <c r="H177" s="23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237"/>
      <c r="F178" s="237"/>
      <c r="G178" s="30"/>
      <c r="H178" s="23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237"/>
      <c r="F179" s="237"/>
      <c r="G179" s="30"/>
      <c r="H179" s="23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237"/>
      <c r="F180" s="237"/>
      <c r="G180" s="30"/>
      <c r="H180" s="23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237"/>
      <c r="F181" s="237"/>
      <c r="G181" s="30"/>
      <c r="H181" s="23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237"/>
      <c r="F182" s="237"/>
      <c r="G182" s="30"/>
      <c r="H182" s="23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237"/>
      <c r="F183" s="237"/>
      <c r="G183" s="30"/>
      <c r="H183" s="23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237"/>
      <c r="C184" s="237"/>
      <c r="D184" s="30"/>
      <c r="E184" s="237"/>
      <c r="F184" s="237"/>
      <c r="G184" s="30"/>
      <c r="H184" s="23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237"/>
      <c r="C185" s="237"/>
      <c r="D185" s="30"/>
      <c r="E185" s="237"/>
      <c r="F185" s="237"/>
      <c r="G185" s="30"/>
      <c r="H185" s="23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237"/>
      <c r="C186" s="237"/>
      <c r="D186" s="30"/>
      <c r="E186" s="237"/>
      <c r="F186" s="237"/>
      <c r="G186" s="30"/>
      <c r="H186" s="23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237"/>
      <c r="C187" s="237"/>
      <c r="D187" s="30"/>
      <c r="E187" s="237"/>
      <c r="F187" s="237"/>
      <c r="G187" s="30"/>
      <c r="H187" s="23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237"/>
      <c r="C188" s="237"/>
      <c r="D188" s="30"/>
      <c r="E188" s="237"/>
      <c r="F188" s="237"/>
      <c r="G188" s="30"/>
      <c r="H188" s="23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237"/>
      <c r="C189" s="237"/>
      <c r="D189" s="30"/>
      <c r="E189" s="237"/>
      <c r="F189" s="237"/>
      <c r="G189" s="30"/>
      <c r="H189" s="23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237"/>
      <c r="C190" s="237"/>
      <c r="D190" s="30"/>
      <c r="E190" s="237"/>
      <c r="F190" s="237"/>
      <c r="G190" s="30"/>
      <c r="H190" s="23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237"/>
      <c r="C191" s="237"/>
      <c r="D191" s="30"/>
      <c r="E191" s="237"/>
      <c r="F191" s="237"/>
      <c r="G191" s="30"/>
      <c r="H191" s="23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237"/>
      <c r="C192" s="237"/>
      <c r="D192" s="30"/>
      <c r="E192" s="237"/>
      <c r="F192" s="237"/>
      <c r="G192" s="30"/>
      <c r="H192" s="23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237"/>
      <c r="C193" s="237"/>
      <c r="D193" s="30"/>
      <c r="E193" s="237"/>
      <c r="F193" s="237"/>
      <c r="G193" s="30"/>
      <c r="H193" s="23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237"/>
      <c r="C194" s="237"/>
      <c r="D194" s="30"/>
      <c r="E194" s="237"/>
      <c r="F194" s="237"/>
      <c r="G194" s="30"/>
      <c r="H194" s="23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237"/>
      <c r="C195" s="237"/>
      <c r="D195" s="30"/>
      <c r="E195" s="237"/>
      <c r="F195" s="237"/>
      <c r="G195" s="30"/>
      <c r="H195" s="23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237"/>
      <c r="C196" s="237"/>
      <c r="D196" s="30"/>
      <c r="E196" s="237"/>
      <c r="F196" s="237"/>
      <c r="G196" s="30"/>
      <c r="H196" s="23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237"/>
      <c r="C197" s="237"/>
      <c r="D197" s="30"/>
      <c r="E197" s="237"/>
      <c r="F197" s="237"/>
      <c r="G197" s="30"/>
      <c r="H197" s="23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237"/>
      <c r="C198" s="237"/>
      <c r="D198" s="30"/>
      <c r="E198" s="237"/>
      <c r="F198" s="237"/>
      <c r="G198" s="30"/>
      <c r="H198" s="23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237"/>
      <c r="C199" s="237"/>
      <c r="D199" s="30"/>
      <c r="E199" s="237"/>
      <c r="F199" s="237"/>
      <c r="G199" s="30"/>
      <c r="H199" s="23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237"/>
      <c r="C200" s="237"/>
      <c r="D200" s="30"/>
      <c r="E200" s="237"/>
      <c r="F200" s="237"/>
      <c r="G200" s="30"/>
      <c r="H200" s="23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237"/>
      <c r="C201" s="237"/>
      <c r="D201" s="30"/>
      <c r="E201" s="237"/>
      <c r="F201" s="237"/>
      <c r="G201" s="30"/>
      <c r="H201" s="23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237"/>
      <c r="C202" s="237"/>
      <c r="D202" s="30"/>
      <c r="E202" s="237"/>
      <c r="F202" s="237"/>
      <c r="G202" s="30"/>
      <c r="H202" s="23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237"/>
      <c r="C203" s="237"/>
      <c r="D203" s="30"/>
      <c r="E203" s="237"/>
      <c r="F203" s="237"/>
      <c r="G203" s="30"/>
      <c r="H203" s="23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237"/>
      <c r="C204" s="237"/>
      <c r="D204" s="30"/>
      <c r="E204" s="237"/>
      <c r="F204" s="237"/>
      <c r="G204" s="30"/>
      <c r="H204" s="23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237"/>
      <c r="C205" s="237"/>
      <c r="D205" s="30"/>
      <c r="E205" s="237"/>
      <c r="F205" s="237"/>
      <c r="G205" s="30"/>
      <c r="H205" s="23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237"/>
      <c r="C206" s="237"/>
      <c r="D206" s="30"/>
      <c r="E206" s="237"/>
      <c r="F206" s="237"/>
      <c r="G206" s="30"/>
      <c r="H206" s="23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237"/>
      <c r="C207" s="237"/>
      <c r="D207" s="30"/>
      <c r="E207" s="237"/>
      <c r="F207" s="237"/>
      <c r="G207" s="30"/>
      <c r="H207" s="23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237"/>
      <c r="C208" s="237"/>
      <c r="D208" s="30"/>
      <c r="E208" s="237"/>
      <c r="F208" s="237"/>
      <c r="G208" s="30"/>
      <c r="H208" s="23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237"/>
      <c r="C209" s="237"/>
      <c r="D209" s="30"/>
      <c r="E209" s="237"/>
      <c r="F209" s="237"/>
      <c r="G209" s="30"/>
      <c r="H209" s="23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237"/>
      <c r="C210" s="237"/>
      <c r="D210" s="30"/>
      <c r="E210" s="237"/>
      <c r="F210" s="237"/>
      <c r="G210" s="30"/>
      <c r="H210" s="23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237"/>
      <c r="C211" s="237"/>
      <c r="D211" s="30"/>
      <c r="E211" s="237"/>
      <c r="F211" s="237"/>
      <c r="G211" s="30"/>
      <c r="H211" s="23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237"/>
      <c r="C212" s="237"/>
      <c r="D212" s="30"/>
      <c r="E212" s="237"/>
      <c r="F212" s="237"/>
      <c r="G212" s="30"/>
      <c r="H212" s="23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237"/>
      <c r="C213" s="237"/>
      <c r="D213" s="30"/>
      <c r="E213" s="237"/>
      <c r="F213" s="237"/>
      <c r="G213" s="30"/>
      <c r="H213" s="23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237"/>
      <c r="C214" s="237"/>
      <c r="D214" s="30"/>
      <c r="E214" s="237"/>
      <c r="F214" s="237"/>
      <c r="G214" s="30"/>
      <c r="H214" s="23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237"/>
      <c r="C215" s="237"/>
      <c r="D215" s="30"/>
      <c r="E215" s="237"/>
      <c r="F215" s="237"/>
      <c r="G215" s="30"/>
      <c r="H215" s="23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237"/>
      <c r="C216" s="237"/>
      <c r="D216" s="30"/>
      <c r="E216" s="237"/>
      <c r="F216" s="237"/>
      <c r="G216" s="30"/>
      <c r="H216" s="23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237"/>
      <c r="C217" s="237"/>
      <c r="D217" s="30"/>
      <c r="E217" s="237"/>
      <c r="F217" s="237"/>
      <c r="G217" s="30"/>
      <c r="H217" s="23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237"/>
      <c r="C218" s="237"/>
      <c r="D218" s="30"/>
      <c r="E218" s="237"/>
      <c r="F218" s="237"/>
      <c r="G218" s="30"/>
      <c r="H218" s="23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237"/>
      <c r="C219" s="237"/>
      <c r="D219" s="30"/>
      <c r="E219" s="237"/>
      <c r="F219" s="237"/>
      <c r="G219" s="30"/>
      <c r="H219" s="23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237"/>
      <c r="C220" s="237"/>
      <c r="D220" s="30"/>
      <c r="E220" s="237"/>
      <c r="F220" s="237"/>
      <c r="G220" s="30"/>
      <c r="H220" s="23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237"/>
      <c r="C221" s="237"/>
      <c r="D221" s="30"/>
      <c r="E221" s="237"/>
      <c r="F221" s="237"/>
      <c r="G221" s="30"/>
      <c r="H221" s="23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237"/>
      <c r="C222" s="237"/>
      <c r="D222" s="30"/>
      <c r="E222" s="237"/>
      <c r="F222" s="237"/>
      <c r="G222" s="30"/>
      <c r="H222" s="23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237"/>
      <c r="C223" s="237"/>
      <c r="D223" s="30"/>
      <c r="E223" s="237"/>
      <c r="F223" s="237"/>
      <c r="G223" s="30"/>
      <c r="H223" s="23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237"/>
      <c r="C224" s="237"/>
      <c r="D224" s="30"/>
      <c r="E224" s="237"/>
      <c r="F224" s="237"/>
      <c r="G224" s="30"/>
      <c r="H224" s="23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237"/>
      <c r="C225" s="237"/>
      <c r="D225" s="30"/>
      <c r="E225" s="237"/>
      <c r="F225" s="237"/>
      <c r="G225" s="30"/>
      <c r="H225" s="23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237"/>
      <c r="C226" s="237"/>
      <c r="D226" s="30"/>
      <c r="E226" s="237"/>
      <c r="F226" s="237"/>
      <c r="G226" s="30"/>
      <c r="H226" s="23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237"/>
      <c r="C227" s="237"/>
      <c r="D227" s="30"/>
      <c r="E227" s="237"/>
      <c r="F227" s="237"/>
      <c r="G227" s="30"/>
      <c r="H227" s="23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237"/>
      <c r="C228" s="237"/>
      <c r="D228" s="30"/>
      <c r="E228" s="237"/>
      <c r="F228" s="237"/>
      <c r="G228" s="30"/>
      <c r="H228" s="23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237"/>
      <c r="C229" s="237"/>
      <c r="D229" s="30"/>
      <c r="E229" s="237"/>
      <c r="F229" s="237"/>
      <c r="G229" s="30"/>
      <c r="H229" s="23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237"/>
      <c r="C230" s="237"/>
      <c r="D230" s="30"/>
      <c r="E230" s="237"/>
      <c r="F230" s="237"/>
      <c r="G230" s="30"/>
      <c r="H230" s="23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237"/>
      <c r="C231" s="237"/>
      <c r="D231" s="30"/>
      <c r="E231" s="237"/>
      <c r="F231" s="237"/>
      <c r="G231" s="30"/>
      <c r="H231" s="23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237"/>
      <c r="C232" s="237"/>
      <c r="D232" s="30"/>
      <c r="E232" s="237"/>
      <c r="F232" s="237"/>
      <c r="G232" s="30"/>
      <c r="H232" s="23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237"/>
      <c r="C233" s="237"/>
      <c r="D233" s="30"/>
      <c r="E233" s="237"/>
      <c r="F233" s="237"/>
      <c r="G233" s="30"/>
      <c r="H233" s="23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237"/>
      <c r="C234" s="237"/>
      <c r="D234" s="30"/>
      <c r="E234" s="237"/>
      <c r="F234" s="237"/>
      <c r="G234" s="30"/>
      <c r="H234" s="23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237"/>
      <c r="C235" s="237"/>
      <c r="D235" s="30"/>
      <c r="E235" s="237"/>
      <c r="F235" s="237"/>
      <c r="G235" s="30"/>
      <c r="H235" s="23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237"/>
      <c r="C236" s="237"/>
      <c r="D236" s="30"/>
      <c r="E236" s="237"/>
      <c r="F236" s="237"/>
      <c r="G236" s="30"/>
      <c r="H236" s="23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237"/>
      <c r="C237" s="237"/>
      <c r="D237" s="30"/>
      <c r="E237" s="237"/>
      <c r="F237" s="237"/>
      <c r="G237" s="30"/>
      <c r="H237" s="23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237"/>
      <c r="C238" s="237"/>
      <c r="D238" s="30"/>
      <c r="E238" s="237"/>
      <c r="F238" s="237"/>
      <c r="G238" s="30"/>
      <c r="H238" s="23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237"/>
      <c r="C239" s="237"/>
      <c r="D239" s="30"/>
      <c r="E239" s="237"/>
      <c r="F239" s="237"/>
      <c r="G239" s="30"/>
      <c r="H239" s="23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237"/>
      <c r="C240" s="237"/>
      <c r="D240" s="30"/>
      <c r="E240" s="237"/>
      <c r="F240" s="237"/>
      <c r="G240" s="30"/>
      <c r="H240" s="23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237"/>
      <c r="C241" s="237"/>
      <c r="D241" s="30"/>
      <c r="E241" s="237"/>
      <c r="F241" s="237"/>
      <c r="G241" s="30"/>
      <c r="H241" s="23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237"/>
      <c r="C242" s="237"/>
      <c r="D242" s="30"/>
      <c r="E242" s="237"/>
      <c r="F242" s="237"/>
      <c r="G242" s="30"/>
      <c r="H242" s="23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237"/>
      <c r="C243" s="237"/>
      <c r="D243" s="30"/>
      <c r="E243" s="237"/>
      <c r="F243" s="237"/>
      <c r="G243" s="30"/>
      <c r="H243" s="237"/>
      <c r="I243" s="47"/>
      <c r="J243" s="47"/>
      <c r="K243" s="47"/>
      <c r="L243" s="47"/>
      <c r="M243" s="47"/>
      <c r="N243" s="47"/>
      <c r="O243" s="47"/>
      <c r="P243" s="47"/>
      <c r="Q243" s="4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64" bestFit="1" customWidth="1"/>
    <col min="2" max="2" width="14.453125" style="250" bestFit="1" customWidth="1"/>
    <col min="3" max="4" width="12.81640625" style="158" bestFit="1" customWidth="1"/>
    <col min="5" max="5" width="14.81640625" style="250" bestFit="1" customWidth="1"/>
    <col min="6" max="6" width="16" style="250" bestFit="1" customWidth="1"/>
    <col min="7" max="7" width="10.7265625" style="41" bestFit="1" customWidth="1"/>
    <col min="8" max="8" width="14.453125" style="250" bestFit="1" customWidth="1"/>
    <col min="9" max="10" width="12.81640625" style="158" bestFit="1" customWidth="1"/>
    <col min="11" max="12" width="16" style="250" bestFit="1" customWidth="1"/>
    <col min="13" max="13" width="10.7265625" style="41" bestFit="1" customWidth="1"/>
    <col min="14" max="14" width="16.1796875" style="250" bestFit="1" customWidth="1"/>
    <col min="15" max="16384" width="16.26953125" style="64"/>
  </cols>
  <sheetData>
    <row r="2" spans="1:19" s="173" customFormat="1" ht="18.5" x14ac:dyDescent="0.45">
      <c r="A2" s="255" t="s">
        <v>37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156"/>
      <c r="P2" s="156"/>
      <c r="Q2" s="156"/>
      <c r="R2" s="156"/>
      <c r="S2" s="156"/>
    </row>
    <row r="3" spans="1:19" x14ac:dyDescent="0.3">
      <c r="A3" s="181"/>
    </row>
    <row r="4" spans="1:19" s="216" customFormat="1" x14ac:dyDescent="0.3">
      <c r="B4" s="146"/>
      <c r="C4" s="53"/>
      <c r="D4" s="53"/>
      <c r="E4" s="146"/>
      <c r="F4" s="146"/>
      <c r="G4" s="192"/>
      <c r="H4" s="146"/>
      <c r="I4" s="53"/>
      <c r="J4" s="53"/>
      <c r="K4" s="146"/>
      <c r="L4" s="146"/>
      <c r="M4" s="192"/>
      <c r="N4" s="216" t="str">
        <f>VALVAL</f>
        <v>млрд. одиниць</v>
      </c>
    </row>
    <row r="5" spans="1:19" s="217" customFormat="1" x14ac:dyDescent="0.25">
      <c r="A5" s="176"/>
      <c r="B5" s="260">
        <v>44926</v>
      </c>
      <c r="C5" s="261"/>
      <c r="D5" s="261"/>
      <c r="E5" s="261"/>
      <c r="F5" s="261"/>
      <c r="G5" s="262"/>
      <c r="H5" s="260">
        <v>45016</v>
      </c>
      <c r="I5" s="261"/>
      <c r="J5" s="261"/>
      <c r="K5" s="261"/>
      <c r="L5" s="261"/>
      <c r="M5" s="262"/>
      <c r="N5" s="63"/>
    </row>
    <row r="6" spans="1:19" s="16" customFormat="1" x14ac:dyDescent="0.25">
      <c r="A6" s="213"/>
      <c r="B6" s="231" t="s">
        <v>6</v>
      </c>
      <c r="C6" s="148" t="s">
        <v>180</v>
      </c>
      <c r="D6" s="148" t="s">
        <v>207</v>
      </c>
      <c r="E6" s="231" t="s">
        <v>168</v>
      </c>
      <c r="F6" s="231" t="s">
        <v>171</v>
      </c>
      <c r="G6" s="24" t="s">
        <v>190</v>
      </c>
      <c r="H6" s="231" t="s">
        <v>6</v>
      </c>
      <c r="I6" s="148" t="s">
        <v>180</v>
      </c>
      <c r="J6" s="148" t="s">
        <v>207</v>
      </c>
      <c r="K6" s="231" t="s">
        <v>168</v>
      </c>
      <c r="L6" s="231" t="s">
        <v>171</v>
      </c>
      <c r="M6" s="24" t="s">
        <v>190</v>
      </c>
      <c r="N6" s="231" t="s">
        <v>63</v>
      </c>
    </row>
    <row r="7" spans="1:19" s="130" customFormat="1" ht="14.5" x14ac:dyDescent="0.25">
      <c r="A7" s="159" t="s">
        <v>152</v>
      </c>
      <c r="B7" s="93"/>
      <c r="C7" s="5"/>
      <c r="D7" s="5"/>
      <c r="E7" s="93">
        <f>SUM(E8:E23)</f>
        <v>111.39344978077999</v>
      </c>
      <c r="F7" s="93">
        <f>SUM(F8:F23)</f>
        <v>4073.5025076400702</v>
      </c>
      <c r="G7" s="139">
        <f>SUM(G8:G23)</f>
        <v>0.99999800000000005</v>
      </c>
      <c r="H7" s="93"/>
      <c r="I7" s="5"/>
      <c r="J7" s="5"/>
      <c r="K7" s="93">
        <f>SUM(K8:K23)</f>
        <v>119.91125207856</v>
      </c>
      <c r="L7" s="93">
        <f>SUM(L8:L23)</f>
        <v>4384.9866127477299</v>
      </c>
      <c r="M7" s="139">
        <f>SUM(M8:M23)</f>
        <v>0.99999999999999989</v>
      </c>
      <c r="N7" s="93">
        <f>SUM(N8:N23)</f>
        <v>1.0000000000011085E-6</v>
      </c>
    </row>
    <row r="8" spans="1:19" s="76" customFormat="1" x14ac:dyDescent="0.25">
      <c r="A8" s="133" t="s">
        <v>26</v>
      </c>
      <c r="B8" s="79">
        <v>1.837237848E-2</v>
      </c>
      <c r="C8" s="11">
        <v>1.203349</v>
      </c>
      <c r="D8" s="11">
        <v>44.004800000000003</v>
      </c>
      <c r="E8" s="79">
        <v>2.210838918E-2</v>
      </c>
      <c r="F8" s="79">
        <v>0.80847284054000002</v>
      </c>
      <c r="G8" s="144">
        <v>1.9799999999999999E-4</v>
      </c>
      <c r="H8" s="79">
        <v>1.837237848E-2</v>
      </c>
      <c r="I8" s="11">
        <v>1.2339</v>
      </c>
      <c r="J8" s="11">
        <v>45.122</v>
      </c>
      <c r="K8" s="79">
        <v>2.2669680049999998E-2</v>
      </c>
      <c r="L8" s="79">
        <v>0.82899846177000003</v>
      </c>
      <c r="M8" s="144">
        <v>1.8900000000000001E-4</v>
      </c>
      <c r="N8" s="79">
        <v>-9.0000000000000002E-6</v>
      </c>
    </row>
    <row r="9" spans="1:19" x14ac:dyDescent="0.3">
      <c r="A9" s="226" t="s">
        <v>118</v>
      </c>
      <c r="B9" s="29">
        <v>33.372639010180002</v>
      </c>
      <c r="C9" s="224">
        <v>1</v>
      </c>
      <c r="D9" s="224">
        <v>36.568600000000004</v>
      </c>
      <c r="E9" s="29">
        <v>33.372639010180002</v>
      </c>
      <c r="F9" s="29">
        <v>1220.39068690769</v>
      </c>
      <c r="G9" s="101">
        <v>0.29959200000000002</v>
      </c>
      <c r="H9" s="29">
        <v>33.792832353370002</v>
      </c>
      <c r="I9" s="224">
        <v>1</v>
      </c>
      <c r="J9" s="224">
        <v>36.568600000000004</v>
      </c>
      <c r="K9" s="29">
        <v>33.792832353370002</v>
      </c>
      <c r="L9" s="29">
        <v>1235.7565691974401</v>
      </c>
      <c r="M9" s="101">
        <v>0.28181499999999998</v>
      </c>
      <c r="N9" s="29">
        <v>-1.7777000000000001E-2</v>
      </c>
      <c r="O9" s="47"/>
      <c r="P9" s="47"/>
      <c r="Q9" s="47"/>
    </row>
    <row r="10" spans="1:19" x14ac:dyDescent="0.3">
      <c r="A10" s="226" t="s">
        <v>3</v>
      </c>
      <c r="B10" s="29">
        <v>23.08126000383</v>
      </c>
      <c r="C10" s="224">
        <v>1.0651489999999999</v>
      </c>
      <c r="D10" s="224">
        <v>38.951000000000001</v>
      </c>
      <c r="E10" s="29">
        <v>24.584976138310001</v>
      </c>
      <c r="F10" s="29">
        <v>899.03815840922005</v>
      </c>
      <c r="G10" s="101">
        <v>0.22070400000000001</v>
      </c>
      <c r="H10" s="29">
        <v>27.812633183900001</v>
      </c>
      <c r="I10" s="224">
        <v>1.0878509999999999</v>
      </c>
      <c r="J10" s="224">
        <v>39.781199999999998</v>
      </c>
      <c r="K10" s="29">
        <v>30.25600988867</v>
      </c>
      <c r="L10" s="29">
        <v>1106.4199232153501</v>
      </c>
      <c r="M10" s="101">
        <v>0.25231999999999999</v>
      </c>
      <c r="N10" s="29">
        <v>3.1615999999999998E-2</v>
      </c>
      <c r="O10" s="47"/>
      <c r="P10" s="47"/>
      <c r="Q10" s="47"/>
    </row>
    <row r="11" spans="1:19" x14ac:dyDescent="0.3">
      <c r="A11" s="226" t="s">
        <v>161</v>
      </c>
      <c r="B11" s="29">
        <v>1.95</v>
      </c>
      <c r="C11" s="224">
        <v>0.73583600000000005</v>
      </c>
      <c r="D11" s="224">
        <v>26.9085</v>
      </c>
      <c r="E11" s="29">
        <v>1.4348806079500001</v>
      </c>
      <c r="F11" s="29">
        <v>52.471575000000001</v>
      </c>
      <c r="G11" s="101">
        <v>1.2881E-2</v>
      </c>
      <c r="H11" s="29">
        <v>4.3499999999999996</v>
      </c>
      <c r="I11" s="224">
        <v>0.73871600000000004</v>
      </c>
      <c r="J11" s="224">
        <v>27.0138</v>
      </c>
      <c r="K11" s="29">
        <v>3.2134134202600002</v>
      </c>
      <c r="L11" s="29">
        <v>117.51003</v>
      </c>
      <c r="M11" s="101">
        <v>2.6797999999999999E-2</v>
      </c>
      <c r="N11" s="29">
        <v>1.3917000000000001E-2</v>
      </c>
      <c r="O11" s="47"/>
      <c r="P11" s="47"/>
      <c r="Q11" s="47"/>
    </row>
    <row r="12" spans="1:19" x14ac:dyDescent="0.3">
      <c r="A12" s="226" t="s">
        <v>15</v>
      </c>
      <c r="B12" s="29">
        <v>10.845957397999999</v>
      </c>
      <c r="C12" s="224">
        <v>1.3308439999999999</v>
      </c>
      <c r="D12" s="224">
        <v>48.667093000000001</v>
      </c>
      <c r="E12" s="29">
        <v>14.434274688189999</v>
      </c>
      <c r="F12" s="29">
        <v>527.84121736249995</v>
      </c>
      <c r="G12" s="101">
        <v>0.129579</v>
      </c>
      <c r="H12" s="29">
        <v>10.267273232000001</v>
      </c>
      <c r="I12" s="224">
        <v>1.3452310000000001</v>
      </c>
      <c r="J12" s="224">
        <v>49.193198000000002</v>
      </c>
      <c r="K12" s="29">
        <v>13.81184964757</v>
      </c>
      <c r="L12" s="29">
        <v>505.08000502187002</v>
      </c>
      <c r="M12" s="101">
        <v>0.11518399999999999</v>
      </c>
      <c r="N12" s="29">
        <v>-1.4395E-2</v>
      </c>
      <c r="O12" s="47"/>
      <c r="P12" s="47"/>
      <c r="Q12" s="47"/>
    </row>
    <row r="13" spans="1:19" x14ac:dyDescent="0.3">
      <c r="A13" s="226" t="s">
        <v>16</v>
      </c>
      <c r="B13" s="29">
        <v>1336.4599419891799</v>
      </c>
      <c r="C13" s="224">
        <v>2.7345999999999999E-2</v>
      </c>
      <c r="D13" s="224">
        <v>1</v>
      </c>
      <c r="E13" s="29">
        <v>36.546653194290002</v>
      </c>
      <c r="F13" s="29">
        <v>1336.4599419891799</v>
      </c>
      <c r="G13" s="101">
        <v>0.32808599999999999</v>
      </c>
      <c r="H13" s="29">
        <v>1382.6025444647801</v>
      </c>
      <c r="I13" s="224">
        <v>2.7345999999999999E-2</v>
      </c>
      <c r="J13" s="224">
        <v>1</v>
      </c>
      <c r="K13" s="29">
        <v>37.808462573820002</v>
      </c>
      <c r="L13" s="29">
        <v>1382.6025444647801</v>
      </c>
      <c r="M13" s="101">
        <v>0.31530399999999997</v>
      </c>
      <c r="N13" s="29">
        <v>-1.2782E-2</v>
      </c>
      <c r="O13" s="47"/>
      <c r="P13" s="47"/>
      <c r="Q13" s="47"/>
    </row>
    <row r="14" spans="1:19" x14ac:dyDescent="0.3">
      <c r="A14" s="226" t="s">
        <v>101</v>
      </c>
      <c r="B14" s="29">
        <v>133.36910726900001</v>
      </c>
      <c r="C14" s="224">
        <v>7.4819999999999999E-3</v>
      </c>
      <c r="D14" s="224">
        <v>0.27361999999999997</v>
      </c>
      <c r="E14" s="29">
        <v>0.99791775268000005</v>
      </c>
      <c r="F14" s="29">
        <v>36.492455130940002</v>
      </c>
      <c r="G14" s="101">
        <v>8.9580000000000007E-3</v>
      </c>
      <c r="H14" s="29">
        <v>133.36913568200001</v>
      </c>
      <c r="I14" s="224">
        <v>7.5430000000000002E-3</v>
      </c>
      <c r="J14" s="224">
        <v>0.27583999999999997</v>
      </c>
      <c r="K14" s="29">
        <v>1.0060145148199999</v>
      </c>
      <c r="L14" s="29">
        <v>36.78854238652</v>
      </c>
      <c r="M14" s="101">
        <v>8.3899999999999999E-3</v>
      </c>
      <c r="N14" s="29">
        <v>-5.6899999999999995E-4</v>
      </c>
      <c r="O14" s="47"/>
      <c r="P14" s="47"/>
      <c r="Q14" s="47"/>
    </row>
    <row r="15" spans="1:19" x14ac:dyDescent="0.3">
      <c r="B15" s="237"/>
      <c r="C15" s="150"/>
      <c r="D15" s="150"/>
      <c r="E15" s="237"/>
      <c r="F15" s="237"/>
      <c r="G15" s="30"/>
      <c r="H15" s="237"/>
      <c r="I15" s="150"/>
      <c r="J15" s="150"/>
      <c r="K15" s="237"/>
      <c r="L15" s="237"/>
      <c r="M15" s="30"/>
      <c r="N15" s="237"/>
      <c r="O15" s="47"/>
      <c r="P15" s="47"/>
      <c r="Q15" s="47"/>
    </row>
    <row r="16" spans="1:19" x14ac:dyDescent="0.3">
      <c r="B16" s="237"/>
      <c r="C16" s="150"/>
      <c r="D16" s="150"/>
      <c r="E16" s="237"/>
      <c r="F16" s="237"/>
      <c r="G16" s="30"/>
      <c r="H16" s="237"/>
      <c r="I16" s="150"/>
      <c r="J16" s="150"/>
      <c r="K16" s="237"/>
      <c r="L16" s="237"/>
      <c r="M16" s="30"/>
      <c r="N16" s="237"/>
      <c r="O16" s="47"/>
      <c r="P16" s="47"/>
      <c r="Q16" s="47"/>
    </row>
    <row r="17" spans="2:17" x14ac:dyDescent="0.3">
      <c r="B17" s="237"/>
      <c r="C17" s="150"/>
      <c r="D17" s="150"/>
      <c r="E17" s="237"/>
      <c r="F17" s="237"/>
      <c r="G17" s="30"/>
      <c r="H17" s="237"/>
      <c r="I17" s="150"/>
      <c r="J17" s="150"/>
      <c r="K17" s="237"/>
      <c r="L17" s="237"/>
      <c r="M17" s="30"/>
      <c r="N17" s="237"/>
      <c r="O17" s="47"/>
      <c r="P17" s="47"/>
      <c r="Q17" s="47"/>
    </row>
    <row r="18" spans="2:17" x14ac:dyDescent="0.3">
      <c r="B18" s="237"/>
      <c r="C18" s="150"/>
      <c r="D18" s="150"/>
      <c r="E18" s="237"/>
      <c r="F18" s="237"/>
      <c r="G18" s="30"/>
      <c r="H18" s="237"/>
      <c r="I18" s="150"/>
      <c r="J18" s="150"/>
      <c r="K18" s="237"/>
      <c r="L18" s="237"/>
      <c r="M18" s="30"/>
      <c r="N18" s="237"/>
      <c r="O18" s="47"/>
      <c r="P18" s="47"/>
      <c r="Q18" s="47"/>
    </row>
    <row r="19" spans="2:17" x14ac:dyDescent="0.3">
      <c r="B19" s="237"/>
      <c r="C19" s="150"/>
      <c r="D19" s="150"/>
      <c r="E19" s="237"/>
      <c r="F19" s="237"/>
      <c r="G19" s="30"/>
      <c r="H19" s="237"/>
      <c r="I19" s="150"/>
      <c r="J19" s="150"/>
      <c r="K19" s="237"/>
      <c r="L19" s="237"/>
      <c r="M19" s="30"/>
      <c r="N19" s="237"/>
      <c r="O19" s="47"/>
      <c r="P19" s="47"/>
      <c r="Q19" s="47"/>
    </row>
    <row r="20" spans="2:17" x14ac:dyDescent="0.3">
      <c r="B20" s="237"/>
      <c r="C20" s="150"/>
      <c r="D20" s="150"/>
      <c r="E20" s="237"/>
      <c r="F20" s="237"/>
      <c r="G20" s="30"/>
      <c r="H20" s="237"/>
      <c r="I20" s="150"/>
      <c r="J20" s="150"/>
      <c r="K20" s="237"/>
      <c r="L20" s="237"/>
      <c r="M20" s="30"/>
      <c r="N20" s="237"/>
      <c r="O20" s="47"/>
      <c r="P20" s="47"/>
      <c r="Q20" s="47"/>
    </row>
    <row r="21" spans="2:17" x14ac:dyDescent="0.3">
      <c r="B21" s="237"/>
      <c r="C21" s="150"/>
      <c r="D21" s="150"/>
      <c r="E21" s="237"/>
      <c r="F21" s="237"/>
      <c r="G21" s="30"/>
      <c r="H21" s="237"/>
      <c r="I21" s="150"/>
      <c r="J21" s="150"/>
      <c r="K21" s="237"/>
      <c r="L21" s="237"/>
      <c r="M21" s="30"/>
      <c r="N21" s="237"/>
      <c r="O21" s="47"/>
      <c r="P21" s="47"/>
      <c r="Q21" s="47"/>
    </row>
    <row r="22" spans="2:17" x14ac:dyDescent="0.3">
      <c r="B22" s="237"/>
      <c r="C22" s="150"/>
      <c r="D22" s="150"/>
      <c r="E22" s="237"/>
      <c r="F22" s="237"/>
      <c r="G22" s="30"/>
      <c r="H22" s="237"/>
      <c r="I22" s="150"/>
      <c r="J22" s="150"/>
      <c r="K22" s="237"/>
      <c r="L22" s="237"/>
      <c r="M22" s="30"/>
      <c r="N22" s="237"/>
      <c r="O22" s="47"/>
      <c r="P22" s="47"/>
      <c r="Q22" s="47"/>
    </row>
    <row r="23" spans="2:17" x14ac:dyDescent="0.3">
      <c r="B23" s="237"/>
      <c r="C23" s="150"/>
      <c r="D23" s="150"/>
      <c r="E23" s="237"/>
      <c r="F23" s="237"/>
      <c r="G23" s="30"/>
      <c r="H23" s="237"/>
      <c r="I23" s="150"/>
      <c r="J23" s="150"/>
      <c r="K23" s="237"/>
      <c r="L23" s="237"/>
      <c r="M23" s="30"/>
      <c r="N23" s="237"/>
      <c r="O23" s="47"/>
      <c r="P23" s="47"/>
      <c r="Q23" s="47"/>
    </row>
    <row r="24" spans="2:17" x14ac:dyDescent="0.3">
      <c r="B24" s="237"/>
      <c r="C24" s="150"/>
      <c r="D24" s="150"/>
      <c r="E24" s="237"/>
      <c r="F24" s="237"/>
      <c r="G24" s="30"/>
      <c r="H24" s="237"/>
      <c r="I24" s="150"/>
      <c r="J24" s="150"/>
      <c r="K24" s="237"/>
      <c r="L24" s="237"/>
      <c r="M24" s="30"/>
      <c r="N24" s="237"/>
      <c r="O24" s="47"/>
      <c r="P24" s="47"/>
      <c r="Q24" s="47"/>
    </row>
    <row r="25" spans="2:17" x14ac:dyDescent="0.3">
      <c r="B25" s="237"/>
      <c r="C25" s="150"/>
      <c r="D25" s="150"/>
      <c r="E25" s="237"/>
      <c r="F25" s="237"/>
      <c r="G25" s="30"/>
      <c r="H25" s="237"/>
      <c r="I25" s="150"/>
      <c r="J25" s="150"/>
      <c r="K25" s="237"/>
      <c r="L25" s="237"/>
      <c r="M25" s="30"/>
      <c r="N25" s="237"/>
      <c r="O25" s="47"/>
      <c r="P25" s="47"/>
      <c r="Q25" s="47"/>
    </row>
    <row r="26" spans="2:17" x14ac:dyDescent="0.3">
      <c r="B26" s="237"/>
      <c r="C26" s="150"/>
      <c r="D26" s="150"/>
      <c r="E26" s="237"/>
      <c r="F26" s="237"/>
      <c r="G26" s="30"/>
      <c r="H26" s="237"/>
      <c r="I26" s="150"/>
      <c r="J26" s="150"/>
      <c r="K26" s="237"/>
      <c r="L26" s="237"/>
      <c r="M26" s="30"/>
      <c r="N26" s="237"/>
      <c r="O26" s="47"/>
      <c r="P26" s="47"/>
      <c r="Q26" s="47"/>
    </row>
    <row r="27" spans="2:17" x14ac:dyDescent="0.3">
      <c r="B27" s="237"/>
      <c r="C27" s="150"/>
      <c r="D27" s="150"/>
      <c r="E27" s="237"/>
      <c r="F27" s="237"/>
      <c r="G27" s="30"/>
      <c r="H27" s="237"/>
      <c r="I27" s="150"/>
      <c r="J27" s="150"/>
      <c r="K27" s="237"/>
      <c r="L27" s="237"/>
      <c r="M27" s="30"/>
      <c r="N27" s="237"/>
      <c r="O27" s="47"/>
      <c r="P27" s="47"/>
      <c r="Q27" s="47"/>
    </row>
    <row r="28" spans="2:17" x14ac:dyDescent="0.3">
      <c r="B28" s="237"/>
      <c r="C28" s="150"/>
      <c r="D28" s="150"/>
      <c r="E28" s="237"/>
      <c r="F28" s="237"/>
      <c r="G28" s="30"/>
      <c r="H28" s="237"/>
      <c r="I28" s="150"/>
      <c r="J28" s="150"/>
      <c r="K28" s="237"/>
      <c r="L28" s="237"/>
      <c r="M28" s="30"/>
      <c r="N28" s="237"/>
      <c r="O28" s="47"/>
      <c r="P28" s="47"/>
      <c r="Q28" s="47"/>
    </row>
    <row r="29" spans="2:17" x14ac:dyDescent="0.3">
      <c r="B29" s="237"/>
      <c r="C29" s="150"/>
      <c r="D29" s="150"/>
      <c r="E29" s="237"/>
      <c r="F29" s="237"/>
      <c r="G29" s="30"/>
      <c r="H29" s="237"/>
      <c r="I29" s="150"/>
      <c r="J29" s="150"/>
      <c r="K29" s="237"/>
      <c r="L29" s="237"/>
      <c r="M29" s="30"/>
      <c r="N29" s="237"/>
      <c r="O29" s="47"/>
      <c r="P29" s="47"/>
      <c r="Q29" s="47"/>
    </row>
    <row r="30" spans="2:17" x14ac:dyDescent="0.3">
      <c r="B30" s="237"/>
      <c r="C30" s="150"/>
      <c r="D30" s="150"/>
      <c r="E30" s="237"/>
      <c r="F30" s="237"/>
      <c r="G30" s="30"/>
      <c r="H30" s="237"/>
      <c r="I30" s="150"/>
      <c r="J30" s="150"/>
      <c r="K30" s="237"/>
      <c r="L30" s="237"/>
      <c r="M30" s="30"/>
      <c r="N30" s="237"/>
      <c r="O30" s="47"/>
      <c r="P30" s="47"/>
      <c r="Q30" s="47"/>
    </row>
    <row r="31" spans="2:17" x14ac:dyDescent="0.3">
      <c r="B31" s="237"/>
      <c r="C31" s="150"/>
      <c r="D31" s="150"/>
      <c r="E31" s="237"/>
      <c r="F31" s="237"/>
      <c r="G31" s="30"/>
      <c r="H31" s="237"/>
      <c r="I31" s="150"/>
      <c r="J31" s="150"/>
      <c r="K31" s="237"/>
      <c r="L31" s="237"/>
      <c r="M31" s="30"/>
      <c r="N31" s="237"/>
      <c r="O31" s="47"/>
      <c r="P31" s="47"/>
      <c r="Q31" s="47"/>
    </row>
    <row r="32" spans="2:17" x14ac:dyDescent="0.3">
      <c r="B32" s="237"/>
      <c r="C32" s="150"/>
      <c r="D32" s="150"/>
      <c r="E32" s="237"/>
      <c r="F32" s="237"/>
      <c r="G32" s="30"/>
      <c r="H32" s="237"/>
      <c r="I32" s="150"/>
      <c r="J32" s="150"/>
      <c r="K32" s="237"/>
      <c r="L32" s="237"/>
      <c r="M32" s="30"/>
      <c r="N32" s="237"/>
      <c r="O32" s="47"/>
      <c r="P32" s="47"/>
      <c r="Q32" s="47"/>
    </row>
    <row r="33" spans="2:17" x14ac:dyDescent="0.3">
      <c r="B33" s="237"/>
      <c r="C33" s="150"/>
      <c r="D33" s="150"/>
      <c r="E33" s="237"/>
      <c r="F33" s="237"/>
      <c r="G33" s="30"/>
      <c r="H33" s="237"/>
      <c r="I33" s="150"/>
      <c r="J33" s="150"/>
      <c r="K33" s="237"/>
      <c r="L33" s="237"/>
      <c r="M33" s="30"/>
      <c r="N33" s="237"/>
      <c r="O33" s="47"/>
      <c r="P33" s="47"/>
      <c r="Q33" s="47"/>
    </row>
    <row r="34" spans="2:17" x14ac:dyDescent="0.3">
      <c r="B34" s="237"/>
      <c r="C34" s="150"/>
      <c r="D34" s="150"/>
      <c r="E34" s="237"/>
      <c r="F34" s="237"/>
      <c r="G34" s="30"/>
      <c r="H34" s="237"/>
      <c r="I34" s="150"/>
      <c r="J34" s="150"/>
      <c r="K34" s="237"/>
      <c r="L34" s="237"/>
      <c r="M34" s="30"/>
      <c r="N34" s="237"/>
      <c r="O34" s="47"/>
      <c r="P34" s="47"/>
      <c r="Q34" s="47"/>
    </row>
    <row r="35" spans="2:17" x14ac:dyDescent="0.3">
      <c r="B35" s="237"/>
      <c r="C35" s="150"/>
      <c r="D35" s="150"/>
      <c r="E35" s="237"/>
      <c r="F35" s="237"/>
      <c r="G35" s="30"/>
      <c r="H35" s="237"/>
      <c r="I35" s="150"/>
      <c r="J35" s="150"/>
      <c r="K35" s="237"/>
      <c r="L35" s="237"/>
      <c r="M35" s="30"/>
      <c r="N35" s="237"/>
      <c r="O35" s="47"/>
      <c r="P35" s="47"/>
      <c r="Q35" s="47"/>
    </row>
    <row r="36" spans="2:17" x14ac:dyDescent="0.3">
      <c r="B36" s="237"/>
      <c r="C36" s="150"/>
      <c r="D36" s="150"/>
      <c r="E36" s="237"/>
      <c r="F36" s="237"/>
      <c r="G36" s="30"/>
      <c r="H36" s="237"/>
      <c r="I36" s="150"/>
      <c r="J36" s="150"/>
      <c r="K36" s="237"/>
      <c r="L36" s="237"/>
      <c r="M36" s="30"/>
      <c r="N36" s="237"/>
      <c r="O36" s="47"/>
      <c r="P36" s="47"/>
      <c r="Q36" s="47"/>
    </row>
    <row r="37" spans="2:17" x14ac:dyDescent="0.3">
      <c r="B37" s="237"/>
      <c r="C37" s="150"/>
      <c r="D37" s="150"/>
      <c r="E37" s="237"/>
      <c r="F37" s="237"/>
      <c r="G37" s="30"/>
      <c r="H37" s="237"/>
      <c r="I37" s="150"/>
      <c r="J37" s="150"/>
      <c r="K37" s="237"/>
      <c r="L37" s="237"/>
      <c r="M37" s="30"/>
      <c r="N37" s="237"/>
      <c r="O37" s="47"/>
      <c r="P37" s="47"/>
      <c r="Q37" s="47"/>
    </row>
    <row r="38" spans="2:17" x14ac:dyDescent="0.3">
      <c r="B38" s="237"/>
      <c r="C38" s="150"/>
      <c r="D38" s="150"/>
      <c r="E38" s="237"/>
      <c r="F38" s="237"/>
      <c r="G38" s="30"/>
      <c r="H38" s="237"/>
      <c r="I38" s="150"/>
      <c r="J38" s="150"/>
      <c r="K38" s="237"/>
      <c r="L38" s="237"/>
      <c r="M38" s="30"/>
      <c r="N38" s="237"/>
      <c r="O38" s="47"/>
      <c r="P38" s="47"/>
      <c r="Q38" s="47"/>
    </row>
    <row r="39" spans="2:17" x14ac:dyDescent="0.3">
      <c r="B39" s="237"/>
      <c r="C39" s="150"/>
      <c r="D39" s="150"/>
      <c r="E39" s="237"/>
      <c r="F39" s="237"/>
      <c r="G39" s="30"/>
      <c r="H39" s="237"/>
      <c r="I39" s="150"/>
      <c r="J39" s="150"/>
      <c r="K39" s="237"/>
      <c r="L39" s="237"/>
      <c r="M39" s="30"/>
      <c r="N39" s="237"/>
      <c r="O39" s="47"/>
      <c r="P39" s="47"/>
      <c r="Q39" s="47"/>
    </row>
    <row r="40" spans="2:17" x14ac:dyDescent="0.3">
      <c r="B40" s="237"/>
      <c r="C40" s="150"/>
      <c r="D40" s="150"/>
      <c r="E40" s="237"/>
      <c r="F40" s="237"/>
      <c r="G40" s="30"/>
      <c r="H40" s="237"/>
      <c r="I40" s="150"/>
      <c r="J40" s="150"/>
      <c r="K40" s="237"/>
      <c r="L40" s="237"/>
      <c r="M40" s="30"/>
      <c r="N40" s="237"/>
      <c r="O40" s="47"/>
      <c r="P40" s="47"/>
      <c r="Q40" s="47"/>
    </row>
    <row r="41" spans="2:17" x14ac:dyDescent="0.3">
      <c r="B41" s="237"/>
      <c r="C41" s="150"/>
      <c r="D41" s="150"/>
      <c r="E41" s="237"/>
      <c r="F41" s="237"/>
      <c r="G41" s="30"/>
      <c r="H41" s="237"/>
      <c r="I41" s="150"/>
      <c r="J41" s="150"/>
      <c r="K41" s="237"/>
      <c r="L41" s="237"/>
      <c r="M41" s="30"/>
      <c r="N41" s="237"/>
      <c r="O41" s="47"/>
      <c r="P41" s="47"/>
      <c r="Q41" s="47"/>
    </row>
    <row r="42" spans="2:17" x14ac:dyDescent="0.3">
      <c r="B42" s="237"/>
      <c r="C42" s="150"/>
      <c r="D42" s="150"/>
      <c r="E42" s="237"/>
      <c r="F42" s="237"/>
      <c r="G42" s="30"/>
      <c r="H42" s="237"/>
      <c r="I42" s="150"/>
      <c r="J42" s="150"/>
      <c r="K42" s="237"/>
      <c r="L42" s="237"/>
      <c r="M42" s="30"/>
      <c r="N42" s="237"/>
      <c r="O42" s="47"/>
      <c r="P42" s="47"/>
      <c r="Q42" s="47"/>
    </row>
    <row r="43" spans="2:17" x14ac:dyDescent="0.3">
      <c r="B43" s="237"/>
      <c r="C43" s="150"/>
      <c r="D43" s="150"/>
      <c r="E43" s="237"/>
      <c r="F43" s="237"/>
      <c r="G43" s="30"/>
      <c r="H43" s="237"/>
      <c r="I43" s="150"/>
      <c r="J43" s="150"/>
      <c r="K43" s="237"/>
      <c r="L43" s="237"/>
      <c r="M43" s="30"/>
      <c r="N43" s="237"/>
      <c r="O43" s="47"/>
      <c r="P43" s="47"/>
      <c r="Q43" s="47"/>
    </row>
    <row r="44" spans="2:17" x14ac:dyDescent="0.3">
      <c r="B44" s="237"/>
      <c r="C44" s="150"/>
      <c r="D44" s="150"/>
      <c r="E44" s="237"/>
      <c r="F44" s="237"/>
      <c r="G44" s="30"/>
      <c r="H44" s="237"/>
      <c r="I44" s="150"/>
      <c r="J44" s="150"/>
      <c r="K44" s="237"/>
      <c r="L44" s="237"/>
      <c r="M44" s="30"/>
      <c r="N44" s="237"/>
      <c r="O44" s="47"/>
      <c r="P44" s="47"/>
      <c r="Q44" s="47"/>
    </row>
    <row r="45" spans="2:17" x14ac:dyDescent="0.3">
      <c r="B45" s="237"/>
      <c r="C45" s="150"/>
      <c r="D45" s="150"/>
      <c r="E45" s="237"/>
      <c r="F45" s="237"/>
      <c r="G45" s="30"/>
      <c r="H45" s="237"/>
      <c r="I45" s="150"/>
      <c r="J45" s="150"/>
      <c r="K45" s="237"/>
      <c r="L45" s="237"/>
      <c r="M45" s="30"/>
      <c r="N45" s="237"/>
      <c r="O45" s="47"/>
      <c r="P45" s="47"/>
      <c r="Q45" s="47"/>
    </row>
    <row r="46" spans="2:17" x14ac:dyDescent="0.3">
      <c r="B46" s="237"/>
      <c r="C46" s="150"/>
      <c r="D46" s="150"/>
      <c r="E46" s="237"/>
      <c r="F46" s="237"/>
      <c r="G46" s="30"/>
      <c r="H46" s="237"/>
      <c r="I46" s="150"/>
      <c r="J46" s="150"/>
      <c r="K46" s="237"/>
      <c r="L46" s="237"/>
      <c r="M46" s="30"/>
      <c r="N46" s="237"/>
      <c r="O46" s="47"/>
      <c r="P46" s="47"/>
      <c r="Q46" s="47"/>
    </row>
    <row r="47" spans="2:17" x14ac:dyDescent="0.3">
      <c r="B47" s="237"/>
      <c r="C47" s="150"/>
      <c r="D47" s="150"/>
      <c r="E47" s="237"/>
      <c r="F47" s="237"/>
      <c r="G47" s="30"/>
      <c r="H47" s="237"/>
      <c r="I47" s="150"/>
      <c r="J47" s="150"/>
      <c r="K47" s="237"/>
      <c r="L47" s="237"/>
      <c r="M47" s="30"/>
      <c r="N47" s="237"/>
      <c r="O47" s="47"/>
      <c r="P47" s="47"/>
      <c r="Q47" s="47"/>
    </row>
    <row r="48" spans="2:17" x14ac:dyDescent="0.3">
      <c r="B48" s="237"/>
      <c r="C48" s="150"/>
      <c r="D48" s="150"/>
      <c r="E48" s="237"/>
      <c r="F48" s="237"/>
      <c r="G48" s="30"/>
      <c r="H48" s="237"/>
      <c r="I48" s="150"/>
      <c r="J48" s="150"/>
      <c r="K48" s="237"/>
      <c r="L48" s="237"/>
      <c r="M48" s="30"/>
      <c r="N48" s="237"/>
      <c r="O48" s="47"/>
      <c r="P48" s="47"/>
      <c r="Q48" s="47"/>
    </row>
    <row r="49" spans="2:17" x14ac:dyDescent="0.3">
      <c r="B49" s="237"/>
      <c r="C49" s="150"/>
      <c r="D49" s="150"/>
      <c r="E49" s="237"/>
      <c r="F49" s="237"/>
      <c r="G49" s="30"/>
      <c r="H49" s="237"/>
      <c r="I49" s="150"/>
      <c r="J49" s="150"/>
      <c r="K49" s="237"/>
      <c r="L49" s="237"/>
      <c r="M49" s="30"/>
      <c r="N49" s="237"/>
      <c r="O49" s="47"/>
      <c r="P49" s="47"/>
      <c r="Q49" s="47"/>
    </row>
    <row r="50" spans="2:17" x14ac:dyDescent="0.3">
      <c r="B50" s="237"/>
      <c r="C50" s="150"/>
      <c r="D50" s="150"/>
      <c r="E50" s="237"/>
      <c r="F50" s="237"/>
      <c r="G50" s="30"/>
      <c r="H50" s="237"/>
      <c r="I50" s="150"/>
      <c r="J50" s="150"/>
      <c r="K50" s="237"/>
      <c r="L50" s="237"/>
      <c r="M50" s="30"/>
      <c r="N50" s="237"/>
      <c r="O50" s="47"/>
      <c r="P50" s="47"/>
      <c r="Q50" s="47"/>
    </row>
    <row r="51" spans="2:17" x14ac:dyDescent="0.3">
      <c r="B51" s="237"/>
      <c r="C51" s="150"/>
      <c r="D51" s="150"/>
      <c r="E51" s="237"/>
      <c r="F51" s="237"/>
      <c r="G51" s="30"/>
      <c r="H51" s="237"/>
      <c r="I51" s="150"/>
      <c r="J51" s="150"/>
      <c r="K51" s="237"/>
      <c r="L51" s="237"/>
      <c r="M51" s="30"/>
      <c r="N51" s="237"/>
      <c r="O51" s="47"/>
      <c r="P51" s="47"/>
      <c r="Q51" s="47"/>
    </row>
    <row r="52" spans="2:17" x14ac:dyDescent="0.3">
      <c r="B52" s="237"/>
      <c r="C52" s="150"/>
      <c r="D52" s="150"/>
      <c r="E52" s="237"/>
      <c r="F52" s="237"/>
      <c r="G52" s="30"/>
      <c r="H52" s="237"/>
      <c r="I52" s="150"/>
      <c r="J52" s="150"/>
      <c r="K52" s="237"/>
      <c r="L52" s="237"/>
      <c r="M52" s="30"/>
      <c r="N52" s="237"/>
      <c r="O52" s="47"/>
      <c r="P52" s="47"/>
      <c r="Q52" s="47"/>
    </row>
    <row r="53" spans="2:17" x14ac:dyDescent="0.3">
      <c r="B53" s="237"/>
      <c r="C53" s="150"/>
      <c r="D53" s="150"/>
      <c r="E53" s="237"/>
      <c r="F53" s="237"/>
      <c r="G53" s="30"/>
      <c r="H53" s="237"/>
      <c r="I53" s="150"/>
      <c r="J53" s="150"/>
      <c r="K53" s="237"/>
      <c r="L53" s="237"/>
      <c r="M53" s="30"/>
      <c r="N53" s="237"/>
      <c r="O53" s="47"/>
      <c r="P53" s="47"/>
      <c r="Q53" s="47"/>
    </row>
    <row r="54" spans="2:17" x14ac:dyDescent="0.3">
      <c r="B54" s="237"/>
      <c r="C54" s="150"/>
      <c r="D54" s="150"/>
      <c r="E54" s="237"/>
      <c r="F54" s="237"/>
      <c r="G54" s="30"/>
      <c r="H54" s="237"/>
      <c r="I54" s="150"/>
      <c r="J54" s="150"/>
      <c r="K54" s="237"/>
      <c r="L54" s="237"/>
      <c r="M54" s="30"/>
      <c r="N54" s="237"/>
      <c r="O54" s="47"/>
      <c r="P54" s="47"/>
      <c r="Q54" s="47"/>
    </row>
    <row r="55" spans="2:17" x14ac:dyDescent="0.3">
      <c r="B55" s="237"/>
      <c r="C55" s="150"/>
      <c r="D55" s="150"/>
      <c r="E55" s="237"/>
      <c r="F55" s="237"/>
      <c r="G55" s="30"/>
      <c r="H55" s="237"/>
      <c r="I55" s="150"/>
      <c r="J55" s="150"/>
      <c r="K55" s="237"/>
      <c r="L55" s="237"/>
      <c r="M55" s="30"/>
      <c r="N55" s="237"/>
      <c r="O55" s="47"/>
      <c r="P55" s="47"/>
      <c r="Q55" s="47"/>
    </row>
    <row r="56" spans="2:17" x14ac:dyDescent="0.3">
      <c r="B56" s="237"/>
      <c r="C56" s="150"/>
      <c r="D56" s="150"/>
      <c r="E56" s="237"/>
      <c r="F56" s="237"/>
      <c r="G56" s="30"/>
      <c r="H56" s="237"/>
      <c r="I56" s="150"/>
      <c r="J56" s="150"/>
      <c r="K56" s="237"/>
      <c r="L56" s="237"/>
      <c r="M56" s="30"/>
      <c r="N56" s="237"/>
      <c r="O56" s="47"/>
      <c r="P56" s="47"/>
      <c r="Q56" s="47"/>
    </row>
    <row r="57" spans="2:17" x14ac:dyDescent="0.3">
      <c r="B57" s="237"/>
      <c r="C57" s="150"/>
      <c r="D57" s="150"/>
      <c r="E57" s="237"/>
      <c r="F57" s="237"/>
      <c r="G57" s="30"/>
      <c r="H57" s="237"/>
      <c r="I57" s="150"/>
      <c r="J57" s="150"/>
      <c r="K57" s="237"/>
      <c r="L57" s="237"/>
      <c r="M57" s="30"/>
      <c r="N57" s="237"/>
      <c r="O57" s="47"/>
      <c r="P57" s="47"/>
      <c r="Q57" s="47"/>
    </row>
    <row r="58" spans="2:17" x14ac:dyDescent="0.3">
      <c r="B58" s="237"/>
      <c r="C58" s="150"/>
      <c r="D58" s="150"/>
      <c r="E58" s="237"/>
      <c r="F58" s="237"/>
      <c r="G58" s="30"/>
      <c r="H58" s="237"/>
      <c r="I58" s="150"/>
      <c r="J58" s="150"/>
      <c r="K58" s="237"/>
      <c r="L58" s="237"/>
      <c r="M58" s="30"/>
      <c r="N58" s="237"/>
      <c r="O58" s="47"/>
      <c r="P58" s="47"/>
      <c r="Q58" s="47"/>
    </row>
    <row r="59" spans="2:17" x14ac:dyDescent="0.3">
      <c r="B59" s="237"/>
      <c r="C59" s="150"/>
      <c r="D59" s="150"/>
      <c r="E59" s="237"/>
      <c r="F59" s="237"/>
      <c r="G59" s="30"/>
      <c r="H59" s="237"/>
      <c r="I59" s="150"/>
      <c r="J59" s="150"/>
      <c r="K59" s="237"/>
      <c r="L59" s="237"/>
      <c r="M59" s="30"/>
      <c r="N59" s="237"/>
      <c r="O59" s="47"/>
      <c r="P59" s="47"/>
      <c r="Q59" s="47"/>
    </row>
    <row r="60" spans="2:17" x14ac:dyDescent="0.3">
      <c r="B60" s="237"/>
      <c r="C60" s="150"/>
      <c r="D60" s="150"/>
      <c r="E60" s="237"/>
      <c r="F60" s="237"/>
      <c r="G60" s="30"/>
      <c r="H60" s="237"/>
      <c r="I60" s="150"/>
      <c r="J60" s="150"/>
      <c r="K60" s="237"/>
      <c r="L60" s="237"/>
      <c r="M60" s="30"/>
      <c r="N60" s="237"/>
      <c r="O60" s="47"/>
      <c r="P60" s="47"/>
      <c r="Q60" s="47"/>
    </row>
    <row r="61" spans="2:17" x14ac:dyDescent="0.3">
      <c r="B61" s="237"/>
      <c r="C61" s="150"/>
      <c r="D61" s="150"/>
      <c r="E61" s="237"/>
      <c r="F61" s="237"/>
      <c r="G61" s="30"/>
      <c r="H61" s="237"/>
      <c r="I61" s="150"/>
      <c r="J61" s="150"/>
      <c r="K61" s="237"/>
      <c r="L61" s="237"/>
      <c r="M61" s="30"/>
      <c r="N61" s="237"/>
      <c r="O61" s="47"/>
      <c r="P61" s="47"/>
      <c r="Q61" s="47"/>
    </row>
    <row r="62" spans="2:17" x14ac:dyDescent="0.3">
      <c r="B62" s="237"/>
      <c r="C62" s="150"/>
      <c r="D62" s="150"/>
      <c r="E62" s="237"/>
      <c r="F62" s="237"/>
      <c r="G62" s="30"/>
      <c r="H62" s="237"/>
      <c r="I62" s="150"/>
      <c r="J62" s="150"/>
      <c r="K62" s="237"/>
      <c r="L62" s="237"/>
      <c r="M62" s="30"/>
      <c r="N62" s="237"/>
      <c r="O62" s="47"/>
      <c r="P62" s="47"/>
      <c r="Q62" s="47"/>
    </row>
    <row r="63" spans="2:17" x14ac:dyDescent="0.3">
      <c r="B63" s="237"/>
      <c r="C63" s="150"/>
      <c r="D63" s="150"/>
      <c r="E63" s="237"/>
      <c r="F63" s="237"/>
      <c r="G63" s="30"/>
      <c r="H63" s="237"/>
      <c r="I63" s="150"/>
      <c r="J63" s="150"/>
      <c r="K63" s="237"/>
      <c r="L63" s="237"/>
      <c r="M63" s="30"/>
      <c r="N63" s="237"/>
      <c r="O63" s="47"/>
      <c r="P63" s="47"/>
      <c r="Q63" s="47"/>
    </row>
    <row r="64" spans="2:17" x14ac:dyDescent="0.3">
      <c r="B64" s="237"/>
      <c r="C64" s="150"/>
      <c r="D64" s="150"/>
      <c r="E64" s="237"/>
      <c r="F64" s="237"/>
      <c r="G64" s="30"/>
      <c r="H64" s="237"/>
      <c r="I64" s="150"/>
      <c r="J64" s="150"/>
      <c r="K64" s="237"/>
      <c r="L64" s="237"/>
      <c r="M64" s="30"/>
      <c r="N64" s="237"/>
      <c r="O64" s="47"/>
      <c r="P64" s="47"/>
      <c r="Q64" s="47"/>
    </row>
    <row r="65" spans="2:17" x14ac:dyDescent="0.3">
      <c r="B65" s="237"/>
      <c r="C65" s="150"/>
      <c r="D65" s="150"/>
      <c r="E65" s="237"/>
      <c r="F65" s="237"/>
      <c r="G65" s="30"/>
      <c r="H65" s="237"/>
      <c r="I65" s="150"/>
      <c r="J65" s="150"/>
      <c r="K65" s="237"/>
      <c r="L65" s="237"/>
      <c r="M65" s="30"/>
      <c r="N65" s="237"/>
      <c r="O65" s="47"/>
      <c r="P65" s="47"/>
      <c r="Q65" s="47"/>
    </row>
    <row r="66" spans="2:17" x14ac:dyDescent="0.3">
      <c r="B66" s="237"/>
      <c r="C66" s="150"/>
      <c r="D66" s="150"/>
      <c r="E66" s="237"/>
      <c r="F66" s="237"/>
      <c r="G66" s="30"/>
      <c r="H66" s="237"/>
      <c r="I66" s="150"/>
      <c r="J66" s="150"/>
      <c r="K66" s="237"/>
      <c r="L66" s="237"/>
      <c r="M66" s="30"/>
      <c r="N66" s="237"/>
      <c r="O66" s="47"/>
      <c r="P66" s="47"/>
      <c r="Q66" s="47"/>
    </row>
    <row r="67" spans="2:17" x14ac:dyDescent="0.3">
      <c r="B67" s="237"/>
      <c r="C67" s="150"/>
      <c r="D67" s="150"/>
      <c r="E67" s="237"/>
      <c r="F67" s="237"/>
      <c r="G67" s="30"/>
      <c r="H67" s="237"/>
      <c r="I67" s="150"/>
      <c r="J67" s="150"/>
      <c r="K67" s="237"/>
      <c r="L67" s="237"/>
      <c r="M67" s="30"/>
      <c r="N67" s="237"/>
      <c r="O67" s="47"/>
      <c r="P67" s="47"/>
      <c r="Q67" s="47"/>
    </row>
    <row r="68" spans="2:17" x14ac:dyDescent="0.3">
      <c r="B68" s="237"/>
      <c r="C68" s="150"/>
      <c r="D68" s="150"/>
      <c r="E68" s="237"/>
      <c r="F68" s="237"/>
      <c r="G68" s="30"/>
      <c r="H68" s="237"/>
      <c r="I68" s="150"/>
      <c r="J68" s="150"/>
      <c r="K68" s="237"/>
      <c r="L68" s="237"/>
      <c r="M68" s="30"/>
      <c r="N68" s="237"/>
      <c r="O68" s="47"/>
      <c r="P68" s="47"/>
      <c r="Q68" s="47"/>
    </row>
    <row r="69" spans="2:17" x14ac:dyDescent="0.3">
      <c r="B69" s="237"/>
      <c r="C69" s="150"/>
      <c r="D69" s="150"/>
      <c r="E69" s="237"/>
      <c r="F69" s="237"/>
      <c r="G69" s="30"/>
      <c r="H69" s="237"/>
      <c r="I69" s="150"/>
      <c r="J69" s="150"/>
      <c r="K69" s="237"/>
      <c r="L69" s="237"/>
      <c r="M69" s="30"/>
      <c r="N69" s="237"/>
      <c r="O69" s="47"/>
      <c r="P69" s="47"/>
      <c r="Q69" s="47"/>
    </row>
    <row r="70" spans="2:17" x14ac:dyDescent="0.3">
      <c r="B70" s="237"/>
      <c r="C70" s="150"/>
      <c r="D70" s="150"/>
      <c r="E70" s="237"/>
      <c r="F70" s="237"/>
      <c r="G70" s="30"/>
      <c r="H70" s="237"/>
      <c r="I70" s="150"/>
      <c r="J70" s="150"/>
      <c r="K70" s="237"/>
      <c r="L70" s="237"/>
      <c r="M70" s="30"/>
      <c r="N70" s="237"/>
      <c r="O70" s="47"/>
      <c r="P70" s="47"/>
      <c r="Q70" s="47"/>
    </row>
    <row r="71" spans="2:17" x14ac:dyDescent="0.3">
      <c r="B71" s="237"/>
      <c r="C71" s="150"/>
      <c r="D71" s="150"/>
      <c r="E71" s="237"/>
      <c r="F71" s="237"/>
      <c r="G71" s="30"/>
      <c r="H71" s="237"/>
      <c r="I71" s="150"/>
      <c r="J71" s="150"/>
      <c r="K71" s="237"/>
      <c r="L71" s="237"/>
      <c r="M71" s="30"/>
      <c r="N71" s="237"/>
      <c r="O71" s="47"/>
      <c r="P71" s="47"/>
      <c r="Q71" s="47"/>
    </row>
    <row r="72" spans="2:17" x14ac:dyDescent="0.3">
      <c r="B72" s="237"/>
      <c r="C72" s="150"/>
      <c r="D72" s="150"/>
      <c r="E72" s="237"/>
      <c r="F72" s="237"/>
      <c r="G72" s="30"/>
      <c r="H72" s="237"/>
      <c r="I72" s="150"/>
      <c r="J72" s="150"/>
      <c r="K72" s="237"/>
      <c r="L72" s="237"/>
      <c r="M72" s="30"/>
      <c r="N72" s="237"/>
      <c r="O72" s="47"/>
      <c r="P72" s="47"/>
      <c r="Q72" s="47"/>
    </row>
    <row r="73" spans="2:17" x14ac:dyDescent="0.3">
      <c r="B73" s="237"/>
      <c r="C73" s="150"/>
      <c r="D73" s="150"/>
      <c r="E73" s="237"/>
      <c r="F73" s="237"/>
      <c r="G73" s="30"/>
      <c r="H73" s="237"/>
      <c r="I73" s="150"/>
      <c r="J73" s="150"/>
      <c r="K73" s="237"/>
      <c r="L73" s="237"/>
      <c r="M73" s="30"/>
      <c r="N73" s="237"/>
      <c r="O73" s="47"/>
      <c r="P73" s="47"/>
      <c r="Q73" s="47"/>
    </row>
    <row r="74" spans="2:17" x14ac:dyDescent="0.3">
      <c r="B74" s="237"/>
      <c r="C74" s="150"/>
      <c r="D74" s="150"/>
      <c r="E74" s="237"/>
      <c r="F74" s="237"/>
      <c r="G74" s="30"/>
      <c r="H74" s="237"/>
      <c r="I74" s="150"/>
      <c r="J74" s="150"/>
      <c r="K74" s="237"/>
      <c r="L74" s="237"/>
      <c r="M74" s="30"/>
      <c r="N74" s="237"/>
      <c r="O74" s="47"/>
      <c r="P74" s="47"/>
      <c r="Q74" s="47"/>
    </row>
    <row r="75" spans="2:17" x14ac:dyDescent="0.3">
      <c r="B75" s="237"/>
      <c r="C75" s="150"/>
      <c r="D75" s="150"/>
      <c r="E75" s="237"/>
      <c r="F75" s="237"/>
      <c r="G75" s="30"/>
      <c r="H75" s="237"/>
      <c r="I75" s="150"/>
      <c r="J75" s="150"/>
      <c r="K75" s="237"/>
      <c r="L75" s="237"/>
      <c r="M75" s="30"/>
      <c r="N75" s="237"/>
      <c r="O75" s="47"/>
      <c r="P75" s="47"/>
      <c r="Q75" s="47"/>
    </row>
    <row r="76" spans="2:17" x14ac:dyDescent="0.3">
      <c r="B76" s="237"/>
      <c r="C76" s="150"/>
      <c r="D76" s="150"/>
      <c r="E76" s="237"/>
      <c r="F76" s="237"/>
      <c r="G76" s="30"/>
      <c r="H76" s="237"/>
      <c r="I76" s="150"/>
      <c r="J76" s="150"/>
      <c r="K76" s="237"/>
      <c r="L76" s="237"/>
      <c r="M76" s="30"/>
      <c r="N76" s="237"/>
      <c r="O76" s="47"/>
      <c r="P76" s="47"/>
      <c r="Q76" s="47"/>
    </row>
    <row r="77" spans="2:17" x14ac:dyDescent="0.3">
      <c r="B77" s="237"/>
      <c r="C77" s="150"/>
      <c r="D77" s="150"/>
      <c r="E77" s="237"/>
      <c r="F77" s="237"/>
      <c r="G77" s="30"/>
      <c r="H77" s="237"/>
      <c r="I77" s="150"/>
      <c r="J77" s="150"/>
      <c r="K77" s="237"/>
      <c r="L77" s="237"/>
      <c r="M77" s="30"/>
      <c r="N77" s="237"/>
      <c r="O77" s="47"/>
      <c r="P77" s="47"/>
      <c r="Q77" s="47"/>
    </row>
    <row r="78" spans="2:17" x14ac:dyDescent="0.3">
      <c r="B78" s="237"/>
      <c r="C78" s="150"/>
      <c r="D78" s="150"/>
      <c r="E78" s="237"/>
      <c r="F78" s="237"/>
      <c r="G78" s="30"/>
      <c r="H78" s="237"/>
      <c r="I78" s="150"/>
      <c r="J78" s="150"/>
      <c r="K78" s="237"/>
      <c r="L78" s="237"/>
      <c r="M78" s="30"/>
      <c r="N78" s="237"/>
      <c r="O78" s="47"/>
      <c r="P78" s="47"/>
      <c r="Q78" s="47"/>
    </row>
    <row r="79" spans="2:17" x14ac:dyDescent="0.3">
      <c r="B79" s="237"/>
      <c r="C79" s="150"/>
      <c r="D79" s="150"/>
      <c r="E79" s="237"/>
      <c r="F79" s="237"/>
      <c r="G79" s="30"/>
      <c r="H79" s="237"/>
      <c r="I79" s="150"/>
      <c r="J79" s="150"/>
      <c r="K79" s="237"/>
      <c r="L79" s="237"/>
      <c r="M79" s="30"/>
      <c r="N79" s="237"/>
      <c r="O79" s="47"/>
      <c r="P79" s="47"/>
      <c r="Q79" s="47"/>
    </row>
    <row r="80" spans="2:17" x14ac:dyDescent="0.3">
      <c r="B80" s="237"/>
      <c r="C80" s="150"/>
      <c r="D80" s="150"/>
      <c r="E80" s="237"/>
      <c r="F80" s="237"/>
      <c r="G80" s="30"/>
      <c r="H80" s="237"/>
      <c r="I80" s="150"/>
      <c r="J80" s="150"/>
      <c r="K80" s="237"/>
      <c r="L80" s="237"/>
      <c r="M80" s="30"/>
      <c r="N80" s="237"/>
      <c r="O80" s="47"/>
      <c r="P80" s="47"/>
      <c r="Q80" s="47"/>
    </row>
    <row r="81" spans="2:17" x14ac:dyDescent="0.3">
      <c r="B81" s="237"/>
      <c r="C81" s="150"/>
      <c r="D81" s="150"/>
      <c r="E81" s="237"/>
      <c r="F81" s="237"/>
      <c r="G81" s="30"/>
      <c r="H81" s="237"/>
      <c r="I81" s="150"/>
      <c r="J81" s="150"/>
      <c r="K81" s="237"/>
      <c r="L81" s="237"/>
      <c r="M81" s="30"/>
      <c r="N81" s="237"/>
      <c r="O81" s="47"/>
      <c r="P81" s="47"/>
      <c r="Q81" s="47"/>
    </row>
    <row r="82" spans="2:17" x14ac:dyDescent="0.3">
      <c r="B82" s="237"/>
      <c r="C82" s="150"/>
      <c r="D82" s="150"/>
      <c r="E82" s="237"/>
      <c r="F82" s="237"/>
      <c r="G82" s="30"/>
      <c r="H82" s="237"/>
      <c r="I82" s="150"/>
      <c r="J82" s="150"/>
      <c r="K82" s="237"/>
      <c r="L82" s="237"/>
      <c r="M82" s="30"/>
      <c r="N82" s="237"/>
      <c r="O82" s="47"/>
      <c r="P82" s="47"/>
      <c r="Q82" s="47"/>
    </row>
    <row r="83" spans="2:17" x14ac:dyDescent="0.3">
      <c r="B83" s="237"/>
      <c r="C83" s="150"/>
      <c r="D83" s="150"/>
      <c r="E83" s="237"/>
      <c r="F83" s="237"/>
      <c r="G83" s="30"/>
      <c r="H83" s="237"/>
      <c r="I83" s="150"/>
      <c r="J83" s="150"/>
      <c r="K83" s="237"/>
      <c r="L83" s="237"/>
      <c r="M83" s="30"/>
      <c r="N83" s="237"/>
      <c r="O83" s="47"/>
      <c r="P83" s="47"/>
      <c r="Q83" s="47"/>
    </row>
    <row r="84" spans="2:17" x14ac:dyDescent="0.3">
      <c r="B84" s="237"/>
      <c r="C84" s="150"/>
      <c r="D84" s="150"/>
      <c r="E84" s="237"/>
      <c r="F84" s="237"/>
      <c r="G84" s="30"/>
      <c r="H84" s="237"/>
      <c r="I84" s="150"/>
      <c r="J84" s="150"/>
      <c r="K84" s="237"/>
      <c r="L84" s="237"/>
      <c r="M84" s="30"/>
      <c r="N84" s="237"/>
      <c r="O84" s="47"/>
      <c r="P84" s="47"/>
      <c r="Q84" s="47"/>
    </row>
    <row r="85" spans="2:17" x14ac:dyDescent="0.3">
      <c r="B85" s="237"/>
      <c r="C85" s="150"/>
      <c r="D85" s="150"/>
      <c r="E85" s="237"/>
      <c r="F85" s="237"/>
      <c r="G85" s="30"/>
      <c r="H85" s="237"/>
      <c r="I85" s="150"/>
      <c r="J85" s="150"/>
      <c r="K85" s="237"/>
      <c r="L85" s="237"/>
      <c r="M85" s="30"/>
      <c r="N85" s="237"/>
      <c r="O85" s="47"/>
      <c r="P85" s="47"/>
      <c r="Q85" s="47"/>
    </row>
    <row r="86" spans="2:17" x14ac:dyDescent="0.3">
      <c r="B86" s="237"/>
      <c r="C86" s="150"/>
      <c r="D86" s="150"/>
      <c r="E86" s="237"/>
      <c r="F86" s="237"/>
      <c r="G86" s="30"/>
      <c r="H86" s="237"/>
      <c r="I86" s="150"/>
      <c r="J86" s="150"/>
      <c r="K86" s="237"/>
      <c r="L86" s="237"/>
      <c r="M86" s="30"/>
      <c r="N86" s="237"/>
      <c r="O86" s="47"/>
      <c r="P86" s="47"/>
      <c r="Q86" s="47"/>
    </row>
    <row r="87" spans="2:17" x14ac:dyDescent="0.3">
      <c r="B87" s="237"/>
      <c r="C87" s="150"/>
      <c r="D87" s="150"/>
      <c r="E87" s="237"/>
      <c r="F87" s="237"/>
      <c r="G87" s="30"/>
      <c r="H87" s="237"/>
      <c r="I87" s="150"/>
      <c r="J87" s="150"/>
      <c r="K87" s="237"/>
      <c r="L87" s="237"/>
      <c r="M87" s="30"/>
      <c r="N87" s="237"/>
      <c r="O87" s="47"/>
      <c r="P87" s="47"/>
      <c r="Q87" s="47"/>
    </row>
    <row r="88" spans="2:17" x14ac:dyDescent="0.3">
      <c r="B88" s="237"/>
      <c r="C88" s="150"/>
      <c r="D88" s="150"/>
      <c r="E88" s="237"/>
      <c r="F88" s="237"/>
      <c r="G88" s="30"/>
      <c r="H88" s="237"/>
      <c r="I88" s="150"/>
      <c r="J88" s="150"/>
      <c r="K88" s="237"/>
      <c r="L88" s="237"/>
      <c r="M88" s="30"/>
      <c r="N88" s="237"/>
      <c r="O88" s="47"/>
      <c r="P88" s="47"/>
      <c r="Q88" s="47"/>
    </row>
    <row r="89" spans="2:17" x14ac:dyDescent="0.3">
      <c r="B89" s="237"/>
      <c r="C89" s="150"/>
      <c r="D89" s="150"/>
      <c r="E89" s="237"/>
      <c r="F89" s="237"/>
      <c r="G89" s="30"/>
      <c r="H89" s="237"/>
      <c r="I89" s="150"/>
      <c r="J89" s="150"/>
      <c r="K89" s="237"/>
      <c r="L89" s="237"/>
      <c r="M89" s="30"/>
      <c r="N89" s="237"/>
      <c r="O89" s="47"/>
      <c r="P89" s="47"/>
      <c r="Q89" s="47"/>
    </row>
    <row r="90" spans="2:17" x14ac:dyDescent="0.3">
      <c r="B90" s="237"/>
      <c r="C90" s="150"/>
      <c r="D90" s="150"/>
      <c r="E90" s="237"/>
      <c r="F90" s="237"/>
      <c r="G90" s="30"/>
      <c r="H90" s="237"/>
      <c r="I90" s="150"/>
      <c r="J90" s="150"/>
      <c r="K90" s="237"/>
      <c r="L90" s="237"/>
      <c r="M90" s="30"/>
      <c r="N90" s="237"/>
      <c r="O90" s="47"/>
      <c r="P90" s="47"/>
      <c r="Q90" s="47"/>
    </row>
    <row r="91" spans="2:17" x14ac:dyDescent="0.3">
      <c r="B91" s="237"/>
      <c r="C91" s="150"/>
      <c r="D91" s="150"/>
      <c r="E91" s="237"/>
      <c r="F91" s="237"/>
      <c r="G91" s="30"/>
      <c r="H91" s="237"/>
      <c r="I91" s="150"/>
      <c r="J91" s="150"/>
      <c r="K91" s="237"/>
      <c r="L91" s="237"/>
      <c r="M91" s="30"/>
      <c r="N91" s="237"/>
      <c r="O91" s="47"/>
      <c r="P91" s="47"/>
      <c r="Q91" s="47"/>
    </row>
    <row r="92" spans="2:17" x14ac:dyDescent="0.3">
      <c r="B92" s="237"/>
      <c r="C92" s="150"/>
      <c r="D92" s="150"/>
      <c r="E92" s="237"/>
      <c r="F92" s="237"/>
      <c r="G92" s="30"/>
      <c r="H92" s="237"/>
      <c r="I92" s="150"/>
      <c r="J92" s="150"/>
      <c r="K92" s="237"/>
      <c r="L92" s="237"/>
      <c r="M92" s="30"/>
      <c r="N92" s="237"/>
      <c r="O92" s="47"/>
      <c r="P92" s="47"/>
      <c r="Q92" s="47"/>
    </row>
    <row r="93" spans="2:17" x14ac:dyDescent="0.3">
      <c r="B93" s="237"/>
      <c r="C93" s="150"/>
      <c r="D93" s="150"/>
      <c r="E93" s="237"/>
      <c r="F93" s="237"/>
      <c r="G93" s="30"/>
      <c r="H93" s="237"/>
      <c r="I93" s="150"/>
      <c r="J93" s="150"/>
      <c r="K93" s="237"/>
      <c r="L93" s="237"/>
      <c r="M93" s="30"/>
      <c r="N93" s="237"/>
      <c r="O93" s="47"/>
      <c r="P93" s="47"/>
      <c r="Q93" s="47"/>
    </row>
    <row r="94" spans="2:17" x14ac:dyDescent="0.3">
      <c r="B94" s="237"/>
      <c r="C94" s="150"/>
      <c r="D94" s="150"/>
      <c r="E94" s="237"/>
      <c r="F94" s="237"/>
      <c r="G94" s="30"/>
      <c r="H94" s="237"/>
      <c r="I94" s="150"/>
      <c r="J94" s="150"/>
      <c r="K94" s="237"/>
      <c r="L94" s="237"/>
      <c r="M94" s="30"/>
      <c r="N94" s="237"/>
      <c r="O94" s="47"/>
      <c r="P94" s="47"/>
      <c r="Q94" s="47"/>
    </row>
    <row r="95" spans="2:17" x14ac:dyDescent="0.3">
      <c r="B95" s="237"/>
      <c r="C95" s="150"/>
      <c r="D95" s="150"/>
      <c r="E95" s="237"/>
      <c r="F95" s="237"/>
      <c r="G95" s="30"/>
      <c r="H95" s="237"/>
      <c r="I95" s="150"/>
      <c r="J95" s="150"/>
      <c r="K95" s="237"/>
      <c r="L95" s="237"/>
      <c r="M95" s="30"/>
      <c r="N95" s="237"/>
      <c r="O95" s="47"/>
      <c r="P95" s="47"/>
      <c r="Q95" s="47"/>
    </row>
    <row r="96" spans="2:17" x14ac:dyDescent="0.3">
      <c r="B96" s="237"/>
      <c r="C96" s="150"/>
      <c r="D96" s="150"/>
      <c r="E96" s="237"/>
      <c r="F96" s="237"/>
      <c r="G96" s="30"/>
      <c r="H96" s="237"/>
      <c r="I96" s="150"/>
      <c r="J96" s="150"/>
      <c r="K96" s="237"/>
      <c r="L96" s="237"/>
      <c r="M96" s="30"/>
      <c r="N96" s="237"/>
      <c r="O96" s="47"/>
      <c r="P96" s="47"/>
      <c r="Q96" s="47"/>
    </row>
    <row r="97" spans="2:17" x14ac:dyDescent="0.3">
      <c r="B97" s="237"/>
      <c r="C97" s="150"/>
      <c r="D97" s="150"/>
      <c r="E97" s="237"/>
      <c r="F97" s="237"/>
      <c r="G97" s="30"/>
      <c r="H97" s="237"/>
      <c r="I97" s="150"/>
      <c r="J97" s="150"/>
      <c r="K97" s="237"/>
      <c r="L97" s="237"/>
      <c r="M97" s="30"/>
      <c r="N97" s="237"/>
      <c r="O97" s="47"/>
      <c r="P97" s="47"/>
      <c r="Q97" s="47"/>
    </row>
    <row r="98" spans="2:17" x14ac:dyDescent="0.3">
      <c r="B98" s="237"/>
      <c r="C98" s="150"/>
      <c r="D98" s="150"/>
      <c r="E98" s="237"/>
      <c r="F98" s="237"/>
      <c r="G98" s="30"/>
      <c r="H98" s="237"/>
      <c r="I98" s="150"/>
      <c r="J98" s="150"/>
      <c r="K98" s="237"/>
      <c r="L98" s="237"/>
      <c r="M98" s="30"/>
      <c r="N98" s="237"/>
      <c r="O98" s="47"/>
      <c r="P98" s="47"/>
      <c r="Q98" s="47"/>
    </row>
    <row r="99" spans="2:17" x14ac:dyDescent="0.3">
      <c r="B99" s="237"/>
      <c r="C99" s="150"/>
      <c r="D99" s="150"/>
      <c r="E99" s="237"/>
      <c r="F99" s="237"/>
      <c r="G99" s="30"/>
      <c r="H99" s="237"/>
      <c r="I99" s="150"/>
      <c r="J99" s="150"/>
      <c r="K99" s="237"/>
      <c r="L99" s="237"/>
      <c r="M99" s="30"/>
      <c r="N99" s="237"/>
      <c r="O99" s="47"/>
      <c r="P99" s="47"/>
      <c r="Q99" s="47"/>
    </row>
    <row r="100" spans="2:17" x14ac:dyDescent="0.3">
      <c r="B100" s="237"/>
      <c r="C100" s="150"/>
      <c r="D100" s="150"/>
      <c r="E100" s="237"/>
      <c r="F100" s="237"/>
      <c r="G100" s="30"/>
      <c r="H100" s="237"/>
      <c r="I100" s="150"/>
      <c r="J100" s="150"/>
      <c r="K100" s="237"/>
      <c r="L100" s="237"/>
      <c r="M100" s="30"/>
      <c r="N100" s="237"/>
      <c r="O100" s="47"/>
      <c r="P100" s="47"/>
      <c r="Q100" s="47"/>
    </row>
    <row r="101" spans="2:17" x14ac:dyDescent="0.3">
      <c r="B101" s="237"/>
      <c r="C101" s="150"/>
      <c r="D101" s="150"/>
      <c r="E101" s="237"/>
      <c r="F101" s="237"/>
      <c r="G101" s="30"/>
      <c r="H101" s="237"/>
      <c r="I101" s="150"/>
      <c r="J101" s="150"/>
      <c r="K101" s="237"/>
      <c r="L101" s="237"/>
      <c r="M101" s="30"/>
      <c r="N101" s="237"/>
      <c r="O101" s="47"/>
      <c r="P101" s="47"/>
      <c r="Q101" s="47"/>
    </row>
    <row r="102" spans="2:17" x14ac:dyDescent="0.3">
      <c r="B102" s="237"/>
      <c r="C102" s="150"/>
      <c r="D102" s="150"/>
      <c r="E102" s="237"/>
      <c r="F102" s="237"/>
      <c r="G102" s="30"/>
      <c r="H102" s="237"/>
      <c r="I102" s="150"/>
      <c r="J102" s="150"/>
      <c r="K102" s="237"/>
      <c r="L102" s="237"/>
      <c r="M102" s="30"/>
      <c r="N102" s="237"/>
      <c r="O102" s="47"/>
      <c r="P102" s="47"/>
      <c r="Q102" s="47"/>
    </row>
    <row r="103" spans="2:17" x14ac:dyDescent="0.3">
      <c r="B103" s="237"/>
      <c r="C103" s="150"/>
      <c r="D103" s="150"/>
      <c r="E103" s="237"/>
      <c r="F103" s="237"/>
      <c r="G103" s="30"/>
      <c r="H103" s="237"/>
      <c r="I103" s="150"/>
      <c r="J103" s="150"/>
      <c r="K103" s="237"/>
      <c r="L103" s="237"/>
      <c r="M103" s="30"/>
      <c r="N103" s="237"/>
      <c r="O103" s="47"/>
      <c r="P103" s="47"/>
      <c r="Q103" s="47"/>
    </row>
    <row r="104" spans="2:17" x14ac:dyDescent="0.3">
      <c r="B104" s="237"/>
      <c r="C104" s="150"/>
      <c r="D104" s="150"/>
      <c r="E104" s="237"/>
      <c r="F104" s="237"/>
      <c r="G104" s="30"/>
      <c r="H104" s="237"/>
      <c r="I104" s="150"/>
      <c r="J104" s="150"/>
      <c r="K104" s="237"/>
      <c r="L104" s="237"/>
      <c r="M104" s="30"/>
      <c r="N104" s="237"/>
      <c r="O104" s="47"/>
      <c r="P104" s="47"/>
      <c r="Q104" s="47"/>
    </row>
    <row r="105" spans="2:17" x14ac:dyDescent="0.3">
      <c r="B105" s="237"/>
      <c r="C105" s="150"/>
      <c r="D105" s="150"/>
      <c r="E105" s="237"/>
      <c r="F105" s="237"/>
      <c r="G105" s="30"/>
      <c r="H105" s="237"/>
      <c r="I105" s="150"/>
      <c r="J105" s="150"/>
      <c r="K105" s="237"/>
      <c r="L105" s="237"/>
      <c r="M105" s="30"/>
      <c r="N105" s="237"/>
      <c r="O105" s="47"/>
      <c r="P105" s="47"/>
      <c r="Q105" s="47"/>
    </row>
    <row r="106" spans="2:17" x14ac:dyDescent="0.3">
      <c r="B106" s="237"/>
      <c r="C106" s="150"/>
      <c r="D106" s="150"/>
      <c r="E106" s="237"/>
      <c r="F106" s="237"/>
      <c r="G106" s="30"/>
      <c r="H106" s="237"/>
      <c r="I106" s="150"/>
      <c r="J106" s="150"/>
      <c r="K106" s="237"/>
      <c r="L106" s="237"/>
      <c r="M106" s="30"/>
      <c r="N106" s="237"/>
      <c r="O106" s="47"/>
      <c r="P106" s="47"/>
      <c r="Q106" s="47"/>
    </row>
    <row r="107" spans="2:17" x14ac:dyDescent="0.3">
      <c r="B107" s="237"/>
      <c r="C107" s="150"/>
      <c r="D107" s="150"/>
      <c r="E107" s="237"/>
      <c r="F107" s="237"/>
      <c r="G107" s="30"/>
      <c r="H107" s="237"/>
      <c r="I107" s="150"/>
      <c r="J107" s="150"/>
      <c r="K107" s="237"/>
      <c r="L107" s="237"/>
      <c r="M107" s="30"/>
      <c r="N107" s="237"/>
      <c r="O107" s="47"/>
      <c r="P107" s="47"/>
      <c r="Q107" s="47"/>
    </row>
    <row r="108" spans="2:17" x14ac:dyDescent="0.3">
      <c r="B108" s="237"/>
      <c r="C108" s="150"/>
      <c r="D108" s="150"/>
      <c r="E108" s="237"/>
      <c r="F108" s="237"/>
      <c r="G108" s="30"/>
      <c r="H108" s="237"/>
      <c r="I108" s="150"/>
      <c r="J108" s="150"/>
      <c r="K108" s="237"/>
      <c r="L108" s="237"/>
      <c r="M108" s="30"/>
      <c r="N108" s="237"/>
      <c r="O108" s="47"/>
      <c r="P108" s="47"/>
      <c r="Q108" s="47"/>
    </row>
    <row r="109" spans="2:17" x14ac:dyDescent="0.3">
      <c r="B109" s="237"/>
      <c r="C109" s="150"/>
      <c r="D109" s="150"/>
      <c r="E109" s="237"/>
      <c r="F109" s="237"/>
      <c r="G109" s="30"/>
      <c r="H109" s="237"/>
      <c r="I109" s="150"/>
      <c r="J109" s="150"/>
      <c r="K109" s="237"/>
      <c r="L109" s="237"/>
      <c r="M109" s="30"/>
      <c r="N109" s="237"/>
      <c r="O109" s="47"/>
      <c r="P109" s="47"/>
      <c r="Q109" s="47"/>
    </row>
    <row r="110" spans="2:17" x14ac:dyDescent="0.3">
      <c r="B110" s="237"/>
      <c r="C110" s="150"/>
      <c r="D110" s="150"/>
      <c r="E110" s="237"/>
      <c r="F110" s="237"/>
      <c r="G110" s="30"/>
      <c r="H110" s="237"/>
      <c r="I110" s="150"/>
      <c r="J110" s="150"/>
      <c r="K110" s="237"/>
      <c r="L110" s="237"/>
      <c r="M110" s="30"/>
      <c r="N110" s="237"/>
      <c r="O110" s="47"/>
      <c r="P110" s="47"/>
      <c r="Q110" s="47"/>
    </row>
    <row r="111" spans="2:17" x14ac:dyDescent="0.3">
      <c r="B111" s="237"/>
      <c r="C111" s="150"/>
      <c r="D111" s="150"/>
      <c r="E111" s="237"/>
      <c r="F111" s="237"/>
      <c r="G111" s="30"/>
      <c r="H111" s="237"/>
      <c r="I111" s="150"/>
      <c r="J111" s="150"/>
      <c r="K111" s="237"/>
      <c r="L111" s="237"/>
      <c r="M111" s="30"/>
      <c r="N111" s="237"/>
      <c r="O111" s="47"/>
      <c r="P111" s="47"/>
      <c r="Q111" s="47"/>
    </row>
    <row r="112" spans="2:17" x14ac:dyDescent="0.3">
      <c r="B112" s="237"/>
      <c r="C112" s="150"/>
      <c r="D112" s="150"/>
      <c r="E112" s="237"/>
      <c r="F112" s="237"/>
      <c r="G112" s="30"/>
      <c r="H112" s="237"/>
      <c r="I112" s="150"/>
      <c r="J112" s="150"/>
      <c r="K112" s="237"/>
      <c r="L112" s="237"/>
      <c r="M112" s="30"/>
      <c r="N112" s="237"/>
      <c r="O112" s="47"/>
      <c r="P112" s="47"/>
      <c r="Q112" s="47"/>
    </row>
    <row r="113" spans="2:17" x14ac:dyDescent="0.3">
      <c r="B113" s="237"/>
      <c r="C113" s="150"/>
      <c r="D113" s="150"/>
      <c r="E113" s="237"/>
      <c r="F113" s="237"/>
      <c r="G113" s="30"/>
      <c r="H113" s="237"/>
      <c r="I113" s="150"/>
      <c r="J113" s="150"/>
      <c r="K113" s="237"/>
      <c r="L113" s="237"/>
      <c r="M113" s="30"/>
      <c r="N113" s="237"/>
      <c r="O113" s="47"/>
      <c r="P113" s="47"/>
      <c r="Q113" s="47"/>
    </row>
    <row r="114" spans="2:17" x14ac:dyDescent="0.3">
      <c r="B114" s="237"/>
      <c r="C114" s="150"/>
      <c r="D114" s="150"/>
      <c r="E114" s="237"/>
      <c r="F114" s="237"/>
      <c r="G114" s="30"/>
      <c r="H114" s="237"/>
      <c r="I114" s="150"/>
      <c r="J114" s="150"/>
      <c r="K114" s="237"/>
      <c r="L114" s="237"/>
      <c r="M114" s="30"/>
      <c r="N114" s="237"/>
      <c r="O114" s="47"/>
      <c r="P114" s="47"/>
      <c r="Q114" s="47"/>
    </row>
    <row r="115" spans="2:17" x14ac:dyDescent="0.3">
      <c r="B115" s="237"/>
      <c r="C115" s="150"/>
      <c r="D115" s="150"/>
      <c r="E115" s="237"/>
      <c r="F115" s="237"/>
      <c r="G115" s="30"/>
      <c r="H115" s="237"/>
      <c r="I115" s="150"/>
      <c r="J115" s="150"/>
      <c r="K115" s="237"/>
      <c r="L115" s="237"/>
      <c r="M115" s="30"/>
      <c r="N115" s="237"/>
      <c r="O115" s="47"/>
      <c r="P115" s="47"/>
      <c r="Q115" s="47"/>
    </row>
    <row r="116" spans="2:17" x14ac:dyDescent="0.3">
      <c r="B116" s="237"/>
      <c r="C116" s="150"/>
      <c r="D116" s="150"/>
      <c r="E116" s="237"/>
      <c r="F116" s="237"/>
      <c r="G116" s="30"/>
      <c r="H116" s="237"/>
      <c r="I116" s="150"/>
      <c r="J116" s="150"/>
      <c r="K116" s="237"/>
      <c r="L116" s="237"/>
      <c r="M116" s="30"/>
      <c r="N116" s="237"/>
      <c r="O116" s="47"/>
      <c r="P116" s="47"/>
      <c r="Q116" s="47"/>
    </row>
    <row r="117" spans="2:17" x14ac:dyDescent="0.3">
      <c r="B117" s="237"/>
      <c r="C117" s="150"/>
      <c r="D117" s="150"/>
      <c r="E117" s="237"/>
      <c r="F117" s="237"/>
      <c r="G117" s="30"/>
      <c r="H117" s="237"/>
      <c r="I117" s="150"/>
      <c r="J117" s="150"/>
      <c r="K117" s="237"/>
      <c r="L117" s="237"/>
      <c r="M117" s="30"/>
      <c r="N117" s="237"/>
      <c r="O117" s="47"/>
      <c r="P117" s="47"/>
      <c r="Q117" s="47"/>
    </row>
    <row r="118" spans="2:17" x14ac:dyDescent="0.3">
      <c r="B118" s="237"/>
      <c r="C118" s="150"/>
      <c r="D118" s="150"/>
      <c r="E118" s="237"/>
      <c r="F118" s="237"/>
      <c r="G118" s="30"/>
      <c r="H118" s="237"/>
      <c r="I118" s="150"/>
      <c r="J118" s="150"/>
      <c r="K118" s="237"/>
      <c r="L118" s="237"/>
      <c r="M118" s="30"/>
      <c r="N118" s="237"/>
      <c r="O118" s="47"/>
      <c r="P118" s="47"/>
      <c r="Q118" s="47"/>
    </row>
    <row r="119" spans="2:17" x14ac:dyDescent="0.3">
      <c r="B119" s="237"/>
      <c r="C119" s="150"/>
      <c r="D119" s="150"/>
      <c r="E119" s="237"/>
      <c r="F119" s="237"/>
      <c r="G119" s="30"/>
      <c r="H119" s="237"/>
      <c r="I119" s="150"/>
      <c r="J119" s="150"/>
      <c r="K119" s="237"/>
      <c r="L119" s="237"/>
      <c r="M119" s="30"/>
      <c r="N119" s="237"/>
      <c r="O119" s="47"/>
      <c r="P119" s="47"/>
      <c r="Q119" s="47"/>
    </row>
    <row r="120" spans="2:17" x14ac:dyDescent="0.3">
      <c r="B120" s="237"/>
      <c r="C120" s="150"/>
      <c r="D120" s="150"/>
      <c r="E120" s="237"/>
      <c r="F120" s="237"/>
      <c r="G120" s="30"/>
      <c r="H120" s="237"/>
      <c r="I120" s="150"/>
      <c r="J120" s="150"/>
      <c r="K120" s="237"/>
      <c r="L120" s="237"/>
      <c r="M120" s="30"/>
      <c r="N120" s="237"/>
      <c r="O120" s="47"/>
      <c r="P120" s="47"/>
      <c r="Q120" s="47"/>
    </row>
    <row r="121" spans="2:17" x14ac:dyDescent="0.3">
      <c r="B121" s="237"/>
      <c r="C121" s="150"/>
      <c r="D121" s="150"/>
      <c r="E121" s="237"/>
      <c r="F121" s="237"/>
      <c r="G121" s="30"/>
      <c r="H121" s="237"/>
      <c r="I121" s="150"/>
      <c r="J121" s="150"/>
      <c r="K121" s="237"/>
      <c r="L121" s="237"/>
      <c r="M121" s="30"/>
      <c r="N121" s="237"/>
      <c r="O121" s="47"/>
      <c r="P121" s="47"/>
      <c r="Q121" s="47"/>
    </row>
    <row r="122" spans="2:17" x14ac:dyDescent="0.3">
      <c r="B122" s="237"/>
      <c r="C122" s="150"/>
      <c r="D122" s="150"/>
      <c r="E122" s="237"/>
      <c r="F122" s="237"/>
      <c r="G122" s="30"/>
      <c r="H122" s="237"/>
      <c r="I122" s="150"/>
      <c r="J122" s="150"/>
      <c r="K122" s="237"/>
      <c r="L122" s="237"/>
      <c r="M122" s="30"/>
      <c r="N122" s="237"/>
      <c r="O122" s="47"/>
      <c r="P122" s="47"/>
      <c r="Q122" s="47"/>
    </row>
    <row r="123" spans="2:17" x14ac:dyDescent="0.3">
      <c r="B123" s="237"/>
      <c r="C123" s="150"/>
      <c r="D123" s="150"/>
      <c r="E123" s="237"/>
      <c r="F123" s="237"/>
      <c r="G123" s="30"/>
      <c r="H123" s="237"/>
      <c r="I123" s="150"/>
      <c r="J123" s="150"/>
      <c r="K123" s="237"/>
      <c r="L123" s="237"/>
      <c r="M123" s="30"/>
      <c r="N123" s="237"/>
      <c r="O123" s="47"/>
      <c r="P123" s="47"/>
      <c r="Q123" s="47"/>
    </row>
    <row r="124" spans="2:17" x14ac:dyDescent="0.3">
      <c r="B124" s="237"/>
      <c r="C124" s="150"/>
      <c r="D124" s="150"/>
      <c r="E124" s="237"/>
      <c r="F124" s="237"/>
      <c r="G124" s="30"/>
      <c r="H124" s="237"/>
      <c r="I124" s="150"/>
      <c r="J124" s="150"/>
      <c r="K124" s="237"/>
      <c r="L124" s="237"/>
      <c r="M124" s="30"/>
      <c r="N124" s="237"/>
      <c r="O124" s="47"/>
      <c r="P124" s="47"/>
      <c r="Q124" s="47"/>
    </row>
    <row r="125" spans="2:17" x14ac:dyDescent="0.3">
      <c r="B125" s="237"/>
      <c r="C125" s="150"/>
      <c r="D125" s="150"/>
      <c r="E125" s="237"/>
      <c r="F125" s="237"/>
      <c r="G125" s="30"/>
      <c r="H125" s="237"/>
      <c r="I125" s="150"/>
      <c r="J125" s="150"/>
      <c r="K125" s="237"/>
      <c r="L125" s="237"/>
      <c r="M125" s="30"/>
      <c r="N125" s="237"/>
      <c r="O125" s="47"/>
      <c r="P125" s="47"/>
      <c r="Q125" s="47"/>
    </row>
    <row r="126" spans="2:17" x14ac:dyDescent="0.3">
      <c r="B126" s="237"/>
      <c r="C126" s="150"/>
      <c r="D126" s="150"/>
      <c r="E126" s="237"/>
      <c r="F126" s="237"/>
      <c r="G126" s="30"/>
      <c r="H126" s="237"/>
      <c r="I126" s="150"/>
      <c r="J126" s="150"/>
      <c r="K126" s="237"/>
      <c r="L126" s="237"/>
      <c r="M126" s="30"/>
      <c r="N126" s="237"/>
      <c r="O126" s="47"/>
      <c r="P126" s="47"/>
      <c r="Q126" s="47"/>
    </row>
    <row r="127" spans="2:17" x14ac:dyDescent="0.3">
      <c r="B127" s="237"/>
      <c r="C127" s="150"/>
      <c r="D127" s="150"/>
      <c r="E127" s="237"/>
      <c r="F127" s="237"/>
      <c r="G127" s="30"/>
      <c r="H127" s="237"/>
      <c r="I127" s="150"/>
      <c r="J127" s="150"/>
      <c r="K127" s="237"/>
      <c r="L127" s="237"/>
      <c r="M127" s="30"/>
      <c r="N127" s="237"/>
      <c r="O127" s="47"/>
      <c r="P127" s="47"/>
      <c r="Q127" s="47"/>
    </row>
    <row r="128" spans="2:17" x14ac:dyDescent="0.3">
      <c r="B128" s="237"/>
      <c r="C128" s="150"/>
      <c r="D128" s="150"/>
      <c r="E128" s="237"/>
      <c r="F128" s="237"/>
      <c r="G128" s="30"/>
      <c r="H128" s="237"/>
      <c r="I128" s="150"/>
      <c r="J128" s="150"/>
      <c r="K128" s="237"/>
      <c r="L128" s="237"/>
      <c r="M128" s="30"/>
      <c r="N128" s="237"/>
      <c r="O128" s="47"/>
      <c r="P128" s="47"/>
      <c r="Q128" s="47"/>
    </row>
    <row r="129" spans="2:17" x14ac:dyDescent="0.3">
      <c r="B129" s="237"/>
      <c r="C129" s="150"/>
      <c r="D129" s="150"/>
      <c r="E129" s="237"/>
      <c r="F129" s="237"/>
      <c r="G129" s="30"/>
      <c r="H129" s="237"/>
      <c r="I129" s="150"/>
      <c r="J129" s="150"/>
      <c r="K129" s="237"/>
      <c r="L129" s="237"/>
      <c r="M129" s="30"/>
      <c r="N129" s="237"/>
      <c r="O129" s="47"/>
      <c r="P129" s="47"/>
      <c r="Q129" s="47"/>
    </row>
    <row r="130" spans="2:17" x14ac:dyDescent="0.3">
      <c r="B130" s="237"/>
      <c r="C130" s="150"/>
      <c r="D130" s="150"/>
      <c r="E130" s="237"/>
      <c r="F130" s="237"/>
      <c r="G130" s="30"/>
      <c r="H130" s="237"/>
      <c r="I130" s="150"/>
      <c r="J130" s="150"/>
      <c r="K130" s="237"/>
      <c r="L130" s="237"/>
      <c r="M130" s="30"/>
      <c r="N130" s="237"/>
      <c r="O130" s="47"/>
      <c r="P130" s="47"/>
      <c r="Q130" s="47"/>
    </row>
    <row r="131" spans="2:17" x14ac:dyDescent="0.3">
      <c r="B131" s="237"/>
      <c r="C131" s="150"/>
      <c r="D131" s="150"/>
      <c r="E131" s="237"/>
      <c r="F131" s="237"/>
      <c r="G131" s="30"/>
      <c r="H131" s="237"/>
      <c r="I131" s="150"/>
      <c r="J131" s="150"/>
      <c r="K131" s="237"/>
      <c r="L131" s="237"/>
      <c r="M131" s="30"/>
      <c r="N131" s="237"/>
      <c r="O131" s="47"/>
      <c r="P131" s="47"/>
      <c r="Q131" s="47"/>
    </row>
    <row r="132" spans="2:17" x14ac:dyDescent="0.3">
      <c r="B132" s="237"/>
      <c r="C132" s="150"/>
      <c r="D132" s="150"/>
      <c r="E132" s="237"/>
      <c r="F132" s="237"/>
      <c r="G132" s="30"/>
      <c r="H132" s="237"/>
      <c r="I132" s="150"/>
      <c r="J132" s="150"/>
      <c r="K132" s="237"/>
      <c r="L132" s="237"/>
      <c r="M132" s="30"/>
      <c r="N132" s="237"/>
      <c r="O132" s="47"/>
      <c r="P132" s="47"/>
      <c r="Q132" s="47"/>
    </row>
    <row r="133" spans="2:17" x14ac:dyDescent="0.3">
      <c r="B133" s="237"/>
      <c r="C133" s="150"/>
      <c r="D133" s="150"/>
      <c r="E133" s="237"/>
      <c r="F133" s="237"/>
      <c r="G133" s="30"/>
      <c r="H133" s="237"/>
      <c r="I133" s="150"/>
      <c r="J133" s="150"/>
      <c r="K133" s="237"/>
      <c r="L133" s="237"/>
      <c r="M133" s="30"/>
      <c r="N133" s="237"/>
      <c r="O133" s="47"/>
      <c r="P133" s="47"/>
      <c r="Q133" s="47"/>
    </row>
    <row r="134" spans="2:17" x14ac:dyDescent="0.3">
      <c r="B134" s="237"/>
      <c r="C134" s="150"/>
      <c r="D134" s="150"/>
      <c r="E134" s="237"/>
      <c r="F134" s="237"/>
      <c r="G134" s="30"/>
      <c r="H134" s="237"/>
      <c r="I134" s="150"/>
      <c r="J134" s="150"/>
      <c r="K134" s="237"/>
      <c r="L134" s="237"/>
      <c r="M134" s="30"/>
      <c r="N134" s="237"/>
      <c r="O134" s="47"/>
      <c r="P134" s="47"/>
      <c r="Q134" s="47"/>
    </row>
    <row r="135" spans="2:17" x14ac:dyDescent="0.3">
      <c r="B135" s="237"/>
      <c r="C135" s="150"/>
      <c r="D135" s="150"/>
      <c r="E135" s="237"/>
      <c r="F135" s="237"/>
      <c r="G135" s="30"/>
      <c r="H135" s="237"/>
      <c r="I135" s="150"/>
      <c r="J135" s="150"/>
      <c r="K135" s="237"/>
      <c r="L135" s="237"/>
      <c r="M135" s="30"/>
      <c r="N135" s="237"/>
      <c r="O135" s="47"/>
      <c r="P135" s="47"/>
      <c r="Q135" s="47"/>
    </row>
    <row r="136" spans="2:17" x14ac:dyDescent="0.3">
      <c r="B136" s="237"/>
      <c r="C136" s="150"/>
      <c r="D136" s="150"/>
      <c r="E136" s="237"/>
      <c r="F136" s="237"/>
      <c r="G136" s="30"/>
      <c r="H136" s="237"/>
      <c r="I136" s="150"/>
      <c r="J136" s="150"/>
      <c r="K136" s="237"/>
      <c r="L136" s="237"/>
      <c r="M136" s="30"/>
      <c r="N136" s="237"/>
      <c r="O136" s="47"/>
      <c r="P136" s="47"/>
      <c r="Q136" s="47"/>
    </row>
    <row r="137" spans="2:17" x14ac:dyDescent="0.3">
      <c r="B137" s="237"/>
      <c r="C137" s="150"/>
      <c r="D137" s="150"/>
      <c r="E137" s="237"/>
      <c r="F137" s="237"/>
      <c r="G137" s="30"/>
      <c r="H137" s="237"/>
      <c r="I137" s="150"/>
      <c r="J137" s="150"/>
      <c r="K137" s="237"/>
      <c r="L137" s="237"/>
      <c r="M137" s="30"/>
      <c r="N137" s="237"/>
      <c r="O137" s="47"/>
      <c r="P137" s="47"/>
      <c r="Q137" s="47"/>
    </row>
    <row r="138" spans="2:17" x14ac:dyDescent="0.3">
      <c r="B138" s="237"/>
      <c r="C138" s="150"/>
      <c r="D138" s="150"/>
      <c r="E138" s="237"/>
      <c r="F138" s="237"/>
      <c r="G138" s="30"/>
      <c r="H138" s="237"/>
      <c r="I138" s="150"/>
      <c r="J138" s="150"/>
      <c r="K138" s="237"/>
      <c r="L138" s="237"/>
      <c r="M138" s="30"/>
      <c r="N138" s="237"/>
      <c r="O138" s="47"/>
      <c r="P138" s="47"/>
      <c r="Q138" s="47"/>
    </row>
    <row r="139" spans="2:17" x14ac:dyDescent="0.3">
      <c r="B139" s="237"/>
      <c r="C139" s="150"/>
      <c r="D139" s="150"/>
      <c r="E139" s="237"/>
      <c r="F139" s="237"/>
      <c r="G139" s="30"/>
      <c r="H139" s="237"/>
      <c r="I139" s="150"/>
      <c r="J139" s="150"/>
      <c r="K139" s="237"/>
      <c r="L139" s="237"/>
      <c r="M139" s="30"/>
      <c r="N139" s="237"/>
      <c r="O139" s="47"/>
      <c r="P139" s="47"/>
      <c r="Q139" s="47"/>
    </row>
    <row r="140" spans="2:17" x14ac:dyDescent="0.3">
      <c r="B140" s="237"/>
      <c r="C140" s="150"/>
      <c r="D140" s="150"/>
      <c r="E140" s="237"/>
      <c r="F140" s="237"/>
      <c r="G140" s="30"/>
      <c r="H140" s="237"/>
      <c r="I140" s="150"/>
      <c r="J140" s="150"/>
      <c r="K140" s="237"/>
      <c r="L140" s="237"/>
      <c r="M140" s="30"/>
      <c r="N140" s="237"/>
      <c r="O140" s="47"/>
      <c r="P140" s="47"/>
      <c r="Q140" s="47"/>
    </row>
    <row r="141" spans="2:17" x14ac:dyDescent="0.3">
      <c r="B141" s="237"/>
      <c r="C141" s="150"/>
      <c r="D141" s="150"/>
      <c r="E141" s="237"/>
      <c r="F141" s="237"/>
      <c r="G141" s="30"/>
      <c r="H141" s="237"/>
      <c r="I141" s="150"/>
      <c r="J141" s="150"/>
      <c r="K141" s="237"/>
      <c r="L141" s="237"/>
      <c r="M141" s="30"/>
      <c r="N141" s="237"/>
      <c r="O141" s="47"/>
      <c r="P141" s="47"/>
      <c r="Q141" s="47"/>
    </row>
    <row r="142" spans="2:17" x14ac:dyDescent="0.3">
      <c r="B142" s="237"/>
      <c r="C142" s="150"/>
      <c r="D142" s="150"/>
      <c r="E142" s="237"/>
      <c r="F142" s="237"/>
      <c r="G142" s="30"/>
      <c r="H142" s="237"/>
      <c r="I142" s="150"/>
      <c r="J142" s="150"/>
      <c r="K142" s="237"/>
      <c r="L142" s="237"/>
      <c r="M142" s="30"/>
      <c r="N142" s="237"/>
      <c r="O142" s="47"/>
      <c r="P142" s="47"/>
      <c r="Q142" s="47"/>
    </row>
    <row r="143" spans="2:17" x14ac:dyDescent="0.3">
      <c r="B143" s="237"/>
      <c r="C143" s="150"/>
      <c r="D143" s="150"/>
      <c r="E143" s="237"/>
      <c r="F143" s="237"/>
      <c r="G143" s="30"/>
      <c r="H143" s="237"/>
      <c r="I143" s="150"/>
      <c r="J143" s="150"/>
      <c r="K143" s="237"/>
      <c r="L143" s="237"/>
      <c r="M143" s="30"/>
      <c r="N143" s="237"/>
      <c r="O143" s="47"/>
      <c r="P143" s="47"/>
      <c r="Q143" s="47"/>
    </row>
    <row r="144" spans="2:17" x14ac:dyDescent="0.3">
      <c r="B144" s="237"/>
      <c r="C144" s="150"/>
      <c r="D144" s="150"/>
      <c r="E144" s="237"/>
      <c r="F144" s="237"/>
      <c r="G144" s="30"/>
      <c r="H144" s="237"/>
      <c r="I144" s="150"/>
      <c r="J144" s="150"/>
      <c r="K144" s="237"/>
      <c r="L144" s="237"/>
      <c r="M144" s="30"/>
      <c r="N144" s="237"/>
      <c r="O144" s="47"/>
      <c r="P144" s="47"/>
      <c r="Q144" s="47"/>
    </row>
    <row r="145" spans="2:17" x14ac:dyDescent="0.3">
      <c r="B145" s="237"/>
      <c r="C145" s="150"/>
      <c r="D145" s="150"/>
      <c r="E145" s="237"/>
      <c r="F145" s="237"/>
      <c r="G145" s="30"/>
      <c r="H145" s="237"/>
      <c r="I145" s="150"/>
      <c r="J145" s="150"/>
      <c r="K145" s="237"/>
      <c r="L145" s="237"/>
      <c r="M145" s="30"/>
      <c r="N145" s="237"/>
      <c r="O145" s="47"/>
      <c r="P145" s="47"/>
      <c r="Q145" s="47"/>
    </row>
    <row r="146" spans="2:17" x14ac:dyDescent="0.3">
      <c r="B146" s="237"/>
      <c r="C146" s="150"/>
      <c r="D146" s="150"/>
      <c r="E146" s="237"/>
      <c r="F146" s="237"/>
      <c r="G146" s="30"/>
      <c r="H146" s="237"/>
      <c r="I146" s="150"/>
      <c r="J146" s="150"/>
      <c r="K146" s="237"/>
      <c r="L146" s="237"/>
      <c r="M146" s="30"/>
      <c r="N146" s="237"/>
      <c r="O146" s="47"/>
      <c r="P146" s="47"/>
      <c r="Q146" s="47"/>
    </row>
    <row r="147" spans="2:17" x14ac:dyDescent="0.3">
      <c r="B147" s="237"/>
      <c r="C147" s="150"/>
      <c r="D147" s="150"/>
      <c r="E147" s="237"/>
      <c r="F147" s="237"/>
      <c r="G147" s="30"/>
      <c r="H147" s="237"/>
      <c r="I147" s="150"/>
      <c r="J147" s="150"/>
      <c r="K147" s="237"/>
      <c r="L147" s="237"/>
      <c r="M147" s="30"/>
      <c r="N147" s="237"/>
      <c r="O147" s="47"/>
      <c r="P147" s="47"/>
      <c r="Q147" s="47"/>
    </row>
    <row r="148" spans="2:17" x14ac:dyDescent="0.3">
      <c r="B148" s="237"/>
      <c r="C148" s="150"/>
      <c r="D148" s="150"/>
      <c r="E148" s="237"/>
      <c r="F148" s="237"/>
      <c r="G148" s="30"/>
      <c r="H148" s="237"/>
      <c r="I148" s="150"/>
      <c r="J148" s="150"/>
      <c r="K148" s="237"/>
      <c r="L148" s="237"/>
      <c r="M148" s="30"/>
      <c r="N148" s="237"/>
      <c r="O148" s="47"/>
      <c r="P148" s="47"/>
      <c r="Q148" s="47"/>
    </row>
    <row r="149" spans="2:17" x14ac:dyDescent="0.3">
      <c r="B149" s="237"/>
      <c r="C149" s="150"/>
      <c r="D149" s="150"/>
      <c r="E149" s="237"/>
      <c r="F149" s="237"/>
      <c r="G149" s="30"/>
      <c r="H149" s="237"/>
      <c r="I149" s="150"/>
      <c r="J149" s="150"/>
      <c r="K149" s="237"/>
      <c r="L149" s="237"/>
      <c r="M149" s="30"/>
      <c r="N149" s="237"/>
      <c r="O149" s="47"/>
      <c r="P149" s="47"/>
      <c r="Q149" s="47"/>
    </row>
    <row r="150" spans="2:17" x14ac:dyDescent="0.3">
      <c r="B150" s="237"/>
      <c r="C150" s="150"/>
      <c r="D150" s="150"/>
      <c r="E150" s="237"/>
      <c r="F150" s="237"/>
      <c r="G150" s="30"/>
      <c r="H150" s="237"/>
      <c r="I150" s="150"/>
      <c r="J150" s="150"/>
      <c r="K150" s="237"/>
      <c r="L150" s="237"/>
      <c r="M150" s="30"/>
      <c r="N150" s="237"/>
      <c r="O150" s="47"/>
      <c r="P150" s="47"/>
      <c r="Q150" s="47"/>
    </row>
    <row r="151" spans="2:17" x14ac:dyDescent="0.3">
      <c r="B151" s="237"/>
      <c r="C151" s="150"/>
      <c r="D151" s="150"/>
      <c r="E151" s="237"/>
      <c r="F151" s="237"/>
      <c r="G151" s="30"/>
      <c r="H151" s="237"/>
      <c r="I151" s="150"/>
      <c r="J151" s="150"/>
      <c r="K151" s="237"/>
      <c r="L151" s="237"/>
      <c r="M151" s="30"/>
      <c r="N151" s="237"/>
      <c r="O151" s="47"/>
      <c r="P151" s="47"/>
      <c r="Q151" s="47"/>
    </row>
    <row r="152" spans="2:17" x14ac:dyDescent="0.3">
      <c r="B152" s="237"/>
      <c r="C152" s="150"/>
      <c r="D152" s="150"/>
      <c r="E152" s="237"/>
      <c r="F152" s="237"/>
      <c r="G152" s="30"/>
      <c r="H152" s="237"/>
      <c r="I152" s="150"/>
      <c r="J152" s="150"/>
      <c r="K152" s="237"/>
      <c r="L152" s="237"/>
      <c r="M152" s="30"/>
      <c r="N152" s="237"/>
      <c r="O152" s="47"/>
      <c r="P152" s="47"/>
      <c r="Q152" s="47"/>
    </row>
    <row r="153" spans="2:17" x14ac:dyDescent="0.3">
      <c r="B153" s="237"/>
      <c r="C153" s="150"/>
      <c r="D153" s="150"/>
      <c r="E153" s="237"/>
      <c r="F153" s="237"/>
      <c r="G153" s="30"/>
      <c r="H153" s="237"/>
      <c r="I153" s="150"/>
      <c r="J153" s="150"/>
      <c r="K153" s="237"/>
      <c r="L153" s="237"/>
      <c r="M153" s="30"/>
      <c r="N153" s="237"/>
      <c r="O153" s="47"/>
      <c r="P153" s="47"/>
      <c r="Q153" s="47"/>
    </row>
    <row r="154" spans="2:17" x14ac:dyDescent="0.3">
      <c r="B154" s="237"/>
      <c r="C154" s="150"/>
      <c r="D154" s="150"/>
      <c r="E154" s="237"/>
      <c r="F154" s="237"/>
      <c r="G154" s="30"/>
      <c r="H154" s="237"/>
      <c r="I154" s="150"/>
      <c r="J154" s="150"/>
      <c r="K154" s="237"/>
      <c r="L154" s="237"/>
      <c r="M154" s="30"/>
      <c r="N154" s="237"/>
      <c r="O154" s="47"/>
      <c r="P154" s="47"/>
      <c r="Q154" s="47"/>
    </row>
    <row r="155" spans="2:17" x14ac:dyDescent="0.3">
      <c r="B155" s="237"/>
      <c r="C155" s="150"/>
      <c r="D155" s="150"/>
      <c r="E155" s="237"/>
      <c r="F155" s="237"/>
      <c r="G155" s="30"/>
      <c r="H155" s="237"/>
      <c r="I155" s="150"/>
      <c r="J155" s="150"/>
      <c r="K155" s="237"/>
      <c r="L155" s="237"/>
      <c r="M155" s="30"/>
      <c r="N155" s="237"/>
      <c r="O155" s="47"/>
      <c r="P155" s="47"/>
      <c r="Q155" s="47"/>
    </row>
    <row r="156" spans="2:17" x14ac:dyDescent="0.3">
      <c r="B156" s="237"/>
      <c r="C156" s="150"/>
      <c r="D156" s="150"/>
      <c r="E156" s="237"/>
      <c r="F156" s="237"/>
      <c r="G156" s="30"/>
      <c r="H156" s="237"/>
      <c r="I156" s="150"/>
      <c r="J156" s="150"/>
      <c r="K156" s="237"/>
      <c r="L156" s="237"/>
      <c r="M156" s="30"/>
      <c r="N156" s="237"/>
      <c r="O156" s="47"/>
      <c r="P156" s="47"/>
      <c r="Q156" s="47"/>
    </row>
    <row r="157" spans="2:17" x14ac:dyDescent="0.3">
      <c r="B157" s="237"/>
      <c r="C157" s="150"/>
      <c r="D157" s="150"/>
      <c r="E157" s="237"/>
      <c r="F157" s="237"/>
      <c r="G157" s="30"/>
      <c r="H157" s="237"/>
      <c r="I157" s="150"/>
      <c r="J157" s="150"/>
      <c r="K157" s="237"/>
      <c r="L157" s="237"/>
      <c r="M157" s="30"/>
      <c r="N157" s="237"/>
      <c r="O157" s="47"/>
      <c r="P157" s="47"/>
      <c r="Q157" s="47"/>
    </row>
    <row r="158" spans="2:17" x14ac:dyDescent="0.3">
      <c r="B158" s="237"/>
      <c r="C158" s="150"/>
      <c r="D158" s="150"/>
      <c r="E158" s="237"/>
      <c r="F158" s="237"/>
      <c r="G158" s="30"/>
      <c r="H158" s="237"/>
      <c r="I158" s="150"/>
      <c r="J158" s="150"/>
      <c r="K158" s="237"/>
      <c r="L158" s="237"/>
      <c r="M158" s="30"/>
      <c r="N158" s="237"/>
      <c r="O158" s="47"/>
      <c r="P158" s="47"/>
      <c r="Q158" s="47"/>
    </row>
    <row r="159" spans="2:17" x14ac:dyDescent="0.3">
      <c r="B159" s="237"/>
      <c r="C159" s="150"/>
      <c r="D159" s="150"/>
      <c r="E159" s="237"/>
      <c r="F159" s="237"/>
      <c r="G159" s="30"/>
      <c r="H159" s="237"/>
      <c r="I159" s="150"/>
      <c r="J159" s="150"/>
      <c r="K159" s="237"/>
      <c r="L159" s="237"/>
      <c r="M159" s="30"/>
      <c r="N159" s="237"/>
      <c r="O159" s="47"/>
      <c r="P159" s="47"/>
      <c r="Q159" s="47"/>
    </row>
    <row r="160" spans="2:17" x14ac:dyDescent="0.3">
      <c r="B160" s="237"/>
      <c r="C160" s="150"/>
      <c r="D160" s="150"/>
      <c r="E160" s="237"/>
      <c r="F160" s="237"/>
      <c r="G160" s="30"/>
      <c r="H160" s="237"/>
      <c r="I160" s="150"/>
      <c r="J160" s="150"/>
      <c r="K160" s="237"/>
      <c r="L160" s="237"/>
      <c r="M160" s="30"/>
      <c r="N160" s="237"/>
      <c r="O160" s="47"/>
      <c r="P160" s="47"/>
      <c r="Q160" s="47"/>
    </row>
    <row r="161" spans="2:17" x14ac:dyDescent="0.3">
      <c r="B161" s="237"/>
      <c r="C161" s="150"/>
      <c r="D161" s="150"/>
      <c r="E161" s="237"/>
      <c r="F161" s="237"/>
      <c r="G161" s="30"/>
      <c r="H161" s="237"/>
      <c r="I161" s="150"/>
      <c r="J161" s="150"/>
      <c r="K161" s="237"/>
      <c r="L161" s="237"/>
      <c r="M161" s="30"/>
      <c r="N161" s="237"/>
      <c r="O161" s="47"/>
      <c r="P161" s="47"/>
      <c r="Q161" s="47"/>
    </row>
    <row r="162" spans="2:17" x14ac:dyDescent="0.3">
      <c r="B162" s="237"/>
      <c r="C162" s="150"/>
      <c r="D162" s="150"/>
      <c r="E162" s="237"/>
      <c r="F162" s="237"/>
      <c r="G162" s="30"/>
      <c r="H162" s="237"/>
      <c r="I162" s="150"/>
      <c r="J162" s="150"/>
      <c r="K162" s="237"/>
      <c r="L162" s="237"/>
      <c r="M162" s="30"/>
      <c r="N162" s="237"/>
      <c r="O162" s="47"/>
      <c r="P162" s="47"/>
      <c r="Q162" s="47"/>
    </row>
    <row r="163" spans="2:17" x14ac:dyDescent="0.3">
      <c r="B163" s="237"/>
      <c r="C163" s="150"/>
      <c r="D163" s="150"/>
      <c r="E163" s="237"/>
      <c r="F163" s="237"/>
      <c r="G163" s="30"/>
      <c r="H163" s="237"/>
      <c r="I163" s="150"/>
      <c r="J163" s="150"/>
      <c r="K163" s="237"/>
      <c r="L163" s="237"/>
      <c r="M163" s="30"/>
      <c r="N163" s="237"/>
      <c r="O163" s="47"/>
      <c r="P163" s="47"/>
      <c r="Q163" s="47"/>
    </row>
    <row r="164" spans="2:17" x14ac:dyDescent="0.3">
      <c r="B164" s="237"/>
      <c r="C164" s="150"/>
      <c r="D164" s="150"/>
      <c r="E164" s="237"/>
      <c r="F164" s="237"/>
      <c r="G164" s="30"/>
      <c r="H164" s="237"/>
      <c r="I164" s="150"/>
      <c r="J164" s="150"/>
      <c r="K164" s="237"/>
      <c r="L164" s="237"/>
      <c r="M164" s="30"/>
      <c r="N164" s="237"/>
      <c r="O164" s="47"/>
      <c r="P164" s="47"/>
      <c r="Q164" s="47"/>
    </row>
    <row r="165" spans="2:17" x14ac:dyDescent="0.3">
      <c r="B165" s="237"/>
      <c r="C165" s="150"/>
      <c r="D165" s="150"/>
      <c r="E165" s="237"/>
      <c r="F165" s="237"/>
      <c r="G165" s="30"/>
      <c r="H165" s="237"/>
      <c r="I165" s="150"/>
      <c r="J165" s="150"/>
      <c r="K165" s="237"/>
      <c r="L165" s="237"/>
      <c r="M165" s="30"/>
      <c r="N165" s="237"/>
      <c r="O165" s="47"/>
      <c r="P165" s="47"/>
      <c r="Q165" s="47"/>
    </row>
    <row r="166" spans="2:17" x14ac:dyDescent="0.3">
      <c r="B166" s="237"/>
      <c r="C166" s="150"/>
      <c r="D166" s="150"/>
      <c r="E166" s="237"/>
      <c r="F166" s="237"/>
      <c r="G166" s="30"/>
      <c r="H166" s="237"/>
      <c r="I166" s="150"/>
      <c r="J166" s="150"/>
      <c r="K166" s="237"/>
      <c r="L166" s="237"/>
      <c r="M166" s="30"/>
      <c r="N166" s="237"/>
      <c r="O166" s="47"/>
      <c r="P166" s="47"/>
      <c r="Q166" s="47"/>
    </row>
    <row r="167" spans="2:17" x14ac:dyDescent="0.3">
      <c r="B167" s="237"/>
      <c r="C167" s="150"/>
      <c r="D167" s="150"/>
      <c r="E167" s="237"/>
      <c r="F167" s="237"/>
      <c r="G167" s="30"/>
      <c r="H167" s="237"/>
      <c r="I167" s="150"/>
      <c r="J167" s="150"/>
      <c r="K167" s="237"/>
      <c r="L167" s="237"/>
      <c r="M167" s="30"/>
      <c r="N167" s="237"/>
      <c r="O167" s="47"/>
      <c r="P167" s="47"/>
      <c r="Q167" s="47"/>
    </row>
    <row r="168" spans="2:17" x14ac:dyDescent="0.3">
      <c r="B168" s="237"/>
      <c r="C168" s="150"/>
      <c r="D168" s="150"/>
      <c r="E168" s="237"/>
      <c r="F168" s="237"/>
      <c r="G168" s="30"/>
      <c r="H168" s="237"/>
      <c r="I168" s="150"/>
      <c r="J168" s="150"/>
      <c r="K168" s="237"/>
      <c r="L168" s="237"/>
      <c r="M168" s="30"/>
      <c r="N168" s="237"/>
      <c r="O168" s="47"/>
      <c r="P168" s="47"/>
      <c r="Q168" s="47"/>
    </row>
    <row r="169" spans="2:17" x14ac:dyDescent="0.3">
      <c r="B169" s="237"/>
      <c r="C169" s="150"/>
      <c r="D169" s="150"/>
      <c r="E169" s="237"/>
      <c r="F169" s="237"/>
      <c r="G169" s="30"/>
      <c r="H169" s="237"/>
      <c r="I169" s="150"/>
      <c r="J169" s="150"/>
      <c r="K169" s="237"/>
      <c r="L169" s="237"/>
      <c r="M169" s="30"/>
      <c r="N169" s="237"/>
      <c r="O169" s="47"/>
      <c r="P169" s="47"/>
      <c r="Q169" s="47"/>
    </row>
    <row r="170" spans="2:17" x14ac:dyDescent="0.3">
      <c r="B170" s="237"/>
      <c r="C170" s="150"/>
      <c r="D170" s="150"/>
      <c r="E170" s="237"/>
      <c r="F170" s="237"/>
      <c r="G170" s="30"/>
      <c r="H170" s="237"/>
      <c r="I170" s="150"/>
      <c r="J170" s="150"/>
      <c r="K170" s="237"/>
      <c r="L170" s="237"/>
      <c r="M170" s="30"/>
      <c r="N170" s="237"/>
      <c r="O170" s="47"/>
      <c r="P170" s="47"/>
      <c r="Q170" s="47"/>
    </row>
    <row r="171" spans="2:17" x14ac:dyDescent="0.3">
      <c r="B171" s="237"/>
      <c r="C171" s="150"/>
      <c r="D171" s="150"/>
      <c r="E171" s="237"/>
      <c r="F171" s="237"/>
      <c r="G171" s="30"/>
      <c r="H171" s="237"/>
      <c r="I171" s="150"/>
      <c r="J171" s="150"/>
      <c r="K171" s="237"/>
      <c r="L171" s="237"/>
      <c r="M171" s="30"/>
      <c r="N171" s="237"/>
      <c r="O171" s="47"/>
      <c r="P171" s="47"/>
      <c r="Q171" s="47"/>
    </row>
    <row r="172" spans="2:17" x14ac:dyDescent="0.3">
      <c r="B172" s="237"/>
      <c r="C172" s="150"/>
      <c r="D172" s="150"/>
      <c r="E172" s="237"/>
      <c r="F172" s="237"/>
      <c r="G172" s="30"/>
      <c r="H172" s="237"/>
      <c r="I172" s="150"/>
      <c r="J172" s="150"/>
      <c r="K172" s="237"/>
      <c r="L172" s="237"/>
      <c r="M172" s="30"/>
      <c r="N172" s="237"/>
      <c r="O172" s="47"/>
      <c r="P172" s="47"/>
      <c r="Q172" s="47"/>
    </row>
    <row r="173" spans="2:17" x14ac:dyDescent="0.3">
      <c r="B173" s="237"/>
      <c r="C173" s="150"/>
      <c r="D173" s="150"/>
      <c r="E173" s="237"/>
      <c r="F173" s="237"/>
      <c r="G173" s="30"/>
      <c r="H173" s="237"/>
      <c r="I173" s="150"/>
      <c r="J173" s="150"/>
      <c r="K173" s="237"/>
      <c r="L173" s="237"/>
      <c r="M173" s="30"/>
      <c r="N173" s="237"/>
      <c r="O173" s="47"/>
      <c r="P173" s="47"/>
      <c r="Q173" s="47"/>
    </row>
    <row r="174" spans="2:17" x14ac:dyDescent="0.3">
      <c r="B174" s="237"/>
      <c r="C174" s="150"/>
      <c r="D174" s="150"/>
      <c r="E174" s="237"/>
      <c r="F174" s="237"/>
      <c r="G174" s="30"/>
      <c r="H174" s="237"/>
      <c r="I174" s="150"/>
      <c r="J174" s="150"/>
      <c r="K174" s="237"/>
      <c r="L174" s="237"/>
      <c r="M174" s="30"/>
      <c r="N174" s="237"/>
      <c r="O174" s="47"/>
      <c r="P174" s="47"/>
      <c r="Q174" s="47"/>
    </row>
    <row r="175" spans="2:17" x14ac:dyDescent="0.3">
      <c r="B175" s="237"/>
      <c r="C175" s="150"/>
      <c r="D175" s="150"/>
      <c r="E175" s="237"/>
      <c r="F175" s="237"/>
      <c r="G175" s="30"/>
      <c r="H175" s="237"/>
      <c r="I175" s="150"/>
      <c r="J175" s="150"/>
      <c r="K175" s="237"/>
      <c r="L175" s="237"/>
      <c r="M175" s="30"/>
      <c r="N175" s="237"/>
      <c r="O175" s="47"/>
      <c r="P175" s="47"/>
      <c r="Q175" s="47"/>
    </row>
    <row r="176" spans="2:17" x14ac:dyDescent="0.3">
      <c r="B176" s="237"/>
      <c r="C176" s="150"/>
      <c r="D176" s="150"/>
      <c r="E176" s="237"/>
      <c r="F176" s="237"/>
      <c r="G176" s="30"/>
      <c r="H176" s="237"/>
      <c r="I176" s="150"/>
      <c r="J176" s="150"/>
      <c r="K176" s="237"/>
      <c r="L176" s="237"/>
      <c r="M176" s="30"/>
      <c r="N176" s="237"/>
      <c r="O176" s="47"/>
      <c r="P176" s="47"/>
      <c r="Q176" s="47"/>
    </row>
    <row r="177" spans="2:17" x14ac:dyDescent="0.3">
      <c r="B177" s="237"/>
      <c r="C177" s="150"/>
      <c r="D177" s="150"/>
      <c r="E177" s="237"/>
      <c r="F177" s="237"/>
      <c r="G177" s="30"/>
      <c r="H177" s="237"/>
      <c r="I177" s="150"/>
      <c r="J177" s="150"/>
      <c r="K177" s="237"/>
      <c r="L177" s="237"/>
      <c r="M177" s="30"/>
      <c r="N177" s="237"/>
      <c r="O177" s="47"/>
      <c r="P177" s="47"/>
      <c r="Q177" s="47"/>
    </row>
    <row r="178" spans="2:17" x14ac:dyDescent="0.3">
      <c r="B178" s="237"/>
      <c r="C178" s="150"/>
      <c r="D178" s="150"/>
      <c r="E178" s="237"/>
      <c r="F178" s="237"/>
      <c r="G178" s="30"/>
      <c r="H178" s="237"/>
      <c r="I178" s="150"/>
      <c r="J178" s="150"/>
      <c r="K178" s="237"/>
      <c r="L178" s="237"/>
      <c r="M178" s="30"/>
      <c r="N178" s="237"/>
      <c r="O178" s="47"/>
      <c r="P178" s="47"/>
      <c r="Q178" s="47"/>
    </row>
    <row r="179" spans="2:17" x14ac:dyDescent="0.3">
      <c r="B179" s="237"/>
      <c r="C179" s="150"/>
      <c r="D179" s="150"/>
      <c r="E179" s="237"/>
      <c r="F179" s="237"/>
      <c r="G179" s="30"/>
      <c r="H179" s="237"/>
      <c r="I179" s="150"/>
      <c r="J179" s="150"/>
      <c r="K179" s="237"/>
      <c r="L179" s="237"/>
      <c r="M179" s="30"/>
      <c r="N179" s="237"/>
      <c r="O179" s="47"/>
      <c r="P179" s="47"/>
      <c r="Q179" s="47"/>
    </row>
    <row r="180" spans="2:17" x14ac:dyDescent="0.3">
      <c r="B180" s="237"/>
      <c r="C180" s="150"/>
      <c r="D180" s="150"/>
      <c r="E180" s="237"/>
      <c r="F180" s="237"/>
      <c r="G180" s="30"/>
      <c r="H180" s="237"/>
      <c r="I180" s="150"/>
      <c r="J180" s="150"/>
      <c r="K180" s="237"/>
      <c r="L180" s="237"/>
      <c r="M180" s="30"/>
      <c r="N180" s="237"/>
      <c r="O180" s="47"/>
      <c r="P180" s="47"/>
      <c r="Q180" s="47"/>
    </row>
    <row r="181" spans="2:17" x14ac:dyDescent="0.3">
      <c r="B181" s="237"/>
      <c r="C181" s="150"/>
      <c r="D181" s="150"/>
      <c r="E181" s="237"/>
      <c r="F181" s="237"/>
      <c r="G181" s="30"/>
      <c r="H181" s="237"/>
      <c r="I181" s="150"/>
      <c r="J181" s="150"/>
      <c r="K181" s="237"/>
      <c r="L181" s="237"/>
      <c r="M181" s="30"/>
      <c r="N181" s="237"/>
      <c r="O181" s="47"/>
      <c r="P181" s="47"/>
      <c r="Q181" s="47"/>
    </row>
    <row r="182" spans="2:17" x14ac:dyDescent="0.3">
      <c r="B182" s="237"/>
      <c r="C182" s="150"/>
      <c r="D182" s="150"/>
      <c r="E182" s="237"/>
      <c r="F182" s="237"/>
      <c r="G182" s="30"/>
      <c r="H182" s="237"/>
      <c r="I182" s="150"/>
      <c r="J182" s="150"/>
      <c r="K182" s="237"/>
      <c r="L182" s="237"/>
      <c r="M182" s="30"/>
      <c r="N182" s="237"/>
      <c r="O182" s="47"/>
      <c r="P182" s="47"/>
      <c r="Q182" s="47"/>
    </row>
    <row r="183" spans="2:17" x14ac:dyDescent="0.3">
      <c r="B183" s="237"/>
      <c r="C183" s="150"/>
      <c r="D183" s="150"/>
      <c r="E183" s="237"/>
      <c r="F183" s="237"/>
      <c r="G183" s="30"/>
      <c r="H183" s="237"/>
      <c r="I183" s="150"/>
      <c r="J183" s="150"/>
      <c r="K183" s="237"/>
      <c r="L183" s="237"/>
      <c r="M183" s="30"/>
      <c r="N183" s="237"/>
      <c r="O183" s="47"/>
      <c r="P183" s="47"/>
      <c r="Q183" s="47"/>
    </row>
    <row r="184" spans="2:17" x14ac:dyDescent="0.3">
      <c r="B184" s="237"/>
      <c r="C184" s="150"/>
      <c r="D184" s="150"/>
      <c r="E184" s="237"/>
      <c r="F184" s="237"/>
      <c r="G184" s="30"/>
      <c r="H184" s="237"/>
      <c r="I184" s="150"/>
      <c r="J184" s="150"/>
      <c r="K184" s="237"/>
      <c r="L184" s="237"/>
      <c r="M184" s="30"/>
      <c r="N184" s="237"/>
      <c r="O184" s="47"/>
      <c r="P184" s="47"/>
      <c r="Q184" s="47"/>
    </row>
    <row r="185" spans="2:17" x14ac:dyDescent="0.3">
      <c r="B185" s="237"/>
      <c r="C185" s="150"/>
      <c r="D185" s="150"/>
      <c r="E185" s="237"/>
      <c r="F185" s="237"/>
      <c r="G185" s="30"/>
      <c r="H185" s="237"/>
      <c r="I185" s="150"/>
      <c r="J185" s="150"/>
      <c r="K185" s="237"/>
      <c r="L185" s="237"/>
      <c r="M185" s="30"/>
      <c r="N185" s="237"/>
      <c r="O185" s="47"/>
      <c r="P185" s="47"/>
      <c r="Q185" s="47"/>
    </row>
    <row r="186" spans="2:17" x14ac:dyDescent="0.3">
      <c r="B186" s="237"/>
      <c r="C186" s="150"/>
      <c r="D186" s="150"/>
      <c r="E186" s="237"/>
      <c r="F186" s="237"/>
      <c r="G186" s="30"/>
      <c r="H186" s="237"/>
      <c r="I186" s="150"/>
      <c r="J186" s="150"/>
      <c r="K186" s="237"/>
      <c r="L186" s="237"/>
      <c r="M186" s="30"/>
      <c r="N186" s="237"/>
      <c r="O186" s="47"/>
      <c r="P186" s="47"/>
      <c r="Q186" s="47"/>
    </row>
    <row r="187" spans="2:17" x14ac:dyDescent="0.3">
      <c r="B187" s="237"/>
      <c r="C187" s="150"/>
      <c r="D187" s="150"/>
      <c r="E187" s="237"/>
      <c r="F187" s="237"/>
      <c r="G187" s="30"/>
      <c r="H187" s="237"/>
      <c r="I187" s="150"/>
      <c r="J187" s="150"/>
      <c r="K187" s="237"/>
      <c r="L187" s="237"/>
      <c r="M187" s="30"/>
      <c r="N187" s="237"/>
      <c r="O187" s="47"/>
      <c r="P187" s="47"/>
      <c r="Q187" s="47"/>
    </row>
    <row r="188" spans="2:17" x14ac:dyDescent="0.3">
      <c r="B188" s="237"/>
      <c r="C188" s="150"/>
      <c r="D188" s="150"/>
      <c r="E188" s="237"/>
      <c r="F188" s="237"/>
      <c r="G188" s="30"/>
      <c r="H188" s="237"/>
      <c r="I188" s="150"/>
      <c r="J188" s="150"/>
      <c r="K188" s="237"/>
      <c r="L188" s="237"/>
      <c r="M188" s="30"/>
      <c r="N188" s="237"/>
      <c r="O188" s="47"/>
      <c r="P188" s="47"/>
      <c r="Q188" s="47"/>
    </row>
    <row r="189" spans="2:17" x14ac:dyDescent="0.3">
      <c r="B189" s="237"/>
      <c r="C189" s="150"/>
      <c r="D189" s="150"/>
      <c r="E189" s="237"/>
      <c r="F189" s="237"/>
      <c r="G189" s="30"/>
      <c r="H189" s="237"/>
      <c r="I189" s="150"/>
      <c r="J189" s="150"/>
      <c r="K189" s="237"/>
      <c r="L189" s="237"/>
      <c r="M189" s="30"/>
      <c r="N189" s="237"/>
      <c r="O189" s="47"/>
      <c r="P189" s="47"/>
      <c r="Q189" s="47"/>
    </row>
    <row r="190" spans="2:17" x14ac:dyDescent="0.3">
      <c r="B190" s="237"/>
      <c r="C190" s="150"/>
      <c r="D190" s="150"/>
      <c r="E190" s="237"/>
      <c r="F190" s="237"/>
      <c r="G190" s="30"/>
      <c r="H190" s="237"/>
      <c r="I190" s="150"/>
      <c r="J190" s="150"/>
      <c r="K190" s="237"/>
      <c r="L190" s="237"/>
      <c r="M190" s="30"/>
      <c r="N190" s="237"/>
      <c r="O190" s="47"/>
      <c r="P190" s="47"/>
      <c r="Q190" s="47"/>
    </row>
    <row r="191" spans="2:17" x14ac:dyDescent="0.3">
      <c r="B191" s="237"/>
      <c r="C191" s="150"/>
      <c r="D191" s="150"/>
      <c r="E191" s="237"/>
      <c r="F191" s="237"/>
      <c r="G191" s="30"/>
      <c r="H191" s="237"/>
      <c r="I191" s="150"/>
      <c r="J191" s="150"/>
      <c r="K191" s="237"/>
      <c r="L191" s="237"/>
      <c r="M191" s="30"/>
      <c r="N191" s="237"/>
      <c r="O191" s="47"/>
      <c r="P191" s="47"/>
      <c r="Q191" s="47"/>
    </row>
    <row r="192" spans="2:17" x14ac:dyDescent="0.3">
      <c r="B192" s="237"/>
      <c r="C192" s="150"/>
      <c r="D192" s="150"/>
      <c r="E192" s="237"/>
      <c r="F192" s="237"/>
      <c r="G192" s="30"/>
      <c r="H192" s="237"/>
      <c r="I192" s="150"/>
      <c r="J192" s="150"/>
      <c r="K192" s="237"/>
      <c r="L192" s="237"/>
      <c r="M192" s="30"/>
      <c r="N192" s="237"/>
      <c r="O192" s="47"/>
      <c r="P192" s="47"/>
      <c r="Q192" s="47"/>
    </row>
    <row r="193" spans="2:17" x14ac:dyDescent="0.3">
      <c r="B193" s="237"/>
      <c r="C193" s="150"/>
      <c r="D193" s="150"/>
      <c r="E193" s="237"/>
      <c r="F193" s="237"/>
      <c r="G193" s="30"/>
      <c r="H193" s="237"/>
      <c r="I193" s="150"/>
      <c r="J193" s="150"/>
      <c r="K193" s="237"/>
      <c r="L193" s="237"/>
      <c r="M193" s="30"/>
      <c r="N193" s="237"/>
      <c r="O193" s="47"/>
      <c r="P193" s="47"/>
      <c r="Q193" s="47"/>
    </row>
    <row r="194" spans="2:17" x14ac:dyDescent="0.3">
      <c r="B194" s="237"/>
      <c r="C194" s="150"/>
      <c r="D194" s="150"/>
      <c r="E194" s="237"/>
      <c r="F194" s="237"/>
      <c r="G194" s="30"/>
      <c r="H194" s="237"/>
      <c r="I194" s="150"/>
      <c r="J194" s="150"/>
      <c r="K194" s="237"/>
      <c r="L194" s="237"/>
      <c r="M194" s="30"/>
      <c r="N194" s="237"/>
      <c r="O194" s="47"/>
      <c r="P194" s="47"/>
      <c r="Q194" s="47"/>
    </row>
    <row r="195" spans="2:17" x14ac:dyDescent="0.3">
      <c r="B195" s="237"/>
      <c r="C195" s="150"/>
      <c r="D195" s="150"/>
      <c r="E195" s="237"/>
      <c r="F195" s="237"/>
      <c r="G195" s="30"/>
      <c r="H195" s="237"/>
      <c r="I195" s="150"/>
      <c r="J195" s="150"/>
      <c r="K195" s="237"/>
      <c r="L195" s="237"/>
      <c r="M195" s="30"/>
      <c r="N195" s="237"/>
      <c r="O195" s="47"/>
      <c r="P195" s="47"/>
      <c r="Q195" s="47"/>
    </row>
    <row r="196" spans="2:17" x14ac:dyDescent="0.3">
      <c r="B196" s="237"/>
      <c r="C196" s="150"/>
      <c r="D196" s="150"/>
      <c r="E196" s="237"/>
      <c r="F196" s="237"/>
      <c r="G196" s="30"/>
      <c r="H196" s="237"/>
      <c r="I196" s="150"/>
      <c r="J196" s="150"/>
      <c r="K196" s="237"/>
      <c r="L196" s="237"/>
      <c r="M196" s="30"/>
      <c r="N196" s="237"/>
      <c r="O196" s="47"/>
      <c r="P196" s="47"/>
      <c r="Q196" s="47"/>
    </row>
    <row r="197" spans="2:17" x14ac:dyDescent="0.3">
      <c r="B197" s="237"/>
      <c r="C197" s="150"/>
      <c r="D197" s="150"/>
      <c r="E197" s="237"/>
      <c r="F197" s="237"/>
      <c r="G197" s="30"/>
      <c r="H197" s="237"/>
      <c r="I197" s="150"/>
      <c r="J197" s="150"/>
      <c r="K197" s="237"/>
      <c r="L197" s="237"/>
      <c r="M197" s="30"/>
      <c r="N197" s="237"/>
      <c r="O197" s="47"/>
      <c r="P197" s="47"/>
      <c r="Q197" s="47"/>
    </row>
    <row r="198" spans="2:17" x14ac:dyDescent="0.3">
      <c r="B198" s="237"/>
      <c r="C198" s="150"/>
      <c r="D198" s="150"/>
      <c r="E198" s="237"/>
      <c r="F198" s="237"/>
      <c r="G198" s="30"/>
      <c r="H198" s="237"/>
      <c r="I198" s="150"/>
      <c r="J198" s="150"/>
      <c r="K198" s="237"/>
      <c r="L198" s="237"/>
      <c r="M198" s="30"/>
      <c r="N198" s="237"/>
      <c r="O198" s="47"/>
      <c r="P198" s="47"/>
      <c r="Q198" s="47"/>
    </row>
    <row r="199" spans="2:17" x14ac:dyDescent="0.3">
      <c r="B199" s="237"/>
      <c r="C199" s="150"/>
      <c r="D199" s="150"/>
      <c r="E199" s="237"/>
      <c r="F199" s="237"/>
      <c r="G199" s="30"/>
      <c r="H199" s="237"/>
      <c r="I199" s="150"/>
      <c r="J199" s="150"/>
      <c r="K199" s="237"/>
      <c r="L199" s="237"/>
      <c r="M199" s="30"/>
      <c r="N199" s="237"/>
      <c r="O199" s="47"/>
      <c r="P199" s="47"/>
      <c r="Q199" s="47"/>
    </row>
    <row r="200" spans="2:17" x14ac:dyDescent="0.3">
      <c r="B200" s="237"/>
      <c r="C200" s="150"/>
      <c r="D200" s="150"/>
      <c r="E200" s="237"/>
      <c r="F200" s="237"/>
      <c r="G200" s="30"/>
      <c r="H200" s="237"/>
      <c r="I200" s="150"/>
      <c r="J200" s="150"/>
      <c r="K200" s="237"/>
      <c r="L200" s="237"/>
      <c r="M200" s="30"/>
      <c r="N200" s="237"/>
      <c r="O200" s="47"/>
      <c r="P200" s="47"/>
      <c r="Q200" s="47"/>
    </row>
    <row r="201" spans="2:17" x14ac:dyDescent="0.3">
      <c r="B201" s="237"/>
      <c r="C201" s="150"/>
      <c r="D201" s="150"/>
      <c r="E201" s="237"/>
      <c r="F201" s="237"/>
      <c r="G201" s="30"/>
      <c r="H201" s="237"/>
      <c r="I201" s="150"/>
      <c r="J201" s="150"/>
      <c r="K201" s="237"/>
      <c r="L201" s="237"/>
      <c r="M201" s="30"/>
      <c r="N201" s="237"/>
      <c r="O201" s="47"/>
      <c r="P201" s="47"/>
      <c r="Q201" s="47"/>
    </row>
    <row r="202" spans="2:17" x14ac:dyDescent="0.3">
      <c r="B202" s="237"/>
      <c r="C202" s="150"/>
      <c r="D202" s="150"/>
      <c r="E202" s="237"/>
      <c r="F202" s="237"/>
      <c r="G202" s="30"/>
      <c r="H202" s="237"/>
      <c r="I202" s="150"/>
      <c r="J202" s="150"/>
      <c r="K202" s="237"/>
      <c r="L202" s="237"/>
      <c r="M202" s="30"/>
      <c r="N202" s="237"/>
      <c r="O202" s="47"/>
      <c r="P202" s="47"/>
      <c r="Q202" s="47"/>
    </row>
    <row r="203" spans="2:17" x14ac:dyDescent="0.3">
      <c r="B203" s="237"/>
      <c r="C203" s="150"/>
      <c r="D203" s="150"/>
      <c r="E203" s="237"/>
      <c r="F203" s="237"/>
      <c r="G203" s="30"/>
      <c r="H203" s="237"/>
      <c r="I203" s="150"/>
      <c r="J203" s="150"/>
      <c r="K203" s="237"/>
      <c r="L203" s="237"/>
      <c r="M203" s="30"/>
      <c r="N203" s="237"/>
      <c r="O203" s="47"/>
      <c r="P203" s="47"/>
      <c r="Q203" s="47"/>
    </row>
    <row r="204" spans="2:17" x14ac:dyDescent="0.3">
      <c r="B204" s="237"/>
      <c r="C204" s="150"/>
      <c r="D204" s="150"/>
      <c r="E204" s="237"/>
      <c r="F204" s="237"/>
      <c r="G204" s="30"/>
      <c r="H204" s="237"/>
      <c r="I204" s="150"/>
      <c r="J204" s="150"/>
      <c r="K204" s="237"/>
      <c r="L204" s="237"/>
      <c r="M204" s="30"/>
      <c r="N204" s="237"/>
      <c r="O204" s="47"/>
      <c r="P204" s="47"/>
      <c r="Q204" s="47"/>
    </row>
    <row r="205" spans="2:17" x14ac:dyDescent="0.3">
      <c r="B205" s="237"/>
      <c r="C205" s="150"/>
      <c r="D205" s="150"/>
      <c r="E205" s="237"/>
      <c r="F205" s="237"/>
      <c r="G205" s="30"/>
      <c r="H205" s="237"/>
      <c r="I205" s="150"/>
      <c r="J205" s="150"/>
      <c r="K205" s="237"/>
      <c r="L205" s="237"/>
      <c r="M205" s="30"/>
      <c r="N205" s="237"/>
      <c r="O205" s="47"/>
      <c r="P205" s="47"/>
      <c r="Q205" s="47"/>
    </row>
    <row r="206" spans="2:17" x14ac:dyDescent="0.3">
      <c r="B206" s="237"/>
      <c r="C206" s="150"/>
      <c r="D206" s="150"/>
      <c r="E206" s="237"/>
      <c r="F206" s="237"/>
      <c r="G206" s="30"/>
      <c r="H206" s="237"/>
      <c r="I206" s="150"/>
      <c r="J206" s="150"/>
      <c r="K206" s="237"/>
      <c r="L206" s="237"/>
      <c r="M206" s="30"/>
      <c r="N206" s="237"/>
      <c r="O206" s="47"/>
      <c r="P206" s="47"/>
      <c r="Q206" s="47"/>
    </row>
    <row r="207" spans="2:17" x14ac:dyDescent="0.3">
      <c r="B207" s="237"/>
      <c r="C207" s="150"/>
      <c r="D207" s="150"/>
      <c r="E207" s="237"/>
      <c r="F207" s="237"/>
      <c r="G207" s="30"/>
      <c r="H207" s="237"/>
      <c r="I207" s="150"/>
      <c r="J207" s="150"/>
      <c r="K207" s="237"/>
      <c r="L207" s="237"/>
      <c r="M207" s="30"/>
      <c r="N207" s="237"/>
      <c r="O207" s="47"/>
      <c r="P207" s="47"/>
      <c r="Q207" s="47"/>
    </row>
    <row r="208" spans="2:17" x14ac:dyDescent="0.3">
      <c r="B208" s="237"/>
      <c r="C208" s="150"/>
      <c r="D208" s="150"/>
      <c r="E208" s="237"/>
      <c r="F208" s="237"/>
      <c r="G208" s="30"/>
      <c r="H208" s="237"/>
      <c r="I208" s="150"/>
      <c r="J208" s="150"/>
      <c r="K208" s="237"/>
      <c r="L208" s="237"/>
      <c r="M208" s="30"/>
      <c r="N208" s="237"/>
      <c r="O208" s="47"/>
      <c r="P208" s="47"/>
      <c r="Q208" s="47"/>
    </row>
    <row r="209" spans="2:17" x14ac:dyDescent="0.3">
      <c r="B209" s="237"/>
      <c r="C209" s="150"/>
      <c r="D209" s="150"/>
      <c r="E209" s="237"/>
      <c r="F209" s="237"/>
      <c r="G209" s="30"/>
      <c r="H209" s="237"/>
      <c r="I209" s="150"/>
      <c r="J209" s="150"/>
      <c r="K209" s="237"/>
      <c r="L209" s="237"/>
      <c r="M209" s="30"/>
      <c r="N209" s="237"/>
      <c r="O209" s="47"/>
      <c r="P209" s="47"/>
      <c r="Q209" s="47"/>
    </row>
    <row r="210" spans="2:17" x14ac:dyDescent="0.3">
      <c r="B210" s="237"/>
      <c r="C210" s="150"/>
      <c r="D210" s="150"/>
      <c r="E210" s="237"/>
      <c r="F210" s="237"/>
      <c r="G210" s="30"/>
      <c r="H210" s="237"/>
      <c r="I210" s="150"/>
      <c r="J210" s="150"/>
      <c r="K210" s="237"/>
      <c r="L210" s="237"/>
      <c r="M210" s="30"/>
      <c r="N210" s="237"/>
      <c r="O210" s="47"/>
      <c r="P210" s="47"/>
      <c r="Q210" s="47"/>
    </row>
    <row r="211" spans="2:17" x14ac:dyDescent="0.3">
      <c r="B211" s="237"/>
      <c r="C211" s="150"/>
      <c r="D211" s="150"/>
      <c r="E211" s="237"/>
      <c r="F211" s="237"/>
      <c r="G211" s="30"/>
      <c r="H211" s="237"/>
      <c r="I211" s="150"/>
      <c r="J211" s="150"/>
      <c r="K211" s="237"/>
      <c r="L211" s="237"/>
      <c r="M211" s="30"/>
      <c r="N211" s="237"/>
      <c r="O211" s="47"/>
      <c r="P211" s="47"/>
      <c r="Q211" s="47"/>
    </row>
    <row r="212" spans="2:17" x14ac:dyDescent="0.3">
      <c r="B212" s="237"/>
      <c r="C212" s="150"/>
      <c r="D212" s="150"/>
      <c r="E212" s="237"/>
      <c r="F212" s="237"/>
      <c r="G212" s="30"/>
      <c r="H212" s="237"/>
      <c r="I212" s="150"/>
      <c r="J212" s="150"/>
      <c r="K212" s="237"/>
      <c r="L212" s="237"/>
      <c r="M212" s="30"/>
      <c r="N212" s="237"/>
      <c r="O212" s="47"/>
      <c r="P212" s="47"/>
      <c r="Q212" s="47"/>
    </row>
    <row r="213" spans="2:17" x14ac:dyDescent="0.3">
      <c r="B213" s="237"/>
      <c r="C213" s="150"/>
      <c r="D213" s="150"/>
      <c r="E213" s="237"/>
      <c r="F213" s="237"/>
      <c r="G213" s="30"/>
      <c r="H213" s="237"/>
      <c r="I213" s="150"/>
      <c r="J213" s="150"/>
      <c r="K213" s="237"/>
      <c r="L213" s="237"/>
      <c r="M213" s="30"/>
      <c r="N213" s="237"/>
      <c r="O213" s="47"/>
      <c r="P213" s="47"/>
      <c r="Q213" s="47"/>
    </row>
    <row r="214" spans="2:17" x14ac:dyDescent="0.3">
      <c r="B214" s="237"/>
      <c r="C214" s="150"/>
      <c r="D214" s="150"/>
      <c r="E214" s="237"/>
      <c r="F214" s="237"/>
      <c r="G214" s="30"/>
      <c r="H214" s="237"/>
      <c r="I214" s="150"/>
      <c r="J214" s="150"/>
      <c r="K214" s="237"/>
      <c r="L214" s="237"/>
      <c r="M214" s="30"/>
      <c r="N214" s="237"/>
      <c r="O214" s="47"/>
      <c r="P214" s="47"/>
      <c r="Q214" s="47"/>
    </row>
    <row r="215" spans="2:17" x14ac:dyDescent="0.3">
      <c r="B215" s="237"/>
      <c r="C215" s="150"/>
      <c r="D215" s="150"/>
      <c r="E215" s="237"/>
      <c r="F215" s="237"/>
      <c r="G215" s="30"/>
      <c r="H215" s="237"/>
      <c r="I215" s="150"/>
      <c r="J215" s="150"/>
      <c r="K215" s="237"/>
      <c r="L215" s="237"/>
      <c r="M215" s="30"/>
      <c r="N215" s="237"/>
      <c r="O215" s="47"/>
      <c r="P215" s="47"/>
      <c r="Q215" s="47"/>
    </row>
    <row r="216" spans="2:17" x14ac:dyDescent="0.3">
      <c r="B216" s="237"/>
      <c r="C216" s="150"/>
      <c r="D216" s="150"/>
      <c r="E216" s="237"/>
      <c r="F216" s="237"/>
      <c r="G216" s="30"/>
      <c r="H216" s="237"/>
      <c r="I216" s="150"/>
      <c r="J216" s="150"/>
      <c r="K216" s="237"/>
      <c r="L216" s="237"/>
      <c r="M216" s="30"/>
      <c r="N216" s="237"/>
      <c r="O216" s="47"/>
      <c r="P216" s="47"/>
      <c r="Q216" s="47"/>
    </row>
    <row r="217" spans="2:17" x14ac:dyDescent="0.3">
      <c r="B217" s="237"/>
      <c r="C217" s="150"/>
      <c r="D217" s="150"/>
      <c r="E217" s="237"/>
      <c r="F217" s="237"/>
      <c r="G217" s="30"/>
      <c r="H217" s="237"/>
      <c r="I217" s="150"/>
      <c r="J217" s="150"/>
      <c r="K217" s="237"/>
      <c r="L217" s="237"/>
      <c r="M217" s="30"/>
      <c r="N217" s="237"/>
      <c r="O217" s="47"/>
      <c r="P217" s="47"/>
      <c r="Q217" s="47"/>
    </row>
    <row r="218" spans="2:17" x14ac:dyDescent="0.3">
      <c r="B218" s="237"/>
      <c r="C218" s="150"/>
      <c r="D218" s="150"/>
      <c r="E218" s="237"/>
      <c r="F218" s="237"/>
      <c r="G218" s="30"/>
      <c r="H218" s="237"/>
      <c r="I218" s="150"/>
      <c r="J218" s="150"/>
      <c r="K218" s="237"/>
      <c r="L218" s="237"/>
      <c r="M218" s="30"/>
      <c r="N218" s="237"/>
      <c r="O218" s="47"/>
      <c r="P218" s="47"/>
      <c r="Q218" s="47"/>
    </row>
    <row r="219" spans="2:17" x14ac:dyDescent="0.3">
      <c r="B219" s="237"/>
      <c r="C219" s="150"/>
      <c r="D219" s="150"/>
      <c r="E219" s="237"/>
      <c r="F219" s="237"/>
      <c r="G219" s="30"/>
      <c r="H219" s="237"/>
      <c r="I219" s="150"/>
      <c r="J219" s="150"/>
      <c r="K219" s="237"/>
      <c r="L219" s="237"/>
      <c r="M219" s="30"/>
      <c r="N219" s="237"/>
      <c r="O219" s="47"/>
      <c r="P219" s="47"/>
      <c r="Q219" s="47"/>
    </row>
    <row r="220" spans="2:17" x14ac:dyDescent="0.3">
      <c r="B220" s="237"/>
      <c r="C220" s="150"/>
      <c r="D220" s="150"/>
      <c r="E220" s="237"/>
      <c r="F220" s="237"/>
      <c r="G220" s="30"/>
      <c r="H220" s="237"/>
      <c r="I220" s="150"/>
      <c r="J220" s="150"/>
      <c r="K220" s="237"/>
      <c r="L220" s="237"/>
      <c r="M220" s="30"/>
      <c r="N220" s="237"/>
      <c r="O220" s="47"/>
      <c r="P220" s="47"/>
      <c r="Q220" s="47"/>
    </row>
    <row r="221" spans="2:17" x14ac:dyDescent="0.3">
      <c r="B221" s="237"/>
      <c r="C221" s="150"/>
      <c r="D221" s="150"/>
      <c r="E221" s="237"/>
      <c r="F221" s="237"/>
      <c r="G221" s="30"/>
      <c r="H221" s="237"/>
      <c r="I221" s="150"/>
      <c r="J221" s="150"/>
      <c r="K221" s="237"/>
      <c r="L221" s="237"/>
      <c r="M221" s="30"/>
      <c r="N221" s="237"/>
      <c r="O221" s="47"/>
      <c r="P221" s="47"/>
      <c r="Q221" s="47"/>
    </row>
    <row r="222" spans="2:17" x14ac:dyDescent="0.3">
      <c r="B222" s="237"/>
      <c r="C222" s="150"/>
      <c r="D222" s="150"/>
      <c r="E222" s="237"/>
      <c r="F222" s="237"/>
      <c r="G222" s="30"/>
      <c r="H222" s="237"/>
      <c r="I222" s="150"/>
      <c r="J222" s="150"/>
      <c r="K222" s="237"/>
      <c r="L222" s="237"/>
      <c r="M222" s="30"/>
      <c r="N222" s="237"/>
      <c r="O222" s="47"/>
      <c r="P222" s="47"/>
      <c r="Q222" s="47"/>
    </row>
    <row r="223" spans="2:17" x14ac:dyDescent="0.3">
      <c r="B223" s="237"/>
      <c r="C223" s="150"/>
      <c r="D223" s="150"/>
      <c r="E223" s="237"/>
      <c r="F223" s="237"/>
      <c r="G223" s="30"/>
      <c r="H223" s="237"/>
      <c r="I223" s="150"/>
      <c r="J223" s="150"/>
      <c r="K223" s="237"/>
      <c r="L223" s="237"/>
      <c r="M223" s="30"/>
      <c r="N223" s="237"/>
      <c r="O223" s="47"/>
      <c r="P223" s="47"/>
      <c r="Q223" s="47"/>
    </row>
    <row r="224" spans="2:17" x14ac:dyDescent="0.3">
      <c r="B224" s="237"/>
      <c r="C224" s="150"/>
      <c r="D224" s="150"/>
      <c r="E224" s="237"/>
      <c r="F224" s="237"/>
      <c r="G224" s="30"/>
      <c r="H224" s="237"/>
      <c r="I224" s="150"/>
      <c r="J224" s="150"/>
      <c r="K224" s="237"/>
      <c r="L224" s="237"/>
      <c r="M224" s="30"/>
      <c r="N224" s="237"/>
      <c r="O224" s="47"/>
      <c r="P224" s="47"/>
      <c r="Q224" s="47"/>
    </row>
    <row r="225" spans="2:17" x14ac:dyDescent="0.3">
      <c r="B225" s="237"/>
      <c r="C225" s="150"/>
      <c r="D225" s="150"/>
      <c r="E225" s="237"/>
      <c r="F225" s="237"/>
      <c r="G225" s="30"/>
      <c r="H225" s="237"/>
      <c r="I225" s="150"/>
      <c r="J225" s="150"/>
      <c r="K225" s="237"/>
      <c r="L225" s="237"/>
      <c r="M225" s="30"/>
      <c r="N225" s="237"/>
      <c r="O225" s="47"/>
      <c r="P225" s="47"/>
      <c r="Q225" s="47"/>
    </row>
    <row r="226" spans="2:17" x14ac:dyDescent="0.3">
      <c r="B226" s="237"/>
      <c r="C226" s="150"/>
      <c r="D226" s="150"/>
      <c r="E226" s="237"/>
      <c r="F226" s="237"/>
      <c r="G226" s="30"/>
      <c r="H226" s="237"/>
      <c r="I226" s="150"/>
      <c r="J226" s="150"/>
      <c r="K226" s="237"/>
      <c r="L226" s="237"/>
      <c r="M226" s="30"/>
      <c r="N226" s="237"/>
      <c r="O226" s="47"/>
      <c r="P226" s="47"/>
      <c r="Q226" s="47"/>
    </row>
    <row r="227" spans="2:17" x14ac:dyDescent="0.3">
      <c r="B227" s="237"/>
      <c r="C227" s="150"/>
      <c r="D227" s="150"/>
      <c r="E227" s="237"/>
      <c r="F227" s="237"/>
      <c r="G227" s="30"/>
      <c r="H227" s="237"/>
      <c r="I227" s="150"/>
      <c r="J227" s="150"/>
      <c r="K227" s="237"/>
      <c r="L227" s="237"/>
      <c r="M227" s="30"/>
      <c r="N227" s="237"/>
      <c r="O227" s="47"/>
      <c r="P227" s="47"/>
      <c r="Q227" s="47"/>
    </row>
    <row r="228" spans="2:17" x14ac:dyDescent="0.3">
      <c r="B228" s="237"/>
      <c r="C228" s="150"/>
      <c r="D228" s="150"/>
      <c r="E228" s="237"/>
      <c r="F228" s="237"/>
      <c r="G228" s="30"/>
      <c r="H228" s="237"/>
      <c r="I228" s="150"/>
      <c r="J228" s="150"/>
      <c r="K228" s="237"/>
      <c r="L228" s="237"/>
      <c r="M228" s="30"/>
      <c r="N228" s="237"/>
      <c r="O228" s="47"/>
      <c r="P228" s="47"/>
      <c r="Q228" s="47"/>
    </row>
    <row r="229" spans="2:17" x14ac:dyDescent="0.3">
      <c r="B229" s="237"/>
      <c r="C229" s="150"/>
      <c r="D229" s="150"/>
      <c r="E229" s="237"/>
      <c r="F229" s="237"/>
      <c r="G229" s="30"/>
      <c r="H229" s="237"/>
      <c r="I229" s="150"/>
      <c r="J229" s="150"/>
      <c r="K229" s="237"/>
      <c r="L229" s="237"/>
      <c r="M229" s="30"/>
      <c r="N229" s="237"/>
      <c r="O229" s="47"/>
      <c r="P229" s="47"/>
      <c r="Q229" s="47"/>
    </row>
    <row r="230" spans="2:17" x14ac:dyDescent="0.3">
      <c r="B230" s="237"/>
      <c r="C230" s="150"/>
      <c r="D230" s="150"/>
      <c r="E230" s="237"/>
      <c r="F230" s="237"/>
      <c r="G230" s="30"/>
      <c r="H230" s="237"/>
      <c r="I230" s="150"/>
      <c r="J230" s="150"/>
      <c r="K230" s="237"/>
      <c r="L230" s="237"/>
      <c r="M230" s="30"/>
      <c r="N230" s="237"/>
      <c r="O230" s="47"/>
      <c r="P230" s="47"/>
      <c r="Q230" s="47"/>
    </row>
    <row r="231" spans="2:17" x14ac:dyDescent="0.3">
      <c r="B231" s="237"/>
      <c r="C231" s="150"/>
      <c r="D231" s="150"/>
      <c r="E231" s="237"/>
      <c r="F231" s="237"/>
      <c r="G231" s="30"/>
      <c r="H231" s="237"/>
      <c r="I231" s="150"/>
      <c r="J231" s="150"/>
      <c r="K231" s="237"/>
      <c r="L231" s="237"/>
      <c r="M231" s="30"/>
      <c r="N231" s="237"/>
      <c r="O231" s="47"/>
      <c r="P231" s="47"/>
      <c r="Q231" s="47"/>
    </row>
    <row r="232" spans="2:17" x14ac:dyDescent="0.3">
      <c r="B232" s="237"/>
      <c r="C232" s="150"/>
      <c r="D232" s="150"/>
      <c r="E232" s="237"/>
      <c r="F232" s="237"/>
      <c r="G232" s="30"/>
      <c r="H232" s="237"/>
      <c r="I232" s="150"/>
      <c r="J232" s="150"/>
      <c r="K232" s="237"/>
      <c r="L232" s="237"/>
      <c r="M232" s="30"/>
      <c r="N232" s="237"/>
      <c r="O232" s="47"/>
      <c r="P232" s="47"/>
      <c r="Q232" s="47"/>
    </row>
    <row r="233" spans="2:17" x14ac:dyDescent="0.3">
      <c r="B233" s="237"/>
      <c r="C233" s="150"/>
      <c r="D233" s="150"/>
      <c r="E233" s="237"/>
      <c r="F233" s="237"/>
      <c r="G233" s="30"/>
      <c r="H233" s="237"/>
      <c r="I233" s="150"/>
      <c r="J233" s="150"/>
      <c r="K233" s="237"/>
      <c r="L233" s="237"/>
      <c r="M233" s="30"/>
      <c r="N233" s="237"/>
      <c r="O233" s="47"/>
      <c r="P233" s="47"/>
      <c r="Q233" s="47"/>
    </row>
    <row r="234" spans="2:17" x14ac:dyDescent="0.3">
      <c r="B234" s="237"/>
      <c r="C234" s="150"/>
      <c r="D234" s="150"/>
      <c r="E234" s="237"/>
      <c r="F234" s="237"/>
      <c r="G234" s="30"/>
      <c r="H234" s="237"/>
      <c r="I234" s="150"/>
      <c r="J234" s="150"/>
      <c r="K234" s="237"/>
      <c r="L234" s="237"/>
      <c r="M234" s="30"/>
      <c r="N234" s="237"/>
      <c r="O234" s="47"/>
      <c r="P234" s="47"/>
      <c r="Q234" s="47"/>
    </row>
    <row r="235" spans="2:17" x14ac:dyDescent="0.3">
      <c r="B235" s="237"/>
      <c r="C235" s="150"/>
      <c r="D235" s="150"/>
      <c r="E235" s="237"/>
      <c r="F235" s="237"/>
      <c r="G235" s="30"/>
      <c r="H235" s="237"/>
      <c r="I235" s="150"/>
      <c r="J235" s="150"/>
      <c r="K235" s="237"/>
      <c r="L235" s="237"/>
      <c r="M235" s="30"/>
      <c r="N235" s="237"/>
      <c r="O235" s="47"/>
      <c r="P235" s="47"/>
      <c r="Q235" s="47"/>
    </row>
    <row r="236" spans="2:17" x14ac:dyDescent="0.3">
      <c r="B236" s="237"/>
      <c r="C236" s="150"/>
      <c r="D236" s="150"/>
      <c r="E236" s="237"/>
      <c r="F236" s="237"/>
      <c r="G236" s="30"/>
      <c r="H236" s="237"/>
      <c r="I236" s="150"/>
      <c r="J236" s="150"/>
      <c r="K236" s="237"/>
      <c r="L236" s="237"/>
      <c r="M236" s="30"/>
      <c r="N236" s="237"/>
      <c r="O236" s="47"/>
      <c r="P236" s="47"/>
      <c r="Q236" s="47"/>
    </row>
    <row r="237" spans="2:17" x14ac:dyDescent="0.3">
      <c r="B237" s="237"/>
      <c r="C237" s="150"/>
      <c r="D237" s="150"/>
      <c r="E237" s="237"/>
      <c r="F237" s="237"/>
      <c r="G237" s="30"/>
      <c r="H237" s="237"/>
      <c r="I237" s="150"/>
      <c r="J237" s="150"/>
      <c r="K237" s="237"/>
      <c r="L237" s="237"/>
      <c r="M237" s="30"/>
      <c r="N237" s="237"/>
      <c r="O237" s="47"/>
      <c r="P237" s="47"/>
      <c r="Q237" s="47"/>
    </row>
    <row r="238" spans="2:17" x14ac:dyDescent="0.3">
      <c r="B238" s="237"/>
      <c r="C238" s="150"/>
      <c r="D238" s="150"/>
      <c r="E238" s="237"/>
      <c r="F238" s="237"/>
      <c r="G238" s="30"/>
      <c r="H238" s="237"/>
      <c r="I238" s="150"/>
      <c r="J238" s="150"/>
      <c r="K238" s="237"/>
      <c r="L238" s="237"/>
      <c r="M238" s="30"/>
      <c r="N238" s="237"/>
      <c r="O238" s="47"/>
      <c r="P238" s="47"/>
      <c r="Q238" s="47"/>
    </row>
    <row r="239" spans="2:17" x14ac:dyDescent="0.3">
      <c r="B239" s="237"/>
      <c r="C239" s="150"/>
      <c r="D239" s="150"/>
      <c r="E239" s="237"/>
      <c r="F239" s="237"/>
      <c r="G239" s="30"/>
      <c r="H239" s="237"/>
      <c r="I239" s="150"/>
      <c r="J239" s="150"/>
      <c r="K239" s="237"/>
      <c r="L239" s="237"/>
      <c r="M239" s="30"/>
      <c r="N239" s="237"/>
      <c r="O239" s="47"/>
      <c r="P239" s="47"/>
      <c r="Q239" s="47"/>
    </row>
    <row r="240" spans="2:17" x14ac:dyDescent="0.3">
      <c r="B240" s="237"/>
      <c r="C240" s="150"/>
      <c r="D240" s="150"/>
      <c r="E240" s="237"/>
      <c r="F240" s="237"/>
      <c r="G240" s="30"/>
      <c r="H240" s="237"/>
      <c r="I240" s="150"/>
      <c r="J240" s="150"/>
      <c r="K240" s="237"/>
      <c r="L240" s="237"/>
      <c r="M240" s="30"/>
      <c r="N240" s="237"/>
      <c r="O240" s="47"/>
      <c r="P240" s="47"/>
      <c r="Q240" s="47"/>
    </row>
    <row r="241" spans="2:17" x14ac:dyDescent="0.3">
      <c r="B241" s="237"/>
      <c r="C241" s="150"/>
      <c r="D241" s="150"/>
      <c r="E241" s="237"/>
      <c r="F241" s="237"/>
      <c r="G241" s="30"/>
      <c r="H241" s="237"/>
      <c r="I241" s="150"/>
      <c r="J241" s="150"/>
      <c r="K241" s="237"/>
      <c r="L241" s="237"/>
      <c r="M241" s="30"/>
      <c r="N241" s="237"/>
      <c r="O241" s="47"/>
      <c r="P241" s="47"/>
      <c r="Q241" s="47"/>
    </row>
    <row r="242" spans="2:17" x14ac:dyDescent="0.3">
      <c r="B242" s="237"/>
      <c r="C242" s="150"/>
      <c r="D242" s="150"/>
      <c r="E242" s="237"/>
      <c r="F242" s="237"/>
      <c r="G242" s="30"/>
      <c r="H242" s="237"/>
      <c r="I242" s="150"/>
      <c r="J242" s="150"/>
      <c r="K242" s="237"/>
      <c r="L242" s="237"/>
      <c r="M242" s="30"/>
      <c r="N242" s="237"/>
      <c r="O242" s="47"/>
      <c r="P242" s="47"/>
      <c r="Q242" s="47"/>
    </row>
    <row r="243" spans="2:17" x14ac:dyDescent="0.3">
      <c r="B243" s="237"/>
      <c r="C243" s="150"/>
      <c r="D243" s="150"/>
      <c r="E243" s="237"/>
      <c r="F243" s="237"/>
      <c r="G243" s="30"/>
      <c r="H243" s="237"/>
      <c r="I243" s="150"/>
      <c r="J243" s="150"/>
      <c r="K243" s="237"/>
      <c r="L243" s="237"/>
      <c r="M243" s="30"/>
      <c r="N243" s="237"/>
      <c r="O243" s="47"/>
      <c r="P243" s="47"/>
      <c r="Q243" s="4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64" bestFit="1" customWidth="1"/>
    <col min="2" max="2" width="12.7265625" style="250" bestFit="1" customWidth="1"/>
    <col min="3" max="4" width="12.453125" style="158" bestFit="1" customWidth="1"/>
    <col min="5" max="5" width="13.453125" style="250" bestFit="1" customWidth="1"/>
    <col min="6" max="6" width="14.453125" style="250" bestFit="1" customWidth="1"/>
    <col min="7" max="7" width="10.7265625" style="41" bestFit="1" customWidth="1"/>
    <col min="8" max="8" width="12.7265625" style="250" bestFit="1" customWidth="1"/>
    <col min="9" max="10" width="12.453125" style="158" bestFit="1" customWidth="1"/>
    <col min="11" max="12" width="14.453125" style="250" bestFit="1" customWidth="1"/>
    <col min="13" max="13" width="10.7265625" style="41" bestFit="1" customWidth="1"/>
    <col min="14" max="14" width="16.1796875" style="250" bestFit="1" customWidth="1"/>
    <col min="15" max="16384" width="9.1796875" style="64"/>
  </cols>
  <sheetData>
    <row r="2" spans="1:19" ht="18.5" x14ac:dyDescent="0.45">
      <c r="A2" s="255" t="s">
        <v>215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47"/>
      <c r="P2" s="47"/>
      <c r="Q2" s="47"/>
      <c r="R2" s="47"/>
      <c r="S2" s="47"/>
    </row>
    <row r="3" spans="1:19" x14ac:dyDescent="0.3">
      <c r="A3" s="181"/>
    </row>
    <row r="4" spans="1:19" s="216" customFormat="1" x14ac:dyDescent="0.3">
      <c r="B4" s="146"/>
      <c r="C4" s="53"/>
      <c r="D4" s="53"/>
      <c r="E4" s="146"/>
      <c r="F4" s="146"/>
      <c r="G4" s="192"/>
      <c r="H4" s="146"/>
      <c r="I4" s="53"/>
      <c r="J4" s="53"/>
      <c r="K4" s="146"/>
      <c r="L4" s="146"/>
      <c r="M4" s="192"/>
      <c r="N4" s="216" t="str">
        <f>VALVAL</f>
        <v>млрд. одиниць</v>
      </c>
    </row>
    <row r="5" spans="1:19" s="217" customFormat="1" x14ac:dyDescent="0.25">
      <c r="A5" s="176"/>
      <c r="B5" s="263">
        <v>44926</v>
      </c>
      <c r="C5" s="264"/>
      <c r="D5" s="264"/>
      <c r="E5" s="264"/>
      <c r="F5" s="264"/>
      <c r="G5" s="265"/>
      <c r="H5" s="263">
        <v>45016</v>
      </c>
      <c r="I5" s="264"/>
      <c r="J5" s="264"/>
      <c r="K5" s="264"/>
      <c r="L5" s="264"/>
      <c r="M5" s="265"/>
      <c r="N5" s="63"/>
    </row>
    <row r="6" spans="1:19" s="16" customFormat="1" x14ac:dyDescent="0.25">
      <c r="A6" s="213"/>
      <c r="B6" s="231" t="s">
        <v>6</v>
      </c>
      <c r="C6" s="148" t="s">
        <v>180</v>
      </c>
      <c r="D6" s="148" t="s">
        <v>207</v>
      </c>
      <c r="E6" s="231" t="s">
        <v>168</v>
      </c>
      <c r="F6" s="231" t="s">
        <v>171</v>
      </c>
      <c r="G6" s="24" t="s">
        <v>190</v>
      </c>
      <c r="H6" s="231" t="s">
        <v>6</v>
      </c>
      <c r="I6" s="148" t="s">
        <v>180</v>
      </c>
      <c r="J6" s="148" t="s">
        <v>207</v>
      </c>
      <c r="K6" s="231" t="s">
        <v>168</v>
      </c>
      <c r="L6" s="231" t="s">
        <v>171</v>
      </c>
      <c r="M6" s="24" t="s">
        <v>190</v>
      </c>
      <c r="N6" s="231" t="s">
        <v>63</v>
      </c>
    </row>
    <row r="7" spans="1:19" s="130" customFormat="1" ht="14.5" x14ac:dyDescent="0.25">
      <c r="A7" s="159" t="s">
        <v>152</v>
      </c>
      <c r="B7" s="93"/>
      <c r="C7" s="5"/>
      <c r="D7" s="5"/>
      <c r="E7" s="93">
        <f>SUM(E8:E24)</f>
        <v>111.39344978077999</v>
      </c>
      <c r="F7" s="93">
        <f>SUM(F8:F24)</f>
        <v>4073.5025076400702</v>
      </c>
      <c r="G7" s="139">
        <f>SUM(G8:G24)</f>
        <v>0.99999800000000005</v>
      </c>
      <c r="H7" s="93"/>
      <c r="I7" s="5"/>
      <c r="J7" s="5"/>
      <c r="K7" s="93">
        <f>SUM(K8:K24)</f>
        <v>119.91125207856</v>
      </c>
      <c r="L7" s="93">
        <f>SUM(L8:L24)</f>
        <v>4384.9866127477299</v>
      </c>
      <c r="M7" s="139">
        <f>SUM(M8:M24)</f>
        <v>0.99999999999999989</v>
      </c>
      <c r="N7" s="93">
        <f>SUM(N8:N24)</f>
        <v>1.0000000000011085E-6</v>
      </c>
    </row>
    <row r="8" spans="1:19" s="76" customFormat="1" x14ac:dyDescent="0.25">
      <c r="A8" s="133" t="s">
        <v>26</v>
      </c>
      <c r="B8" s="79">
        <v>1.837237848E-2</v>
      </c>
      <c r="C8" s="11">
        <v>1.203349</v>
      </c>
      <c r="D8" s="11">
        <v>44.004800000000003</v>
      </c>
      <c r="E8" s="79">
        <v>2.210838918E-2</v>
      </c>
      <c r="F8" s="79">
        <v>0.80847284054000002</v>
      </c>
      <c r="G8" s="144">
        <v>1.9799999999999999E-4</v>
      </c>
      <c r="H8" s="79">
        <v>1.837237848E-2</v>
      </c>
      <c r="I8" s="11">
        <v>1.2339</v>
      </c>
      <c r="J8" s="11">
        <v>45.122</v>
      </c>
      <c r="K8" s="79">
        <v>2.2669680049999998E-2</v>
      </c>
      <c r="L8" s="79">
        <v>0.82899846177000003</v>
      </c>
      <c r="M8" s="144">
        <v>1.8900000000000001E-4</v>
      </c>
      <c r="N8" s="79">
        <v>-9.0000000000000002E-6</v>
      </c>
    </row>
    <row r="9" spans="1:19" x14ac:dyDescent="0.3">
      <c r="A9" s="226" t="s">
        <v>118</v>
      </c>
      <c r="B9" s="29">
        <v>33.372639010180002</v>
      </c>
      <c r="C9" s="224">
        <v>1</v>
      </c>
      <c r="D9" s="224">
        <v>36.568600000000004</v>
      </c>
      <c r="E9" s="29">
        <v>33.372639010180002</v>
      </c>
      <c r="F9" s="29">
        <v>1220.39068690769</v>
      </c>
      <c r="G9" s="101">
        <v>0.29959200000000002</v>
      </c>
      <c r="H9" s="29">
        <v>33.792832353370002</v>
      </c>
      <c r="I9" s="224">
        <v>1</v>
      </c>
      <c r="J9" s="224">
        <v>36.568600000000004</v>
      </c>
      <c r="K9" s="29">
        <v>33.792832353370002</v>
      </c>
      <c r="L9" s="29">
        <v>1235.7565691974401</v>
      </c>
      <c r="M9" s="101">
        <v>0.28181499999999998</v>
      </c>
      <c r="N9" s="29">
        <v>-1.7777000000000001E-2</v>
      </c>
      <c r="O9" s="47"/>
      <c r="P9" s="47"/>
      <c r="Q9" s="47"/>
    </row>
    <row r="10" spans="1:19" x14ac:dyDescent="0.3">
      <c r="A10" s="226" t="s">
        <v>3</v>
      </c>
      <c r="B10" s="29">
        <v>23.08126000383</v>
      </c>
      <c r="C10" s="224">
        <v>1.0651489999999999</v>
      </c>
      <c r="D10" s="224">
        <v>38.951000000000001</v>
      </c>
      <c r="E10" s="29">
        <v>24.584976138310001</v>
      </c>
      <c r="F10" s="29">
        <v>899.03815840922005</v>
      </c>
      <c r="G10" s="101">
        <v>0.22070400000000001</v>
      </c>
      <c r="H10" s="29">
        <v>27.812633183900001</v>
      </c>
      <c r="I10" s="224">
        <v>1.0878509999999999</v>
      </c>
      <c r="J10" s="224">
        <v>39.781199999999998</v>
      </c>
      <c r="K10" s="29">
        <v>30.25600988867</v>
      </c>
      <c r="L10" s="29">
        <v>1106.4199232153501</v>
      </c>
      <c r="M10" s="101">
        <v>0.25231999999999999</v>
      </c>
      <c r="N10" s="29">
        <v>3.1615999999999998E-2</v>
      </c>
      <c r="O10" s="47"/>
      <c r="P10" s="47"/>
      <c r="Q10" s="47"/>
    </row>
    <row r="11" spans="1:19" x14ac:dyDescent="0.3">
      <c r="A11" s="226" t="s">
        <v>161</v>
      </c>
      <c r="B11" s="29">
        <v>1.95</v>
      </c>
      <c r="C11" s="224">
        <v>0.73583600000000005</v>
      </c>
      <c r="D11" s="224">
        <v>26.9085</v>
      </c>
      <c r="E11" s="29">
        <v>1.4348806079500001</v>
      </c>
      <c r="F11" s="29">
        <v>52.471575000000001</v>
      </c>
      <c r="G11" s="101">
        <v>1.2881E-2</v>
      </c>
      <c r="H11" s="29">
        <v>4.3499999999999996</v>
      </c>
      <c r="I11" s="224">
        <v>0.73871600000000004</v>
      </c>
      <c r="J11" s="224">
        <v>27.0138</v>
      </c>
      <c r="K11" s="29">
        <v>3.2134134202600002</v>
      </c>
      <c r="L11" s="29">
        <v>117.51003</v>
      </c>
      <c r="M11" s="101">
        <v>2.6797999999999999E-2</v>
      </c>
      <c r="N11" s="29">
        <v>1.3917000000000001E-2</v>
      </c>
      <c r="O11" s="47"/>
      <c r="P11" s="47"/>
      <c r="Q11" s="47"/>
    </row>
    <row r="12" spans="1:19" x14ac:dyDescent="0.3">
      <c r="A12" s="226" t="s">
        <v>15</v>
      </c>
      <c r="B12" s="29">
        <v>10.845957397999999</v>
      </c>
      <c r="C12" s="224">
        <v>1.3308439999999999</v>
      </c>
      <c r="D12" s="224">
        <v>48.667093000000001</v>
      </c>
      <c r="E12" s="29">
        <v>14.434274688189999</v>
      </c>
      <c r="F12" s="29">
        <v>527.84121736249995</v>
      </c>
      <c r="G12" s="101">
        <v>0.129579</v>
      </c>
      <c r="H12" s="29">
        <v>10.267273232000001</v>
      </c>
      <c r="I12" s="224">
        <v>1.3452310000000001</v>
      </c>
      <c r="J12" s="224">
        <v>49.193198000000002</v>
      </c>
      <c r="K12" s="29">
        <v>13.81184964757</v>
      </c>
      <c r="L12" s="29">
        <v>505.08000502187002</v>
      </c>
      <c r="M12" s="101">
        <v>0.11518399999999999</v>
      </c>
      <c r="N12" s="29">
        <v>-1.4395E-2</v>
      </c>
      <c r="O12" s="47"/>
      <c r="P12" s="47"/>
      <c r="Q12" s="47"/>
    </row>
    <row r="13" spans="1:19" x14ac:dyDescent="0.3">
      <c r="A13" s="226" t="s">
        <v>16</v>
      </c>
      <c r="B13" s="29">
        <v>1336.4599419891799</v>
      </c>
      <c r="C13" s="224">
        <v>2.7345999999999999E-2</v>
      </c>
      <c r="D13" s="224">
        <v>1</v>
      </c>
      <c r="E13" s="29">
        <v>36.546653194290002</v>
      </c>
      <c r="F13" s="29">
        <v>1336.4599419891799</v>
      </c>
      <c r="G13" s="101">
        <v>0.32808599999999999</v>
      </c>
      <c r="H13" s="29">
        <v>1382.6025444647801</v>
      </c>
      <c r="I13" s="224">
        <v>2.7345999999999999E-2</v>
      </c>
      <c r="J13" s="224">
        <v>1</v>
      </c>
      <c r="K13" s="29">
        <v>37.808462573820002</v>
      </c>
      <c r="L13" s="29">
        <v>1382.6025444647801</v>
      </c>
      <c r="M13" s="101">
        <v>0.31530399999999997</v>
      </c>
      <c r="N13" s="29">
        <v>-1.2782E-2</v>
      </c>
      <c r="O13" s="47"/>
      <c r="P13" s="47"/>
      <c r="Q13" s="47"/>
    </row>
    <row r="14" spans="1:19" x14ac:dyDescent="0.3">
      <c r="A14" s="226" t="s">
        <v>101</v>
      </c>
      <c r="B14" s="29">
        <v>133.36910726900001</v>
      </c>
      <c r="C14" s="224">
        <v>7.4819999999999999E-3</v>
      </c>
      <c r="D14" s="224">
        <v>0.27361999999999997</v>
      </c>
      <c r="E14" s="29">
        <v>0.99791775268000005</v>
      </c>
      <c r="F14" s="29">
        <v>36.492455130940002</v>
      </c>
      <c r="G14" s="101">
        <v>8.9580000000000007E-3</v>
      </c>
      <c r="H14" s="29">
        <v>133.36913568200001</v>
      </c>
      <c r="I14" s="224">
        <v>7.5430000000000002E-3</v>
      </c>
      <c r="J14" s="224">
        <v>0.27583999999999997</v>
      </c>
      <c r="K14" s="29">
        <v>1.0060145148199999</v>
      </c>
      <c r="L14" s="29">
        <v>36.78854238652</v>
      </c>
      <c r="M14" s="101">
        <v>8.3899999999999999E-3</v>
      </c>
      <c r="N14" s="29">
        <v>-5.6899999999999995E-4</v>
      </c>
      <c r="O14" s="47"/>
      <c r="P14" s="47"/>
      <c r="Q14" s="47"/>
    </row>
    <row r="15" spans="1:19" x14ac:dyDescent="0.3">
      <c r="B15" s="237"/>
      <c r="C15" s="150"/>
      <c r="D15" s="150"/>
      <c r="E15" s="237"/>
      <c r="F15" s="237"/>
      <c r="G15" s="30"/>
      <c r="H15" s="237"/>
      <c r="I15" s="150"/>
      <c r="J15" s="150"/>
      <c r="K15" s="237"/>
      <c r="L15" s="237"/>
      <c r="M15" s="30"/>
      <c r="N15" s="237"/>
      <c r="O15" s="47"/>
      <c r="P15" s="47"/>
      <c r="Q15" s="47"/>
    </row>
    <row r="16" spans="1:19" x14ac:dyDescent="0.3">
      <c r="B16" s="237"/>
      <c r="C16" s="150"/>
      <c r="D16" s="150"/>
      <c r="E16" s="237"/>
      <c r="F16" s="237"/>
      <c r="G16" s="30"/>
      <c r="H16" s="237"/>
      <c r="I16" s="150"/>
      <c r="J16" s="150"/>
      <c r="K16" s="237"/>
      <c r="L16" s="237"/>
      <c r="M16" s="30"/>
      <c r="N16" s="237"/>
      <c r="O16" s="47"/>
      <c r="P16" s="47"/>
      <c r="Q16" s="47"/>
    </row>
    <row r="17" spans="1:19" x14ac:dyDescent="0.3">
      <c r="B17" s="237"/>
      <c r="C17" s="150"/>
      <c r="D17" s="150"/>
      <c r="E17" s="237"/>
      <c r="F17" s="237"/>
      <c r="G17" s="30"/>
      <c r="H17" s="237"/>
      <c r="I17" s="150"/>
      <c r="J17" s="150"/>
      <c r="K17" s="237"/>
      <c r="L17" s="237"/>
      <c r="M17" s="30"/>
      <c r="N17" s="237"/>
      <c r="O17" s="47"/>
      <c r="P17" s="47"/>
      <c r="Q17" s="47"/>
    </row>
    <row r="18" spans="1:19" x14ac:dyDescent="0.3">
      <c r="B18" s="237"/>
      <c r="C18" s="150"/>
      <c r="D18" s="150"/>
      <c r="E18" s="237"/>
      <c r="F18" s="237"/>
      <c r="G18" s="30"/>
      <c r="H18" s="237"/>
      <c r="I18" s="150"/>
      <c r="J18" s="150"/>
      <c r="K18" s="237"/>
      <c r="L18" s="237"/>
      <c r="M18" s="30"/>
      <c r="N18" s="237"/>
      <c r="O18" s="47"/>
      <c r="P18" s="47"/>
      <c r="Q18" s="47"/>
    </row>
    <row r="19" spans="1:19" x14ac:dyDescent="0.3">
      <c r="B19" s="237"/>
      <c r="C19" s="150"/>
      <c r="D19" s="150"/>
      <c r="E19" s="237"/>
      <c r="F19" s="237"/>
      <c r="G19" s="30"/>
      <c r="H19" s="237"/>
      <c r="I19" s="150"/>
      <c r="J19" s="150"/>
      <c r="K19" s="237"/>
      <c r="L19" s="237"/>
      <c r="M19" s="30"/>
      <c r="N19" s="237"/>
      <c r="O19" s="47"/>
      <c r="P19" s="47"/>
      <c r="Q19" s="47"/>
    </row>
    <row r="20" spans="1:19" x14ac:dyDescent="0.3">
      <c r="B20" s="237"/>
      <c r="C20" s="150"/>
      <c r="D20" s="150"/>
      <c r="E20" s="237"/>
      <c r="F20" s="237"/>
      <c r="G20" s="30"/>
      <c r="H20" s="237"/>
      <c r="I20" s="150"/>
      <c r="J20" s="150"/>
      <c r="K20" s="237"/>
      <c r="L20" s="237"/>
      <c r="M20" s="30"/>
      <c r="N20" s="237"/>
      <c r="O20" s="47"/>
      <c r="P20" s="47"/>
      <c r="Q20" s="47"/>
    </row>
    <row r="21" spans="1:19" x14ac:dyDescent="0.3">
      <c r="B21" s="237"/>
      <c r="C21" s="150"/>
      <c r="D21" s="150"/>
      <c r="E21" s="237"/>
      <c r="F21" s="237"/>
      <c r="G21" s="30"/>
      <c r="H21" s="237"/>
      <c r="I21" s="150"/>
      <c r="J21" s="150"/>
      <c r="K21" s="237"/>
      <c r="L21" s="237"/>
      <c r="M21" s="30"/>
      <c r="N21" s="237"/>
      <c r="O21" s="47"/>
      <c r="P21" s="47"/>
      <c r="Q21" s="47"/>
    </row>
    <row r="22" spans="1:19" x14ac:dyDescent="0.3">
      <c r="B22" s="237"/>
      <c r="C22" s="150"/>
      <c r="D22" s="150"/>
      <c r="E22" s="237"/>
      <c r="F22" s="237"/>
      <c r="G22" s="30"/>
      <c r="H22" s="237"/>
      <c r="I22" s="150"/>
      <c r="J22" s="150"/>
      <c r="K22" s="237"/>
      <c r="L22" s="237"/>
      <c r="M22" s="30"/>
      <c r="N22" s="237"/>
      <c r="O22" s="47"/>
      <c r="P22" s="47"/>
      <c r="Q22" s="47"/>
    </row>
    <row r="23" spans="1:19" x14ac:dyDescent="0.3">
      <c r="B23" s="237"/>
      <c r="C23" s="150"/>
      <c r="D23" s="150"/>
      <c r="E23" s="237"/>
      <c r="F23" s="237"/>
      <c r="G23" s="30"/>
      <c r="H23" s="237"/>
      <c r="I23" s="150"/>
      <c r="J23" s="150"/>
      <c r="K23" s="237"/>
      <c r="L23" s="237"/>
      <c r="M23" s="30"/>
      <c r="N23" s="216" t="str">
        <f>VALVAL</f>
        <v>млрд. одиниць</v>
      </c>
      <c r="O23" s="47"/>
      <c r="P23" s="47"/>
      <c r="Q23" s="47"/>
    </row>
    <row r="24" spans="1:19" x14ac:dyDescent="0.3">
      <c r="A24" s="176"/>
      <c r="B24" s="260">
        <v>44926</v>
      </c>
      <c r="C24" s="261"/>
      <c r="D24" s="261"/>
      <c r="E24" s="261"/>
      <c r="F24" s="261"/>
      <c r="G24" s="262"/>
      <c r="H24" s="260">
        <v>45016</v>
      </c>
      <c r="I24" s="261"/>
      <c r="J24" s="261"/>
      <c r="K24" s="261"/>
      <c r="L24" s="261"/>
      <c r="M24" s="262"/>
      <c r="N24" s="63"/>
      <c r="O24" s="217"/>
      <c r="P24" s="217"/>
      <c r="Q24" s="217"/>
      <c r="R24" s="217"/>
      <c r="S24" s="217"/>
    </row>
    <row r="25" spans="1:19" s="122" customFormat="1" x14ac:dyDescent="0.3">
      <c r="A25" s="71"/>
      <c r="B25" s="77" t="s">
        <v>6</v>
      </c>
      <c r="C25" s="9" t="s">
        <v>180</v>
      </c>
      <c r="D25" s="9" t="s">
        <v>207</v>
      </c>
      <c r="E25" s="77" t="s">
        <v>168</v>
      </c>
      <c r="F25" s="77" t="s">
        <v>171</v>
      </c>
      <c r="G25" s="143" t="s">
        <v>190</v>
      </c>
      <c r="H25" s="77" t="s">
        <v>6</v>
      </c>
      <c r="I25" s="9" t="s">
        <v>180</v>
      </c>
      <c r="J25" s="9" t="s">
        <v>207</v>
      </c>
      <c r="K25" s="77" t="s">
        <v>168</v>
      </c>
      <c r="L25" s="77" t="s">
        <v>171</v>
      </c>
      <c r="M25" s="143" t="s">
        <v>190</v>
      </c>
      <c r="N25" s="77" t="s">
        <v>63</v>
      </c>
      <c r="O25" s="111"/>
      <c r="P25" s="111"/>
      <c r="Q25" s="111"/>
    </row>
    <row r="26" spans="1:19" s="251" customFormat="1" ht="14.5" x14ac:dyDescent="0.35">
      <c r="A26" s="72" t="s">
        <v>152</v>
      </c>
      <c r="B26" s="229">
        <f t="shared" ref="B26:N26" si="0">B$27+B$35</f>
        <v>1539.0972780486702</v>
      </c>
      <c r="C26" s="161">
        <f t="shared" si="0"/>
        <v>8.7933450000000004</v>
      </c>
      <c r="D26" s="161">
        <f t="shared" si="0"/>
        <v>321.56030599999997</v>
      </c>
      <c r="E26" s="229">
        <f t="shared" si="0"/>
        <v>111.39344978078</v>
      </c>
      <c r="F26" s="229">
        <f t="shared" si="0"/>
        <v>4073.5025076400702</v>
      </c>
      <c r="G26" s="43">
        <f t="shared" si="0"/>
        <v>0.99999900000000008</v>
      </c>
      <c r="H26" s="229">
        <f t="shared" si="0"/>
        <v>1592.21279129453</v>
      </c>
      <c r="I26" s="161">
        <f t="shared" si="0"/>
        <v>8.9010149999999992</v>
      </c>
      <c r="J26" s="161">
        <f t="shared" si="0"/>
        <v>325.497636</v>
      </c>
      <c r="K26" s="229">
        <f t="shared" si="0"/>
        <v>119.91125207856001</v>
      </c>
      <c r="L26" s="229">
        <f t="shared" si="0"/>
        <v>4384.9866127477299</v>
      </c>
      <c r="M26" s="43">
        <f t="shared" si="0"/>
        <v>0.99999899999999997</v>
      </c>
      <c r="N26" s="229">
        <f t="shared" si="0"/>
        <v>0</v>
      </c>
      <c r="O26" s="239"/>
      <c r="P26" s="239"/>
      <c r="Q26" s="239"/>
    </row>
    <row r="27" spans="1:19" s="194" customFormat="1" ht="14.5" x14ac:dyDescent="0.35">
      <c r="A27" s="115" t="s">
        <v>65</v>
      </c>
      <c r="B27" s="81">
        <f t="shared" ref="B27:N27" si="1">SUM(B$28:B$34)</f>
        <v>1474.9321949886203</v>
      </c>
      <c r="C27" s="12">
        <f t="shared" si="1"/>
        <v>5.3700060000000001</v>
      </c>
      <c r="D27" s="12">
        <f t="shared" si="1"/>
        <v>196.37361300000001</v>
      </c>
      <c r="E27" s="81">
        <f t="shared" si="1"/>
        <v>101.59354286955001</v>
      </c>
      <c r="F27" s="81">
        <f t="shared" si="1"/>
        <v>3715.1336317660903</v>
      </c>
      <c r="G27" s="145">
        <f t="shared" si="1"/>
        <v>0.91202300000000003</v>
      </c>
      <c r="H27" s="81">
        <f t="shared" si="1"/>
        <v>1531.24431798931</v>
      </c>
      <c r="I27" s="12">
        <f t="shared" si="1"/>
        <v>5.4405869999999998</v>
      </c>
      <c r="J27" s="12">
        <f t="shared" si="1"/>
        <v>198.95463799999999</v>
      </c>
      <c r="K27" s="81">
        <f t="shared" si="1"/>
        <v>110.61838573607001</v>
      </c>
      <c r="L27" s="81">
        <f t="shared" si="1"/>
        <v>4045.1595006161101</v>
      </c>
      <c r="M27" s="145">
        <f t="shared" si="1"/>
        <v>0.92250199999999993</v>
      </c>
      <c r="N27" s="81">
        <f t="shared" si="1"/>
        <v>1.0477000000000002E-2</v>
      </c>
      <c r="O27" s="185"/>
      <c r="P27" s="185"/>
      <c r="Q27" s="185"/>
    </row>
    <row r="28" spans="1:19" s="197" customFormat="1" outlineLevel="1" x14ac:dyDescent="0.3">
      <c r="A28" s="242" t="s">
        <v>26</v>
      </c>
      <c r="B28" s="232">
        <v>1.837237848E-2</v>
      </c>
      <c r="C28" s="149">
        <v>1.203349</v>
      </c>
      <c r="D28" s="149">
        <v>44.004800000000003</v>
      </c>
      <c r="E28" s="232">
        <v>2.210838918E-2</v>
      </c>
      <c r="F28" s="232">
        <v>0.80847284054000002</v>
      </c>
      <c r="G28" s="26">
        <v>1.9799999999999999E-4</v>
      </c>
      <c r="H28" s="232">
        <v>1.837237848E-2</v>
      </c>
      <c r="I28" s="149">
        <v>1.2339</v>
      </c>
      <c r="J28" s="149">
        <v>45.122</v>
      </c>
      <c r="K28" s="232">
        <v>2.2669680049999998E-2</v>
      </c>
      <c r="L28" s="232">
        <v>0.82899846177000003</v>
      </c>
      <c r="M28" s="26">
        <v>1.8900000000000001E-4</v>
      </c>
      <c r="N28" s="232">
        <v>-9.0000000000000002E-6</v>
      </c>
      <c r="O28" s="187"/>
      <c r="P28" s="187"/>
      <c r="Q28" s="187"/>
    </row>
    <row r="29" spans="1:19" outlineLevel="1" x14ac:dyDescent="0.3">
      <c r="A29" s="191" t="s">
        <v>118</v>
      </c>
      <c r="B29" s="29">
        <v>29.958594855120001</v>
      </c>
      <c r="C29" s="224">
        <v>1</v>
      </c>
      <c r="D29" s="224">
        <v>36.568600000000004</v>
      </c>
      <c r="E29" s="29">
        <v>29.958594855120001</v>
      </c>
      <c r="F29" s="29">
        <v>1095.54387181895</v>
      </c>
      <c r="G29" s="101">
        <v>0.26894400000000002</v>
      </c>
      <c r="H29" s="29">
        <v>30.354363940950002</v>
      </c>
      <c r="I29" s="224">
        <v>1</v>
      </c>
      <c r="J29" s="224">
        <v>36.568600000000004</v>
      </c>
      <c r="K29" s="29">
        <v>30.354363940950002</v>
      </c>
      <c r="L29" s="29">
        <v>1110.0165932110101</v>
      </c>
      <c r="M29" s="101">
        <v>0.25313999999999998</v>
      </c>
      <c r="N29" s="29">
        <v>-1.5803999999999999E-2</v>
      </c>
      <c r="O29" s="47"/>
      <c r="P29" s="47"/>
      <c r="Q29" s="47"/>
    </row>
    <row r="30" spans="1:19" outlineLevel="1" x14ac:dyDescent="0.3">
      <c r="A30" s="191" t="s">
        <v>3</v>
      </c>
      <c r="B30" s="29">
        <v>22.14619604228</v>
      </c>
      <c r="C30" s="224">
        <v>1.0651489999999999</v>
      </c>
      <c r="D30" s="224">
        <v>38.951000000000001</v>
      </c>
      <c r="E30" s="29">
        <v>23.588993892160001</v>
      </c>
      <c r="F30" s="29">
        <v>862.61648204287997</v>
      </c>
      <c r="G30" s="101">
        <v>0.21176300000000001</v>
      </c>
      <c r="H30" s="29">
        <v>26.833917841760002</v>
      </c>
      <c r="I30" s="224">
        <v>1.0878509999999999</v>
      </c>
      <c r="J30" s="224">
        <v>39.781199999999998</v>
      </c>
      <c r="K30" s="29">
        <v>29.191313105950002</v>
      </c>
      <c r="L30" s="29">
        <v>1067.48545244662</v>
      </c>
      <c r="M30" s="101">
        <v>0.24344099999999999</v>
      </c>
      <c r="N30" s="29">
        <v>3.1677999999999998E-2</v>
      </c>
      <c r="O30" s="47"/>
      <c r="P30" s="47"/>
      <c r="Q30" s="47"/>
    </row>
    <row r="31" spans="1:19" outlineLevel="1" x14ac:dyDescent="0.3">
      <c r="A31" s="191" t="s">
        <v>161</v>
      </c>
      <c r="B31" s="29">
        <v>1.95</v>
      </c>
      <c r="C31" s="224">
        <v>0.73583600000000005</v>
      </c>
      <c r="D31" s="224">
        <v>26.9085</v>
      </c>
      <c r="E31" s="29">
        <v>1.4348806079500001</v>
      </c>
      <c r="F31" s="29">
        <v>52.471575000000001</v>
      </c>
      <c r="G31" s="101">
        <v>1.2881E-2</v>
      </c>
      <c r="H31" s="29">
        <v>4.3499999999999996</v>
      </c>
      <c r="I31" s="224">
        <v>0.73871600000000004</v>
      </c>
      <c r="J31" s="224">
        <v>27.0138</v>
      </c>
      <c r="K31" s="29">
        <v>3.2134134202600002</v>
      </c>
      <c r="L31" s="29">
        <v>117.51003</v>
      </c>
      <c r="M31" s="101">
        <v>2.6797999999999999E-2</v>
      </c>
      <c r="N31" s="29">
        <v>1.3917000000000001E-2</v>
      </c>
      <c r="O31" s="47"/>
      <c r="P31" s="47"/>
      <c r="Q31" s="47"/>
    </row>
    <row r="32" spans="1:19" outlineLevel="1" x14ac:dyDescent="0.3">
      <c r="A32" s="191" t="s">
        <v>15</v>
      </c>
      <c r="B32" s="29">
        <v>7.9658906509999996</v>
      </c>
      <c r="C32" s="224">
        <v>1.3308439999999999</v>
      </c>
      <c r="D32" s="224">
        <v>48.667093000000001</v>
      </c>
      <c r="E32" s="29">
        <v>10.601355839169999</v>
      </c>
      <c r="F32" s="29">
        <v>387.67674114004001</v>
      </c>
      <c r="G32" s="101">
        <v>9.5170000000000005E-2</v>
      </c>
      <c r="H32" s="29">
        <v>7.8063164839999999</v>
      </c>
      <c r="I32" s="224">
        <v>1.3452310000000001</v>
      </c>
      <c r="J32" s="224">
        <v>49.193198000000002</v>
      </c>
      <c r="K32" s="29">
        <v>10.501295440570001</v>
      </c>
      <c r="L32" s="29">
        <v>384.01767244807002</v>
      </c>
      <c r="M32" s="101">
        <v>8.7576000000000001E-2</v>
      </c>
      <c r="N32" s="29">
        <v>-7.5950000000000002E-3</v>
      </c>
      <c r="O32" s="47"/>
      <c r="P32" s="47"/>
      <c r="Q32" s="47"/>
    </row>
    <row r="33" spans="1:17" outlineLevel="1" x14ac:dyDescent="0.3">
      <c r="A33" s="191" t="s">
        <v>16</v>
      </c>
      <c r="B33" s="29">
        <v>1279.5240337927401</v>
      </c>
      <c r="C33" s="224">
        <v>2.7345999999999999E-2</v>
      </c>
      <c r="D33" s="224">
        <v>1</v>
      </c>
      <c r="E33" s="29">
        <v>34.989691533289999</v>
      </c>
      <c r="F33" s="29">
        <v>1279.5240337927401</v>
      </c>
      <c r="G33" s="101">
        <v>0.31410900000000003</v>
      </c>
      <c r="H33" s="29">
        <v>1328.5122116621201</v>
      </c>
      <c r="I33" s="224">
        <v>2.7345999999999999E-2</v>
      </c>
      <c r="J33" s="224">
        <v>1</v>
      </c>
      <c r="K33" s="29">
        <v>36.329315633470003</v>
      </c>
      <c r="L33" s="29">
        <v>1328.5122116621201</v>
      </c>
      <c r="M33" s="101">
        <v>0.30296800000000002</v>
      </c>
      <c r="N33" s="29">
        <v>-1.1141E-2</v>
      </c>
      <c r="O33" s="47"/>
      <c r="P33" s="47"/>
      <c r="Q33" s="47"/>
    </row>
    <row r="34" spans="1:17" outlineLevel="1" x14ac:dyDescent="0.3">
      <c r="A34" s="191" t="s">
        <v>101</v>
      </c>
      <c r="B34" s="29">
        <v>133.36910726900001</v>
      </c>
      <c r="C34" s="224">
        <v>7.4819999999999999E-3</v>
      </c>
      <c r="D34" s="224">
        <v>0.27361999999999997</v>
      </c>
      <c r="E34" s="29">
        <v>0.99791775268000005</v>
      </c>
      <c r="F34" s="29">
        <v>36.492455130940002</v>
      </c>
      <c r="G34" s="101">
        <v>8.9580000000000007E-3</v>
      </c>
      <c r="H34" s="29">
        <v>133.36913568200001</v>
      </c>
      <c r="I34" s="224">
        <v>7.5430000000000002E-3</v>
      </c>
      <c r="J34" s="224">
        <v>0.27583999999999997</v>
      </c>
      <c r="K34" s="29">
        <v>1.0060145148199999</v>
      </c>
      <c r="L34" s="29">
        <v>36.78854238652</v>
      </c>
      <c r="M34" s="101">
        <v>8.3899999999999999E-3</v>
      </c>
      <c r="N34" s="29">
        <v>-5.6899999999999995E-4</v>
      </c>
      <c r="O34" s="47"/>
      <c r="P34" s="47"/>
      <c r="Q34" s="47"/>
    </row>
    <row r="35" spans="1:17" ht="14.5" x14ac:dyDescent="0.35">
      <c r="A35" s="114" t="s">
        <v>14</v>
      </c>
      <c r="B35" s="179">
        <f t="shared" ref="B35:N35" si="2">SUM(B$36:B$39)</f>
        <v>64.165083060050009</v>
      </c>
      <c r="C35" s="107">
        <f t="shared" si="2"/>
        <v>3.4233389999999999</v>
      </c>
      <c r="D35" s="107">
        <f t="shared" si="2"/>
        <v>125.18669299999999</v>
      </c>
      <c r="E35" s="179">
        <f t="shared" si="2"/>
        <v>9.7999069112299999</v>
      </c>
      <c r="F35" s="179">
        <f t="shared" si="2"/>
        <v>358.36887587397996</v>
      </c>
      <c r="G35" s="241">
        <f t="shared" si="2"/>
        <v>8.7976000000000013E-2</v>
      </c>
      <c r="H35" s="179">
        <f t="shared" si="2"/>
        <v>60.968473305220002</v>
      </c>
      <c r="I35" s="107">
        <f t="shared" si="2"/>
        <v>3.4604279999999998</v>
      </c>
      <c r="J35" s="107">
        <f t="shared" si="2"/>
        <v>126.54299800000001</v>
      </c>
      <c r="K35" s="179">
        <f t="shared" si="2"/>
        <v>9.2928663424899991</v>
      </c>
      <c r="L35" s="179">
        <f t="shared" si="2"/>
        <v>339.82711213161997</v>
      </c>
      <c r="M35" s="241">
        <f t="shared" si="2"/>
        <v>7.7496999999999996E-2</v>
      </c>
      <c r="N35" s="179">
        <f t="shared" si="2"/>
        <v>-1.0476999999999998E-2</v>
      </c>
      <c r="O35" s="47"/>
      <c r="P35" s="47"/>
      <c r="Q35" s="47"/>
    </row>
    <row r="36" spans="1:17" outlineLevel="1" x14ac:dyDescent="0.3">
      <c r="A36" s="191" t="s">
        <v>118</v>
      </c>
      <c r="B36" s="29">
        <v>3.41404415506</v>
      </c>
      <c r="C36" s="224">
        <v>1</v>
      </c>
      <c r="D36" s="224">
        <v>36.568600000000004</v>
      </c>
      <c r="E36" s="29">
        <v>3.41404415506</v>
      </c>
      <c r="F36" s="29">
        <v>124.84681508874</v>
      </c>
      <c r="G36" s="101">
        <v>3.0648999999999999E-2</v>
      </c>
      <c r="H36" s="29">
        <v>3.4384684124199998</v>
      </c>
      <c r="I36" s="224">
        <v>1</v>
      </c>
      <c r="J36" s="224">
        <v>36.568600000000004</v>
      </c>
      <c r="K36" s="29">
        <v>3.4384684124199998</v>
      </c>
      <c r="L36" s="29">
        <v>125.73997598643</v>
      </c>
      <c r="M36" s="101">
        <v>2.8674999999999999E-2</v>
      </c>
      <c r="N36" s="29">
        <v>-1.9729999999999999E-3</v>
      </c>
      <c r="O36" s="47"/>
      <c r="P36" s="47"/>
      <c r="Q36" s="47"/>
    </row>
    <row r="37" spans="1:17" outlineLevel="1" x14ac:dyDescent="0.3">
      <c r="A37" s="191" t="s">
        <v>3</v>
      </c>
      <c r="B37" s="29">
        <v>0.93506396155000004</v>
      </c>
      <c r="C37" s="224">
        <v>1.0651489999999999</v>
      </c>
      <c r="D37" s="224">
        <v>38.951000000000001</v>
      </c>
      <c r="E37" s="29">
        <v>0.99598224614999997</v>
      </c>
      <c r="F37" s="29">
        <v>36.421676366340002</v>
      </c>
      <c r="G37" s="101">
        <v>8.9409999999999993E-3</v>
      </c>
      <c r="H37" s="29">
        <v>0.97871534214</v>
      </c>
      <c r="I37" s="224">
        <v>1.0878509999999999</v>
      </c>
      <c r="J37" s="224">
        <v>39.781199999999998</v>
      </c>
      <c r="K37" s="29">
        <v>1.06469678272</v>
      </c>
      <c r="L37" s="29">
        <v>38.934470768730002</v>
      </c>
      <c r="M37" s="101">
        <v>8.8789999999999997E-3</v>
      </c>
      <c r="N37" s="29">
        <v>-6.2000000000000003E-5</v>
      </c>
      <c r="O37" s="47"/>
      <c r="P37" s="47"/>
      <c r="Q37" s="47"/>
    </row>
    <row r="38" spans="1:17" outlineLevel="1" x14ac:dyDescent="0.3">
      <c r="A38" s="191" t="s">
        <v>15</v>
      </c>
      <c r="B38" s="29">
        <v>2.8800667469999999</v>
      </c>
      <c r="C38" s="224">
        <v>1.3308439999999999</v>
      </c>
      <c r="D38" s="224">
        <v>48.667093000000001</v>
      </c>
      <c r="E38" s="29">
        <v>3.8329188490199999</v>
      </c>
      <c r="F38" s="29">
        <v>140.16447622246</v>
      </c>
      <c r="G38" s="101">
        <v>3.4409000000000002E-2</v>
      </c>
      <c r="H38" s="29">
        <v>2.4609567480000001</v>
      </c>
      <c r="I38" s="224">
        <v>1.3452310000000001</v>
      </c>
      <c r="J38" s="224">
        <v>49.193198000000002</v>
      </c>
      <c r="K38" s="29">
        <v>3.310554207</v>
      </c>
      <c r="L38" s="29">
        <v>121.06233257380001</v>
      </c>
      <c r="M38" s="101">
        <v>2.7608000000000001E-2</v>
      </c>
      <c r="N38" s="29">
        <v>-6.7999999999999996E-3</v>
      </c>
      <c r="O38" s="47"/>
      <c r="P38" s="47"/>
      <c r="Q38" s="47"/>
    </row>
    <row r="39" spans="1:17" outlineLevel="1" x14ac:dyDescent="0.3">
      <c r="A39" s="191" t="s">
        <v>16</v>
      </c>
      <c r="B39" s="29">
        <v>56.935908196440003</v>
      </c>
      <c r="C39" s="224">
        <v>2.7345999999999999E-2</v>
      </c>
      <c r="D39" s="224">
        <v>1</v>
      </c>
      <c r="E39" s="29">
        <v>1.5569616610000001</v>
      </c>
      <c r="F39" s="29">
        <v>56.935908196440003</v>
      </c>
      <c r="G39" s="101">
        <v>1.3977E-2</v>
      </c>
      <c r="H39" s="29">
        <v>54.090332802660001</v>
      </c>
      <c r="I39" s="224">
        <v>2.7345999999999999E-2</v>
      </c>
      <c r="J39" s="224">
        <v>1</v>
      </c>
      <c r="K39" s="29">
        <v>1.4791469403499999</v>
      </c>
      <c r="L39" s="29">
        <v>54.090332802660001</v>
      </c>
      <c r="M39" s="101">
        <v>1.2335E-2</v>
      </c>
      <c r="N39" s="29">
        <v>-1.642E-3</v>
      </c>
      <c r="O39" s="47"/>
      <c r="P39" s="47"/>
      <c r="Q39" s="47"/>
    </row>
    <row r="40" spans="1:17" x14ac:dyDescent="0.3">
      <c r="B40" s="237"/>
      <c r="C40" s="150"/>
      <c r="D40" s="150"/>
      <c r="E40" s="237"/>
      <c r="F40" s="237"/>
      <c r="G40" s="30"/>
      <c r="H40" s="237"/>
      <c r="I40" s="150"/>
      <c r="J40" s="150"/>
      <c r="K40" s="237"/>
      <c r="L40" s="237"/>
      <c r="M40" s="30"/>
      <c r="N40" s="237"/>
      <c r="O40" s="47"/>
      <c r="P40" s="47"/>
      <c r="Q40" s="47"/>
    </row>
    <row r="41" spans="1:17" x14ac:dyDescent="0.3">
      <c r="B41" s="237"/>
      <c r="C41" s="150"/>
      <c r="D41" s="150"/>
      <c r="E41" s="237"/>
      <c r="F41" s="237"/>
      <c r="G41" s="30"/>
      <c r="H41" s="237"/>
      <c r="I41" s="150"/>
      <c r="J41" s="150"/>
      <c r="K41" s="237"/>
      <c r="L41" s="237"/>
      <c r="M41" s="30"/>
      <c r="N41" s="237"/>
      <c r="O41" s="47"/>
      <c r="P41" s="47"/>
      <c r="Q41" s="47"/>
    </row>
    <row r="42" spans="1:17" x14ac:dyDescent="0.3">
      <c r="B42" s="237"/>
      <c r="C42" s="150"/>
      <c r="D42" s="150"/>
      <c r="E42" s="237"/>
      <c r="F42" s="237"/>
      <c r="G42" s="30"/>
      <c r="H42" s="237"/>
      <c r="I42" s="150"/>
      <c r="J42" s="150"/>
      <c r="K42" s="237"/>
      <c r="L42" s="237"/>
      <c r="M42" s="30"/>
      <c r="N42" s="237"/>
      <c r="O42" s="47"/>
      <c r="P42" s="47"/>
      <c r="Q42" s="47"/>
    </row>
    <row r="43" spans="1:17" x14ac:dyDescent="0.3">
      <c r="B43" s="237"/>
      <c r="C43" s="150"/>
      <c r="D43" s="150"/>
      <c r="E43" s="237"/>
      <c r="F43" s="237"/>
      <c r="G43" s="30"/>
      <c r="H43" s="237"/>
      <c r="I43" s="150"/>
      <c r="J43" s="150"/>
      <c r="K43" s="237"/>
      <c r="L43" s="237"/>
      <c r="M43" s="30"/>
      <c r="N43" s="237"/>
      <c r="O43" s="47"/>
      <c r="P43" s="47"/>
      <c r="Q43" s="47"/>
    </row>
    <row r="44" spans="1:17" x14ac:dyDescent="0.3">
      <c r="B44" s="237"/>
      <c r="C44" s="150"/>
      <c r="D44" s="150"/>
      <c r="E44" s="237"/>
      <c r="F44" s="237"/>
      <c r="G44" s="30"/>
      <c r="H44" s="237"/>
      <c r="I44" s="150"/>
      <c r="J44" s="150"/>
      <c r="K44" s="237"/>
      <c r="L44" s="237"/>
      <c r="M44" s="30"/>
      <c r="N44" s="237"/>
      <c r="O44" s="47"/>
      <c r="P44" s="47"/>
      <c r="Q44" s="47"/>
    </row>
    <row r="45" spans="1:17" x14ac:dyDescent="0.3">
      <c r="B45" s="237"/>
      <c r="C45" s="150"/>
      <c r="D45" s="150"/>
      <c r="E45" s="237"/>
      <c r="F45" s="237"/>
      <c r="G45" s="30"/>
      <c r="H45" s="237"/>
      <c r="I45" s="150"/>
      <c r="J45" s="150"/>
      <c r="K45" s="237"/>
      <c r="L45" s="237"/>
      <c r="M45" s="30"/>
      <c r="N45" s="237"/>
      <c r="O45" s="47"/>
      <c r="P45" s="47"/>
      <c r="Q45" s="47"/>
    </row>
    <row r="46" spans="1:17" x14ac:dyDescent="0.3">
      <c r="B46" s="237"/>
      <c r="C46" s="150"/>
      <c r="D46" s="150"/>
      <c r="E46" s="237"/>
      <c r="F46" s="237"/>
      <c r="G46" s="30"/>
      <c r="H46" s="237"/>
      <c r="I46" s="150"/>
      <c r="J46" s="150"/>
      <c r="K46" s="237"/>
      <c r="L46" s="237"/>
      <c r="M46" s="30"/>
      <c r="N46" s="237"/>
      <c r="O46" s="47"/>
      <c r="P46" s="47"/>
      <c r="Q46" s="47"/>
    </row>
    <row r="47" spans="1:17" x14ac:dyDescent="0.3">
      <c r="B47" s="237"/>
      <c r="C47" s="150"/>
      <c r="D47" s="150"/>
      <c r="E47" s="237"/>
      <c r="F47" s="237"/>
      <c r="G47" s="30"/>
      <c r="H47" s="237"/>
      <c r="I47" s="150"/>
      <c r="J47" s="150"/>
      <c r="K47" s="237"/>
      <c r="L47" s="237"/>
      <c r="M47" s="30"/>
      <c r="N47" s="237"/>
      <c r="O47" s="47"/>
      <c r="P47" s="47"/>
      <c r="Q47" s="47"/>
    </row>
    <row r="48" spans="1:17" x14ac:dyDescent="0.3">
      <c r="B48" s="237"/>
      <c r="C48" s="150"/>
      <c r="D48" s="150"/>
      <c r="E48" s="237"/>
      <c r="F48" s="237"/>
      <c r="G48" s="30"/>
      <c r="H48" s="237"/>
      <c r="I48" s="150"/>
      <c r="J48" s="150"/>
      <c r="K48" s="237"/>
      <c r="L48" s="237"/>
      <c r="M48" s="30"/>
      <c r="N48" s="237"/>
      <c r="O48" s="47"/>
      <c r="P48" s="47"/>
      <c r="Q48" s="47"/>
    </row>
    <row r="49" spans="2:17" x14ac:dyDescent="0.3">
      <c r="B49" s="237"/>
      <c r="C49" s="150"/>
      <c r="D49" s="150"/>
      <c r="E49" s="237"/>
      <c r="F49" s="237"/>
      <c r="G49" s="30"/>
      <c r="H49" s="237"/>
      <c r="I49" s="150"/>
      <c r="J49" s="150"/>
      <c r="K49" s="237"/>
      <c r="L49" s="237"/>
      <c r="M49" s="30"/>
      <c r="N49" s="237"/>
      <c r="O49" s="47"/>
      <c r="P49" s="47"/>
      <c r="Q49" s="47"/>
    </row>
    <row r="50" spans="2:17" x14ac:dyDescent="0.3">
      <c r="B50" s="237"/>
      <c r="C50" s="150"/>
      <c r="D50" s="150"/>
      <c r="E50" s="237"/>
      <c r="F50" s="237"/>
      <c r="G50" s="30"/>
      <c r="H50" s="237"/>
      <c r="I50" s="150"/>
      <c r="J50" s="150"/>
      <c r="K50" s="237"/>
      <c r="L50" s="237"/>
      <c r="M50" s="30"/>
      <c r="N50" s="237"/>
      <c r="O50" s="47"/>
      <c r="P50" s="47"/>
      <c r="Q50" s="47"/>
    </row>
    <row r="51" spans="2:17" x14ac:dyDescent="0.3">
      <c r="B51" s="237"/>
      <c r="C51" s="150"/>
      <c r="D51" s="150"/>
      <c r="E51" s="237"/>
      <c r="F51" s="237"/>
      <c r="G51" s="30"/>
      <c r="H51" s="237"/>
      <c r="I51" s="150"/>
      <c r="J51" s="150"/>
      <c r="K51" s="237"/>
      <c r="L51" s="237"/>
      <c r="M51" s="30"/>
      <c r="N51" s="237"/>
      <c r="O51" s="47"/>
      <c r="P51" s="47"/>
      <c r="Q51" s="47"/>
    </row>
    <row r="52" spans="2:17" x14ac:dyDescent="0.3">
      <c r="B52" s="237"/>
      <c r="C52" s="150"/>
      <c r="D52" s="150"/>
      <c r="E52" s="237"/>
      <c r="F52" s="237"/>
      <c r="G52" s="30"/>
      <c r="H52" s="237"/>
      <c r="I52" s="150"/>
      <c r="J52" s="150"/>
      <c r="K52" s="237"/>
      <c r="L52" s="237"/>
      <c r="M52" s="30"/>
      <c r="N52" s="237"/>
      <c r="O52" s="47"/>
      <c r="P52" s="47"/>
      <c r="Q52" s="47"/>
    </row>
    <row r="53" spans="2:17" x14ac:dyDescent="0.3">
      <c r="B53" s="237"/>
      <c r="C53" s="150"/>
      <c r="D53" s="150"/>
      <c r="E53" s="237"/>
      <c r="F53" s="237"/>
      <c r="G53" s="30"/>
      <c r="H53" s="237"/>
      <c r="I53" s="150"/>
      <c r="J53" s="150"/>
      <c r="K53" s="237"/>
      <c r="L53" s="237"/>
      <c r="M53" s="30"/>
      <c r="N53" s="237"/>
      <c r="O53" s="47"/>
      <c r="P53" s="47"/>
      <c r="Q53" s="47"/>
    </row>
    <row r="54" spans="2:17" x14ac:dyDescent="0.3">
      <c r="B54" s="237"/>
      <c r="C54" s="150"/>
      <c r="D54" s="150"/>
      <c r="E54" s="237"/>
      <c r="F54" s="237"/>
      <c r="G54" s="30"/>
      <c r="H54" s="237"/>
      <c r="I54" s="150"/>
      <c r="J54" s="150"/>
      <c r="K54" s="237"/>
      <c r="L54" s="237"/>
      <c r="M54" s="30"/>
      <c r="N54" s="237"/>
      <c r="O54" s="47"/>
      <c r="P54" s="47"/>
      <c r="Q54" s="47"/>
    </row>
    <row r="55" spans="2:17" x14ac:dyDescent="0.3">
      <c r="B55" s="237"/>
      <c r="C55" s="150"/>
      <c r="D55" s="150"/>
      <c r="E55" s="237"/>
      <c r="F55" s="237"/>
      <c r="G55" s="30"/>
      <c r="H55" s="237"/>
      <c r="I55" s="150"/>
      <c r="J55" s="150"/>
      <c r="K55" s="237"/>
      <c r="L55" s="237"/>
      <c r="M55" s="30"/>
      <c r="N55" s="237"/>
      <c r="O55" s="47"/>
      <c r="P55" s="47"/>
      <c r="Q55" s="47"/>
    </row>
    <row r="56" spans="2:17" x14ac:dyDescent="0.3">
      <c r="B56" s="237"/>
      <c r="C56" s="150"/>
      <c r="D56" s="150"/>
      <c r="E56" s="237"/>
      <c r="F56" s="237"/>
      <c r="G56" s="30"/>
      <c r="H56" s="237"/>
      <c r="I56" s="150"/>
      <c r="J56" s="150"/>
      <c r="K56" s="237"/>
      <c r="L56" s="237"/>
      <c r="M56" s="30"/>
      <c r="N56" s="237"/>
      <c r="O56" s="47"/>
      <c r="P56" s="47"/>
      <c r="Q56" s="47"/>
    </row>
    <row r="57" spans="2:17" x14ac:dyDescent="0.3">
      <c r="B57" s="237"/>
      <c r="C57" s="150"/>
      <c r="D57" s="150"/>
      <c r="E57" s="237"/>
      <c r="F57" s="237"/>
      <c r="G57" s="30"/>
      <c r="H57" s="237"/>
      <c r="I57" s="150"/>
      <c r="J57" s="150"/>
      <c r="K57" s="237"/>
      <c r="L57" s="237"/>
      <c r="M57" s="30"/>
      <c r="N57" s="237"/>
      <c r="O57" s="47"/>
      <c r="P57" s="47"/>
      <c r="Q57" s="47"/>
    </row>
    <row r="58" spans="2:17" x14ac:dyDescent="0.3">
      <c r="B58" s="237"/>
      <c r="C58" s="150"/>
      <c r="D58" s="150"/>
      <c r="E58" s="237"/>
      <c r="F58" s="237"/>
      <c r="G58" s="30"/>
      <c r="H58" s="237"/>
      <c r="I58" s="150"/>
      <c r="J58" s="150"/>
      <c r="K58" s="237"/>
      <c r="L58" s="237"/>
      <c r="M58" s="30"/>
      <c r="N58" s="237"/>
      <c r="O58" s="47"/>
      <c r="P58" s="47"/>
      <c r="Q58" s="47"/>
    </row>
    <row r="59" spans="2:17" x14ac:dyDescent="0.3">
      <c r="B59" s="237"/>
      <c r="C59" s="150"/>
      <c r="D59" s="150"/>
      <c r="E59" s="237"/>
      <c r="F59" s="237"/>
      <c r="G59" s="30"/>
      <c r="H59" s="237"/>
      <c r="I59" s="150"/>
      <c r="J59" s="150"/>
      <c r="K59" s="237"/>
      <c r="L59" s="237"/>
      <c r="M59" s="30"/>
      <c r="N59" s="237"/>
      <c r="O59" s="47"/>
      <c r="P59" s="47"/>
      <c r="Q59" s="47"/>
    </row>
    <row r="60" spans="2:17" x14ac:dyDescent="0.3">
      <c r="B60" s="237"/>
      <c r="C60" s="150"/>
      <c r="D60" s="150"/>
      <c r="E60" s="237"/>
      <c r="F60" s="237"/>
      <c r="G60" s="30"/>
      <c r="H60" s="237"/>
      <c r="I60" s="150"/>
      <c r="J60" s="150"/>
      <c r="K60" s="237"/>
      <c r="L60" s="237"/>
      <c r="M60" s="30"/>
      <c r="N60" s="237"/>
      <c r="O60" s="47"/>
      <c r="P60" s="47"/>
      <c r="Q60" s="47"/>
    </row>
    <row r="61" spans="2:17" x14ac:dyDescent="0.3">
      <c r="B61" s="237"/>
      <c r="C61" s="150"/>
      <c r="D61" s="150"/>
      <c r="E61" s="237"/>
      <c r="F61" s="237"/>
      <c r="G61" s="30"/>
      <c r="H61" s="237"/>
      <c r="I61" s="150"/>
      <c r="J61" s="150"/>
      <c r="K61" s="237"/>
      <c r="L61" s="237"/>
      <c r="M61" s="30"/>
      <c r="N61" s="237"/>
      <c r="O61" s="47"/>
      <c r="P61" s="47"/>
      <c r="Q61" s="47"/>
    </row>
    <row r="62" spans="2:17" x14ac:dyDescent="0.3">
      <c r="B62" s="237"/>
      <c r="C62" s="150"/>
      <c r="D62" s="150"/>
      <c r="E62" s="237"/>
      <c r="F62" s="237"/>
      <c r="G62" s="30"/>
      <c r="H62" s="237"/>
      <c r="I62" s="150"/>
      <c r="J62" s="150"/>
      <c r="K62" s="237"/>
      <c r="L62" s="237"/>
      <c r="M62" s="30"/>
      <c r="N62" s="237"/>
      <c r="O62" s="47"/>
      <c r="P62" s="47"/>
      <c r="Q62" s="47"/>
    </row>
    <row r="63" spans="2:17" x14ac:dyDescent="0.3">
      <c r="B63" s="237"/>
      <c r="C63" s="150"/>
      <c r="D63" s="150"/>
      <c r="E63" s="237"/>
      <c r="F63" s="237"/>
      <c r="G63" s="30"/>
      <c r="H63" s="237"/>
      <c r="I63" s="150"/>
      <c r="J63" s="150"/>
      <c r="K63" s="237"/>
      <c r="L63" s="237"/>
      <c r="M63" s="30"/>
      <c r="N63" s="237"/>
      <c r="O63" s="47"/>
      <c r="P63" s="47"/>
      <c r="Q63" s="47"/>
    </row>
    <row r="64" spans="2:17" x14ac:dyDescent="0.3">
      <c r="B64" s="237"/>
      <c r="C64" s="150"/>
      <c r="D64" s="150"/>
      <c r="E64" s="237"/>
      <c r="F64" s="237"/>
      <c r="G64" s="30"/>
      <c r="H64" s="237"/>
      <c r="I64" s="150"/>
      <c r="J64" s="150"/>
      <c r="K64" s="237"/>
      <c r="L64" s="237"/>
      <c r="M64" s="30"/>
      <c r="N64" s="237"/>
      <c r="O64" s="47"/>
      <c r="P64" s="47"/>
      <c r="Q64" s="47"/>
    </row>
    <row r="65" spans="2:17" x14ac:dyDescent="0.3">
      <c r="B65" s="237"/>
      <c r="C65" s="150"/>
      <c r="D65" s="150"/>
      <c r="E65" s="237"/>
      <c r="F65" s="237"/>
      <c r="G65" s="30"/>
      <c r="H65" s="237"/>
      <c r="I65" s="150"/>
      <c r="J65" s="150"/>
      <c r="K65" s="237"/>
      <c r="L65" s="237"/>
      <c r="M65" s="30"/>
      <c r="N65" s="237"/>
      <c r="O65" s="47"/>
      <c r="P65" s="47"/>
      <c r="Q65" s="47"/>
    </row>
    <row r="66" spans="2:17" x14ac:dyDescent="0.3">
      <c r="B66" s="237"/>
      <c r="C66" s="150"/>
      <c r="D66" s="150"/>
      <c r="E66" s="237"/>
      <c r="F66" s="237"/>
      <c r="G66" s="30"/>
      <c r="H66" s="237"/>
      <c r="I66" s="150"/>
      <c r="J66" s="150"/>
      <c r="K66" s="237"/>
      <c r="L66" s="237"/>
      <c r="M66" s="30"/>
      <c r="N66" s="237"/>
      <c r="O66" s="47"/>
      <c r="P66" s="47"/>
      <c r="Q66" s="47"/>
    </row>
    <row r="67" spans="2:17" x14ac:dyDescent="0.3">
      <c r="B67" s="237"/>
      <c r="C67" s="150"/>
      <c r="D67" s="150"/>
      <c r="E67" s="237"/>
      <c r="F67" s="237"/>
      <c r="G67" s="30"/>
      <c r="H67" s="237"/>
      <c r="I67" s="150"/>
      <c r="J67" s="150"/>
      <c r="K67" s="237"/>
      <c r="L67" s="237"/>
      <c r="M67" s="30"/>
      <c r="N67" s="237"/>
      <c r="O67" s="47"/>
      <c r="P67" s="47"/>
      <c r="Q67" s="47"/>
    </row>
    <row r="68" spans="2:17" x14ac:dyDescent="0.3">
      <c r="B68" s="237"/>
      <c r="C68" s="150"/>
      <c r="D68" s="150"/>
      <c r="E68" s="237"/>
      <c r="F68" s="237"/>
      <c r="G68" s="30"/>
      <c r="H68" s="237"/>
      <c r="I68" s="150"/>
      <c r="J68" s="150"/>
      <c r="K68" s="237"/>
      <c r="L68" s="237"/>
      <c r="M68" s="30"/>
      <c r="N68" s="237"/>
      <c r="O68" s="47"/>
      <c r="P68" s="47"/>
      <c r="Q68" s="47"/>
    </row>
    <row r="69" spans="2:17" x14ac:dyDescent="0.3">
      <c r="B69" s="237"/>
      <c r="C69" s="150"/>
      <c r="D69" s="150"/>
      <c r="E69" s="237"/>
      <c r="F69" s="237"/>
      <c r="G69" s="30"/>
      <c r="H69" s="237"/>
      <c r="I69" s="150"/>
      <c r="J69" s="150"/>
      <c r="K69" s="237"/>
      <c r="L69" s="237"/>
      <c r="M69" s="30"/>
      <c r="N69" s="237"/>
      <c r="O69" s="47"/>
      <c r="P69" s="47"/>
      <c r="Q69" s="47"/>
    </row>
    <row r="70" spans="2:17" x14ac:dyDescent="0.3">
      <c r="B70" s="237"/>
      <c r="C70" s="150"/>
      <c r="D70" s="150"/>
      <c r="E70" s="237"/>
      <c r="F70" s="237"/>
      <c r="G70" s="30"/>
      <c r="H70" s="237"/>
      <c r="I70" s="150"/>
      <c r="J70" s="150"/>
      <c r="K70" s="237"/>
      <c r="L70" s="237"/>
      <c r="M70" s="30"/>
      <c r="N70" s="237"/>
      <c r="O70" s="47"/>
      <c r="P70" s="47"/>
      <c r="Q70" s="47"/>
    </row>
    <row r="71" spans="2:17" x14ac:dyDescent="0.3">
      <c r="B71" s="237"/>
      <c r="C71" s="150"/>
      <c r="D71" s="150"/>
      <c r="E71" s="237"/>
      <c r="F71" s="237"/>
      <c r="G71" s="30"/>
      <c r="H71" s="237"/>
      <c r="I71" s="150"/>
      <c r="J71" s="150"/>
      <c r="K71" s="237"/>
      <c r="L71" s="237"/>
      <c r="M71" s="30"/>
      <c r="N71" s="237"/>
      <c r="O71" s="47"/>
      <c r="P71" s="47"/>
      <c r="Q71" s="47"/>
    </row>
    <row r="72" spans="2:17" x14ac:dyDescent="0.3">
      <c r="B72" s="237"/>
      <c r="C72" s="150"/>
      <c r="D72" s="150"/>
      <c r="E72" s="237"/>
      <c r="F72" s="237"/>
      <c r="G72" s="30"/>
      <c r="H72" s="237"/>
      <c r="I72" s="150"/>
      <c r="J72" s="150"/>
      <c r="K72" s="237"/>
      <c r="L72" s="237"/>
      <c r="M72" s="30"/>
      <c r="N72" s="237"/>
      <c r="O72" s="47"/>
      <c r="P72" s="47"/>
      <c r="Q72" s="47"/>
    </row>
    <row r="73" spans="2:17" x14ac:dyDescent="0.3">
      <c r="B73" s="237"/>
      <c r="C73" s="150"/>
      <c r="D73" s="150"/>
      <c r="E73" s="237"/>
      <c r="F73" s="237"/>
      <c r="G73" s="30"/>
      <c r="H73" s="237"/>
      <c r="I73" s="150"/>
      <c r="J73" s="150"/>
      <c r="K73" s="237"/>
      <c r="L73" s="237"/>
      <c r="M73" s="30"/>
      <c r="N73" s="237"/>
      <c r="O73" s="47"/>
      <c r="P73" s="47"/>
      <c r="Q73" s="47"/>
    </row>
    <row r="74" spans="2:17" x14ac:dyDescent="0.3">
      <c r="B74" s="237"/>
      <c r="C74" s="150"/>
      <c r="D74" s="150"/>
      <c r="E74" s="237"/>
      <c r="F74" s="237"/>
      <c r="G74" s="30"/>
      <c r="H74" s="237"/>
      <c r="I74" s="150"/>
      <c r="J74" s="150"/>
      <c r="K74" s="237"/>
      <c r="L74" s="237"/>
      <c r="M74" s="30"/>
      <c r="N74" s="237"/>
      <c r="O74" s="47"/>
      <c r="P74" s="47"/>
      <c r="Q74" s="47"/>
    </row>
    <row r="75" spans="2:17" x14ac:dyDescent="0.3">
      <c r="B75" s="237"/>
      <c r="C75" s="150"/>
      <c r="D75" s="150"/>
      <c r="E75" s="237"/>
      <c r="F75" s="237"/>
      <c r="G75" s="30"/>
      <c r="H75" s="237"/>
      <c r="I75" s="150"/>
      <c r="J75" s="150"/>
      <c r="K75" s="237"/>
      <c r="L75" s="237"/>
      <c r="M75" s="30"/>
      <c r="N75" s="237"/>
      <c r="O75" s="47"/>
      <c r="P75" s="47"/>
      <c r="Q75" s="47"/>
    </row>
    <row r="76" spans="2:17" x14ac:dyDescent="0.3">
      <c r="B76" s="237"/>
      <c r="C76" s="150"/>
      <c r="D76" s="150"/>
      <c r="E76" s="237"/>
      <c r="F76" s="237"/>
      <c r="G76" s="30"/>
      <c r="H76" s="237"/>
      <c r="I76" s="150"/>
      <c r="J76" s="150"/>
      <c r="K76" s="237"/>
      <c r="L76" s="237"/>
      <c r="M76" s="30"/>
      <c r="N76" s="237"/>
      <c r="O76" s="47"/>
      <c r="P76" s="47"/>
      <c r="Q76" s="47"/>
    </row>
    <row r="77" spans="2:17" x14ac:dyDescent="0.3">
      <c r="B77" s="237"/>
      <c r="C77" s="150"/>
      <c r="D77" s="150"/>
      <c r="E77" s="237"/>
      <c r="F77" s="237"/>
      <c r="G77" s="30"/>
      <c r="H77" s="237"/>
      <c r="I77" s="150"/>
      <c r="J77" s="150"/>
      <c r="K77" s="237"/>
      <c r="L77" s="237"/>
      <c r="M77" s="30"/>
      <c r="N77" s="237"/>
      <c r="O77" s="47"/>
      <c r="P77" s="47"/>
      <c r="Q77" s="47"/>
    </row>
    <row r="78" spans="2:17" x14ac:dyDescent="0.3">
      <c r="B78" s="237"/>
      <c r="C78" s="150"/>
      <c r="D78" s="150"/>
      <c r="E78" s="237"/>
      <c r="F78" s="237"/>
      <c r="G78" s="30"/>
      <c r="H78" s="237"/>
      <c r="I78" s="150"/>
      <c r="J78" s="150"/>
      <c r="K78" s="237"/>
      <c r="L78" s="237"/>
      <c r="M78" s="30"/>
      <c r="N78" s="237"/>
      <c r="O78" s="47"/>
      <c r="P78" s="47"/>
      <c r="Q78" s="47"/>
    </row>
    <row r="79" spans="2:17" x14ac:dyDescent="0.3">
      <c r="B79" s="237"/>
      <c r="C79" s="150"/>
      <c r="D79" s="150"/>
      <c r="E79" s="237"/>
      <c r="F79" s="237"/>
      <c r="G79" s="30"/>
      <c r="H79" s="237"/>
      <c r="I79" s="150"/>
      <c r="J79" s="150"/>
      <c r="K79" s="237"/>
      <c r="L79" s="237"/>
      <c r="M79" s="30"/>
      <c r="N79" s="237"/>
      <c r="O79" s="47"/>
      <c r="P79" s="47"/>
      <c r="Q79" s="47"/>
    </row>
    <row r="80" spans="2:17" x14ac:dyDescent="0.3">
      <c r="B80" s="237"/>
      <c r="C80" s="150"/>
      <c r="D80" s="150"/>
      <c r="E80" s="237"/>
      <c r="F80" s="237"/>
      <c r="G80" s="30"/>
      <c r="H80" s="237"/>
      <c r="I80" s="150"/>
      <c r="J80" s="150"/>
      <c r="K80" s="237"/>
      <c r="L80" s="237"/>
      <c r="M80" s="30"/>
      <c r="N80" s="237"/>
      <c r="O80" s="47"/>
      <c r="P80" s="47"/>
      <c r="Q80" s="47"/>
    </row>
    <row r="81" spans="2:17" x14ac:dyDescent="0.3">
      <c r="B81" s="237"/>
      <c r="C81" s="150"/>
      <c r="D81" s="150"/>
      <c r="E81" s="237"/>
      <c r="F81" s="237"/>
      <c r="G81" s="30"/>
      <c r="H81" s="237"/>
      <c r="I81" s="150"/>
      <c r="J81" s="150"/>
      <c r="K81" s="237"/>
      <c r="L81" s="237"/>
      <c r="M81" s="30"/>
      <c r="N81" s="237"/>
      <c r="O81" s="47"/>
      <c r="P81" s="47"/>
      <c r="Q81" s="47"/>
    </row>
    <row r="82" spans="2:17" x14ac:dyDescent="0.3">
      <c r="B82" s="237"/>
      <c r="C82" s="150"/>
      <c r="D82" s="150"/>
      <c r="E82" s="237"/>
      <c r="F82" s="237"/>
      <c r="G82" s="30"/>
      <c r="H82" s="237"/>
      <c r="I82" s="150"/>
      <c r="J82" s="150"/>
      <c r="K82" s="237"/>
      <c r="L82" s="237"/>
      <c r="M82" s="30"/>
      <c r="N82" s="237"/>
      <c r="O82" s="47"/>
      <c r="P82" s="47"/>
      <c r="Q82" s="47"/>
    </row>
    <row r="83" spans="2:17" x14ac:dyDescent="0.3">
      <c r="B83" s="237"/>
      <c r="C83" s="150"/>
      <c r="D83" s="150"/>
      <c r="E83" s="237"/>
      <c r="F83" s="237"/>
      <c r="G83" s="30"/>
      <c r="H83" s="237"/>
      <c r="I83" s="150"/>
      <c r="J83" s="150"/>
      <c r="K83" s="237"/>
      <c r="L83" s="237"/>
      <c r="M83" s="30"/>
      <c r="N83" s="237"/>
      <c r="O83" s="47"/>
      <c r="P83" s="47"/>
      <c r="Q83" s="47"/>
    </row>
    <row r="84" spans="2:17" x14ac:dyDescent="0.3">
      <c r="B84" s="237"/>
      <c r="C84" s="150"/>
      <c r="D84" s="150"/>
      <c r="E84" s="237"/>
      <c r="F84" s="237"/>
      <c r="G84" s="30"/>
      <c r="H84" s="237"/>
      <c r="I84" s="150"/>
      <c r="J84" s="150"/>
      <c r="K84" s="237"/>
      <c r="L84" s="237"/>
      <c r="M84" s="30"/>
      <c r="N84" s="237"/>
      <c r="O84" s="47"/>
      <c r="P84" s="47"/>
      <c r="Q84" s="47"/>
    </row>
    <row r="85" spans="2:17" x14ac:dyDescent="0.3">
      <c r="B85" s="237"/>
      <c r="C85" s="150"/>
      <c r="D85" s="150"/>
      <c r="E85" s="237"/>
      <c r="F85" s="237"/>
      <c r="G85" s="30"/>
      <c r="H85" s="237"/>
      <c r="I85" s="150"/>
      <c r="J85" s="150"/>
      <c r="K85" s="237"/>
      <c r="L85" s="237"/>
      <c r="M85" s="30"/>
      <c r="N85" s="237"/>
      <c r="O85" s="47"/>
      <c r="P85" s="47"/>
      <c r="Q85" s="47"/>
    </row>
    <row r="86" spans="2:17" x14ac:dyDescent="0.3">
      <c r="B86" s="237"/>
      <c r="C86" s="150"/>
      <c r="D86" s="150"/>
      <c r="E86" s="237"/>
      <c r="F86" s="237"/>
      <c r="G86" s="30"/>
      <c r="H86" s="237"/>
      <c r="I86" s="150"/>
      <c r="J86" s="150"/>
      <c r="K86" s="237"/>
      <c r="L86" s="237"/>
      <c r="M86" s="30"/>
      <c r="N86" s="237"/>
      <c r="O86" s="47"/>
      <c r="P86" s="47"/>
      <c r="Q86" s="47"/>
    </row>
    <row r="87" spans="2:17" x14ac:dyDescent="0.3">
      <c r="B87" s="237"/>
      <c r="C87" s="150"/>
      <c r="D87" s="150"/>
      <c r="E87" s="237"/>
      <c r="F87" s="237"/>
      <c r="G87" s="30"/>
      <c r="H87" s="237"/>
      <c r="I87" s="150"/>
      <c r="J87" s="150"/>
      <c r="K87" s="237"/>
      <c r="L87" s="237"/>
      <c r="M87" s="30"/>
      <c r="N87" s="237"/>
      <c r="O87" s="47"/>
      <c r="P87" s="47"/>
      <c r="Q87" s="47"/>
    </row>
    <row r="88" spans="2:17" x14ac:dyDescent="0.3">
      <c r="B88" s="237"/>
      <c r="C88" s="150"/>
      <c r="D88" s="150"/>
      <c r="E88" s="237"/>
      <c r="F88" s="237"/>
      <c r="G88" s="30"/>
      <c r="H88" s="237"/>
      <c r="I88" s="150"/>
      <c r="J88" s="150"/>
      <c r="K88" s="237"/>
      <c r="L88" s="237"/>
      <c r="M88" s="30"/>
      <c r="N88" s="237"/>
      <c r="O88" s="47"/>
      <c r="P88" s="47"/>
      <c r="Q88" s="47"/>
    </row>
    <row r="89" spans="2:17" x14ac:dyDescent="0.3">
      <c r="B89" s="237"/>
      <c r="C89" s="150"/>
      <c r="D89" s="150"/>
      <c r="E89" s="237"/>
      <c r="F89" s="237"/>
      <c r="G89" s="30"/>
      <c r="H89" s="237"/>
      <c r="I89" s="150"/>
      <c r="J89" s="150"/>
      <c r="K89" s="237"/>
      <c r="L89" s="237"/>
      <c r="M89" s="30"/>
      <c r="N89" s="237"/>
      <c r="O89" s="47"/>
      <c r="P89" s="47"/>
      <c r="Q89" s="47"/>
    </row>
    <row r="90" spans="2:17" x14ac:dyDescent="0.3">
      <c r="B90" s="237"/>
      <c r="C90" s="150"/>
      <c r="D90" s="150"/>
      <c r="E90" s="237"/>
      <c r="F90" s="237"/>
      <c r="G90" s="30"/>
      <c r="H90" s="237"/>
      <c r="I90" s="150"/>
      <c r="J90" s="150"/>
      <c r="K90" s="237"/>
      <c r="L90" s="237"/>
      <c r="M90" s="30"/>
      <c r="N90" s="237"/>
      <c r="O90" s="47"/>
      <c r="P90" s="47"/>
      <c r="Q90" s="47"/>
    </row>
    <row r="91" spans="2:17" x14ac:dyDescent="0.3">
      <c r="B91" s="237"/>
      <c r="C91" s="150"/>
      <c r="D91" s="150"/>
      <c r="E91" s="237"/>
      <c r="F91" s="237"/>
      <c r="G91" s="30"/>
      <c r="H91" s="237"/>
      <c r="I91" s="150"/>
      <c r="J91" s="150"/>
      <c r="K91" s="237"/>
      <c r="L91" s="237"/>
      <c r="M91" s="30"/>
      <c r="N91" s="237"/>
      <c r="O91" s="47"/>
      <c r="P91" s="47"/>
      <c r="Q91" s="47"/>
    </row>
    <row r="92" spans="2:17" x14ac:dyDescent="0.3">
      <c r="B92" s="237"/>
      <c r="C92" s="150"/>
      <c r="D92" s="150"/>
      <c r="E92" s="237"/>
      <c r="F92" s="237"/>
      <c r="G92" s="30"/>
      <c r="H92" s="237"/>
      <c r="I92" s="150"/>
      <c r="J92" s="150"/>
      <c r="K92" s="237"/>
      <c r="L92" s="237"/>
      <c r="M92" s="30"/>
      <c r="N92" s="237"/>
      <c r="O92" s="47"/>
      <c r="P92" s="47"/>
      <c r="Q92" s="47"/>
    </row>
    <row r="93" spans="2:17" x14ac:dyDescent="0.3">
      <c r="B93" s="237"/>
      <c r="C93" s="150"/>
      <c r="D93" s="150"/>
      <c r="E93" s="237"/>
      <c r="F93" s="237"/>
      <c r="G93" s="30"/>
      <c r="H93" s="237"/>
      <c r="I93" s="150"/>
      <c r="J93" s="150"/>
      <c r="K93" s="237"/>
      <c r="L93" s="237"/>
      <c r="M93" s="30"/>
      <c r="N93" s="237"/>
      <c r="O93" s="47"/>
      <c r="P93" s="47"/>
      <c r="Q93" s="47"/>
    </row>
    <row r="94" spans="2:17" x14ac:dyDescent="0.3">
      <c r="B94" s="237"/>
      <c r="C94" s="150"/>
      <c r="D94" s="150"/>
      <c r="E94" s="237"/>
      <c r="F94" s="237"/>
      <c r="G94" s="30"/>
      <c r="H94" s="237"/>
      <c r="I94" s="150"/>
      <c r="J94" s="150"/>
      <c r="K94" s="237"/>
      <c r="L94" s="237"/>
      <c r="M94" s="30"/>
      <c r="N94" s="237"/>
      <c r="O94" s="47"/>
      <c r="P94" s="47"/>
      <c r="Q94" s="47"/>
    </row>
    <row r="95" spans="2:17" x14ac:dyDescent="0.3">
      <c r="B95" s="237"/>
      <c r="C95" s="150"/>
      <c r="D95" s="150"/>
      <c r="E95" s="237"/>
      <c r="F95" s="237"/>
      <c r="G95" s="30"/>
      <c r="H95" s="237"/>
      <c r="I95" s="150"/>
      <c r="J95" s="150"/>
      <c r="K95" s="237"/>
      <c r="L95" s="237"/>
      <c r="M95" s="30"/>
      <c r="N95" s="237"/>
      <c r="O95" s="47"/>
      <c r="P95" s="47"/>
      <c r="Q95" s="47"/>
    </row>
    <row r="96" spans="2:17" x14ac:dyDescent="0.3">
      <c r="B96" s="237"/>
      <c r="C96" s="150"/>
      <c r="D96" s="150"/>
      <c r="E96" s="237"/>
      <c r="F96" s="237"/>
      <c r="G96" s="30"/>
      <c r="H96" s="237"/>
      <c r="I96" s="150"/>
      <c r="J96" s="150"/>
      <c r="K96" s="237"/>
      <c r="L96" s="237"/>
      <c r="M96" s="30"/>
      <c r="N96" s="237"/>
      <c r="O96" s="47"/>
      <c r="P96" s="47"/>
      <c r="Q96" s="47"/>
    </row>
    <row r="97" spans="2:17" x14ac:dyDescent="0.3">
      <c r="B97" s="237"/>
      <c r="C97" s="150"/>
      <c r="D97" s="150"/>
      <c r="E97" s="237"/>
      <c r="F97" s="237"/>
      <c r="G97" s="30"/>
      <c r="H97" s="237"/>
      <c r="I97" s="150"/>
      <c r="J97" s="150"/>
      <c r="K97" s="237"/>
      <c r="L97" s="237"/>
      <c r="M97" s="30"/>
      <c r="N97" s="237"/>
      <c r="O97" s="47"/>
      <c r="P97" s="47"/>
      <c r="Q97" s="47"/>
    </row>
    <row r="98" spans="2:17" x14ac:dyDescent="0.3">
      <c r="B98" s="237"/>
      <c r="C98" s="150"/>
      <c r="D98" s="150"/>
      <c r="E98" s="237"/>
      <c r="F98" s="237"/>
      <c r="G98" s="30"/>
      <c r="H98" s="237"/>
      <c r="I98" s="150"/>
      <c r="J98" s="150"/>
      <c r="K98" s="237"/>
      <c r="L98" s="237"/>
      <c r="M98" s="30"/>
      <c r="N98" s="237"/>
      <c r="O98" s="47"/>
      <c r="P98" s="47"/>
      <c r="Q98" s="47"/>
    </row>
    <row r="99" spans="2:17" x14ac:dyDescent="0.3">
      <c r="B99" s="237"/>
      <c r="C99" s="150"/>
      <c r="D99" s="150"/>
      <c r="E99" s="237"/>
      <c r="F99" s="237"/>
      <c r="G99" s="30"/>
      <c r="H99" s="237"/>
      <c r="I99" s="150"/>
      <c r="J99" s="150"/>
      <c r="K99" s="237"/>
      <c r="L99" s="237"/>
      <c r="M99" s="30"/>
      <c r="N99" s="237"/>
      <c r="O99" s="47"/>
      <c r="P99" s="47"/>
      <c r="Q99" s="47"/>
    </row>
    <row r="100" spans="2:17" x14ac:dyDescent="0.3">
      <c r="B100" s="237"/>
      <c r="C100" s="150"/>
      <c r="D100" s="150"/>
      <c r="E100" s="237"/>
      <c r="F100" s="237"/>
      <c r="G100" s="30"/>
      <c r="H100" s="237"/>
      <c r="I100" s="150"/>
      <c r="J100" s="150"/>
      <c r="K100" s="237"/>
      <c r="L100" s="237"/>
      <c r="M100" s="30"/>
      <c r="N100" s="237"/>
      <c r="O100" s="47"/>
      <c r="P100" s="47"/>
      <c r="Q100" s="47"/>
    </row>
    <row r="101" spans="2:17" x14ac:dyDescent="0.3">
      <c r="B101" s="237"/>
      <c r="C101" s="150"/>
      <c r="D101" s="150"/>
      <c r="E101" s="237"/>
      <c r="F101" s="237"/>
      <c r="G101" s="30"/>
      <c r="H101" s="237"/>
      <c r="I101" s="150"/>
      <c r="J101" s="150"/>
      <c r="K101" s="237"/>
      <c r="L101" s="237"/>
      <c r="M101" s="30"/>
      <c r="N101" s="237"/>
      <c r="O101" s="47"/>
      <c r="P101" s="47"/>
      <c r="Q101" s="47"/>
    </row>
    <row r="102" spans="2:17" x14ac:dyDescent="0.3">
      <c r="B102" s="237"/>
      <c r="C102" s="150"/>
      <c r="D102" s="150"/>
      <c r="E102" s="237"/>
      <c r="F102" s="237"/>
      <c r="G102" s="30"/>
      <c r="H102" s="237"/>
      <c r="I102" s="150"/>
      <c r="J102" s="150"/>
      <c r="K102" s="237"/>
      <c r="L102" s="237"/>
      <c r="M102" s="30"/>
      <c r="N102" s="237"/>
      <c r="O102" s="47"/>
      <c r="P102" s="47"/>
      <c r="Q102" s="47"/>
    </row>
    <row r="103" spans="2:17" x14ac:dyDescent="0.3">
      <c r="B103" s="237"/>
      <c r="C103" s="150"/>
      <c r="D103" s="150"/>
      <c r="E103" s="237"/>
      <c r="F103" s="237"/>
      <c r="G103" s="30"/>
      <c r="H103" s="237"/>
      <c r="I103" s="150"/>
      <c r="J103" s="150"/>
      <c r="K103" s="237"/>
      <c r="L103" s="237"/>
      <c r="M103" s="30"/>
      <c r="N103" s="237"/>
      <c r="O103" s="47"/>
      <c r="P103" s="47"/>
      <c r="Q103" s="47"/>
    </row>
    <row r="104" spans="2:17" x14ac:dyDescent="0.3">
      <c r="B104" s="237"/>
      <c r="C104" s="150"/>
      <c r="D104" s="150"/>
      <c r="E104" s="237"/>
      <c r="F104" s="237"/>
      <c r="G104" s="30"/>
      <c r="H104" s="237"/>
      <c r="I104" s="150"/>
      <c r="J104" s="150"/>
      <c r="K104" s="237"/>
      <c r="L104" s="237"/>
      <c r="M104" s="30"/>
      <c r="N104" s="237"/>
      <c r="O104" s="47"/>
      <c r="P104" s="47"/>
      <c r="Q104" s="47"/>
    </row>
    <row r="105" spans="2:17" x14ac:dyDescent="0.3">
      <c r="B105" s="237"/>
      <c r="C105" s="150"/>
      <c r="D105" s="150"/>
      <c r="E105" s="237"/>
      <c r="F105" s="237"/>
      <c r="G105" s="30"/>
      <c r="H105" s="237"/>
      <c r="I105" s="150"/>
      <c r="J105" s="150"/>
      <c r="K105" s="237"/>
      <c r="L105" s="237"/>
      <c r="M105" s="30"/>
      <c r="N105" s="237"/>
      <c r="O105" s="47"/>
      <c r="P105" s="47"/>
      <c r="Q105" s="47"/>
    </row>
    <row r="106" spans="2:17" x14ac:dyDescent="0.3">
      <c r="B106" s="237"/>
      <c r="C106" s="150"/>
      <c r="D106" s="150"/>
      <c r="E106" s="237"/>
      <c r="F106" s="237"/>
      <c r="G106" s="30"/>
      <c r="H106" s="237"/>
      <c r="I106" s="150"/>
      <c r="J106" s="150"/>
      <c r="K106" s="237"/>
      <c r="L106" s="237"/>
      <c r="M106" s="30"/>
      <c r="N106" s="237"/>
      <c r="O106" s="47"/>
      <c r="P106" s="47"/>
      <c r="Q106" s="47"/>
    </row>
    <row r="107" spans="2:17" x14ac:dyDescent="0.3">
      <c r="B107" s="237"/>
      <c r="C107" s="150"/>
      <c r="D107" s="150"/>
      <c r="E107" s="237"/>
      <c r="F107" s="237"/>
      <c r="G107" s="30"/>
      <c r="H107" s="237"/>
      <c r="I107" s="150"/>
      <c r="J107" s="150"/>
      <c r="K107" s="237"/>
      <c r="L107" s="237"/>
      <c r="M107" s="30"/>
      <c r="N107" s="237"/>
      <c r="O107" s="47"/>
      <c r="P107" s="47"/>
      <c r="Q107" s="47"/>
    </row>
    <row r="108" spans="2:17" x14ac:dyDescent="0.3">
      <c r="B108" s="237"/>
      <c r="C108" s="150"/>
      <c r="D108" s="150"/>
      <c r="E108" s="237"/>
      <c r="F108" s="237"/>
      <c r="G108" s="30"/>
      <c r="H108" s="237"/>
      <c r="I108" s="150"/>
      <c r="J108" s="150"/>
      <c r="K108" s="237"/>
      <c r="L108" s="237"/>
      <c r="M108" s="30"/>
      <c r="N108" s="237"/>
      <c r="O108" s="47"/>
      <c r="P108" s="47"/>
      <c r="Q108" s="47"/>
    </row>
    <row r="109" spans="2:17" x14ac:dyDescent="0.3">
      <c r="B109" s="237"/>
      <c r="C109" s="150"/>
      <c r="D109" s="150"/>
      <c r="E109" s="237"/>
      <c r="F109" s="237"/>
      <c r="G109" s="30"/>
      <c r="H109" s="237"/>
      <c r="I109" s="150"/>
      <c r="J109" s="150"/>
      <c r="K109" s="237"/>
      <c r="L109" s="237"/>
      <c r="M109" s="30"/>
      <c r="N109" s="237"/>
      <c r="O109" s="47"/>
      <c r="P109" s="47"/>
      <c r="Q109" s="47"/>
    </row>
    <row r="110" spans="2:17" x14ac:dyDescent="0.3">
      <c r="B110" s="237"/>
      <c r="C110" s="150"/>
      <c r="D110" s="150"/>
      <c r="E110" s="237"/>
      <c r="F110" s="237"/>
      <c r="G110" s="30"/>
      <c r="H110" s="237"/>
      <c r="I110" s="150"/>
      <c r="J110" s="150"/>
      <c r="K110" s="237"/>
      <c r="L110" s="237"/>
      <c r="M110" s="30"/>
      <c r="N110" s="237"/>
      <c r="O110" s="47"/>
      <c r="P110" s="47"/>
      <c r="Q110" s="47"/>
    </row>
    <row r="111" spans="2:17" x14ac:dyDescent="0.3">
      <c r="B111" s="237"/>
      <c r="C111" s="150"/>
      <c r="D111" s="150"/>
      <c r="E111" s="237"/>
      <c r="F111" s="237"/>
      <c r="G111" s="30"/>
      <c r="H111" s="237"/>
      <c r="I111" s="150"/>
      <c r="J111" s="150"/>
      <c r="K111" s="237"/>
      <c r="L111" s="237"/>
      <c r="M111" s="30"/>
      <c r="N111" s="237"/>
      <c r="O111" s="47"/>
      <c r="P111" s="47"/>
      <c r="Q111" s="47"/>
    </row>
    <row r="112" spans="2:17" x14ac:dyDescent="0.3">
      <c r="B112" s="237"/>
      <c r="C112" s="150"/>
      <c r="D112" s="150"/>
      <c r="E112" s="237"/>
      <c r="F112" s="237"/>
      <c r="G112" s="30"/>
      <c r="H112" s="237"/>
      <c r="I112" s="150"/>
      <c r="J112" s="150"/>
      <c r="K112" s="237"/>
      <c r="L112" s="237"/>
      <c r="M112" s="30"/>
      <c r="N112" s="237"/>
      <c r="O112" s="47"/>
      <c r="P112" s="47"/>
      <c r="Q112" s="47"/>
    </row>
    <row r="113" spans="2:17" x14ac:dyDescent="0.3">
      <c r="B113" s="237"/>
      <c r="C113" s="150"/>
      <c r="D113" s="150"/>
      <c r="E113" s="237"/>
      <c r="F113" s="237"/>
      <c r="G113" s="30"/>
      <c r="H113" s="237"/>
      <c r="I113" s="150"/>
      <c r="J113" s="150"/>
      <c r="K113" s="237"/>
      <c r="L113" s="237"/>
      <c r="M113" s="30"/>
      <c r="N113" s="237"/>
      <c r="O113" s="47"/>
      <c r="P113" s="47"/>
      <c r="Q113" s="47"/>
    </row>
    <row r="114" spans="2:17" x14ac:dyDescent="0.3">
      <c r="B114" s="237"/>
      <c r="C114" s="150"/>
      <c r="D114" s="150"/>
      <c r="E114" s="237"/>
      <c r="F114" s="237"/>
      <c r="G114" s="30"/>
      <c r="H114" s="237"/>
      <c r="I114" s="150"/>
      <c r="J114" s="150"/>
      <c r="K114" s="237"/>
      <c r="L114" s="237"/>
      <c r="M114" s="30"/>
      <c r="N114" s="237"/>
      <c r="O114" s="47"/>
      <c r="P114" s="47"/>
      <c r="Q114" s="47"/>
    </row>
    <row r="115" spans="2:17" x14ac:dyDescent="0.3">
      <c r="B115" s="237"/>
      <c r="C115" s="150"/>
      <c r="D115" s="150"/>
      <c r="E115" s="237"/>
      <c r="F115" s="237"/>
      <c r="G115" s="30"/>
      <c r="H115" s="237"/>
      <c r="I115" s="150"/>
      <c r="J115" s="150"/>
      <c r="K115" s="237"/>
      <c r="L115" s="237"/>
      <c r="M115" s="30"/>
      <c r="N115" s="237"/>
      <c r="O115" s="47"/>
      <c r="P115" s="47"/>
      <c r="Q115" s="47"/>
    </row>
    <row r="116" spans="2:17" x14ac:dyDescent="0.3">
      <c r="B116" s="237"/>
      <c r="C116" s="150"/>
      <c r="D116" s="150"/>
      <c r="E116" s="237"/>
      <c r="F116" s="237"/>
      <c r="G116" s="30"/>
      <c r="H116" s="237"/>
      <c r="I116" s="150"/>
      <c r="J116" s="150"/>
      <c r="K116" s="237"/>
      <c r="L116" s="237"/>
      <c r="M116" s="30"/>
      <c r="N116" s="237"/>
      <c r="O116" s="47"/>
      <c r="P116" s="47"/>
      <c r="Q116" s="47"/>
    </row>
    <row r="117" spans="2:17" x14ac:dyDescent="0.3">
      <c r="B117" s="237"/>
      <c r="C117" s="150"/>
      <c r="D117" s="150"/>
      <c r="E117" s="237"/>
      <c r="F117" s="237"/>
      <c r="G117" s="30"/>
      <c r="H117" s="237"/>
      <c r="I117" s="150"/>
      <c r="J117" s="150"/>
      <c r="K117" s="237"/>
      <c r="L117" s="237"/>
      <c r="M117" s="30"/>
      <c r="N117" s="237"/>
      <c r="O117" s="47"/>
      <c r="P117" s="47"/>
      <c r="Q117" s="47"/>
    </row>
    <row r="118" spans="2:17" x14ac:dyDescent="0.3">
      <c r="B118" s="237"/>
      <c r="C118" s="150"/>
      <c r="D118" s="150"/>
      <c r="E118" s="237"/>
      <c r="F118" s="237"/>
      <c r="G118" s="30"/>
      <c r="H118" s="237"/>
      <c r="I118" s="150"/>
      <c r="J118" s="150"/>
      <c r="K118" s="237"/>
      <c r="L118" s="237"/>
      <c r="M118" s="30"/>
      <c r="N118" s="237"/>
      <c r="O118" s="47"/>
      <c r="P118" s="47"/>
      <c r="Q118" s="47"/>
    </row>
    <row r="119" spans="2:17" x14ac:dyDescent="0.3">
      <c r="B119" s="237"/>
      <c r="C119" s="150"/>
      <c r="D119" s="150"/>
      <c r="E119" s="237"/>
      <c r="F119" s="237"/>
      <c r="G119" s="30"/>
      <c r="H119" s="237"/>
      <c r="I119" s="150"/>
      <c r="J119" s="150"/>
      <c r="K119" s="237"/>
      <c r="L119" s="237"/>
      <c r="M119" s="30"/>
      <c r="N119" s="237"/>
      <c r="O119" s="47"/>
      <c r="P119" s="47"/>
      <c r="Q119" s="47"/>
    </row>
    <row r="120" spans="2:17" x14ac:dyDescent="0.3">
      <c r="B120" s="237"/>
      <c r="C120" s="150"/>
      <c r="D120" s="150"/>
      <c r="E120" s="237"/>
      <c r="F120" s="237"/>
      <c r="G120" s="30"/>
      <c r="H120" s="237"/>
      <c r="I120" s="150"/>
      <c r="J120" s="150"/>
      <c r="K120" s="237"/>
      <c r="L120" s="237"/>
      <c r="M120" s="30"/>
      <c r="N120" s="237"/>
      <c r="O120" s="47"/>
      <c r="P120" s="47"/>
      <c r="Q120" s="47"/>
    </row>
    <row r="121" spans="2:17" x14ac:dyDescent="0.3">
      <c r="B121" s="237"/>
      <c r="C121" s="150"/>
      <c r="D121" s="150"/>
      <c r="E121" s="237"/>
      <c r="F121" s="237"/>
      <c r="G121" s="30"/>
      <c r="H121" s="237"/>
      <c r="I121" s="150"/>
      <c r="J121" s="150"/>
      <c r="K121" s="237"/>
      <c r="L121" s="237"/>
      <c r="M121" s="30"/>
      <c r="N121" s="237"/>
      <c r="O121" s="47"/>
      <c r="P121" s="47"/>
      <c r="Q121" s="47"/>
    </row>
    <row r="122" spans="2:17" x14ac:dyDescent="0.3">
      <c r="B122" s="237"/>
      <c r="C122" s="150"/>
      <c r="D122" s="150"/>
      <c r="E122" s="237"/>
      <c r="F122" s="237"/>
      <c r="G122" s="30"/>
      <c r="H122" s="237"/>
      <c r="I122" s="150"/>
      <c r="J122" s="150"/>
      <c r="K122" s="237"/>
      <c r="L122" s="237"/>
      <c r="M122" s="30"/>
      <c r="N122" s="237"/>
      <c r="O122" s="47"/>
      <c r="P122" s="47"/>
      <c r="Q122" s="47"/>
    </row>
    <row r="123" spans="2:17" x14ac:dyDescent="0.3">
      <c r="B123" s="237"/>
      <c r="C123" s="150"/>
      <c r="D123" s="150"/>
      <c r="E123" s="237"/>
      <c r="F123" s="237"/>
      <c r="G123" s="30"/>
      <c r="H123" s="237"/>
      <c r="I123" s="150"/>
      <c r="J123" s="150"/>
      <c r="K123" s="237"/>
      <c r="L123" s="237"/>
      <c r="M123" s="30"/>
      <c r="N123" s="237"/>
      <c r="O123" s="47"/>
      <c r="P123" s="47"/>
      <c r="Q123" s="47"/>
    </row>
    <row r="124" spans="2:17" x14ac:dyDescent="0.3">
      <c r="B124" s="237"/>
      <c r="C124" s="150"/>
      <c r="D124" s="150"/>
      <c r="E124" s="237"/>
      <c r="F124" s="237"/>
      <c r="G124" s="30"/>
      <c r="H124" s="237"/>
      <c r="I124" s="150"/>
      <c r="J124" s="150"/>
      <c r="K124" s="237"/>
      <c r="L124" s="237"/>
      <c r="M124" s="30"/>
      <c r="N124" s="237"/>
      <c r="O124" s="47"/>
      <c r="P124" s="47"/>
      <c r="Q124" s="47"/>
    </row>
    <row r="125" spans="2:17" x14ac:dyDescent="0.3">
      <c r="B125" s="237"/>
      <c r="C125" s="150"/>
      <c r="D125" s="150"/>
      <c r="E125" s="237"/>
      <c r="F125" s="237"/>
      <c r="G125" s="30"/>
      <c r="H125" s="237"/>
      <c r="I125" s="150"/>
      <c r="J125" s="150"/>
      <c r="K125" s="237"/>
      <c r="L125" s="237"/>
      <c r="M125" s="30"/>
      <c r="N125" s="237"/>
      <c r="O125" s="47"/>
      <c r="P125" s="47"/>
      <c r="Q125" s="47"/>
    </row>
    <row r="126" spans="2:17" x14ac:dyDescent="0.3">
      <c r="B126" s="237"/>
      <c r="C126" s="150"/>
      <c r="D126" s="150"/>
      <c r="E126" s="237"/>
      <c r="F126" s="237"/>
      <c r="G126" s="30"/>
      <c r="H126" s="237"/>
      <c r="I126" s="150"/>
      <c r="J126" s="150"/>
      <c r="K126" s="237"/>
      <c r="L126" s="237"/>
      <c r="M126" s="30"/>
      <c r="N126" s="237"/>
      <c r="O126" s="47"/>
      <c r="P126" s="47"/>
      <c r="Q126" s="47"/>
    </row>
    <row r="127" spans="2:17" x14ac:dyDescent="0.3">
      <c r="B127" s="237"/>
      <c r="C127" s="150"/>
      <c r="D127" s="150"/>
      <c r="E127" s="237"/>
      <c r="F127" s="237"/>
      <c r="G127" s="30"/>
      <c r="H127" s="237"/>
      <c r="I127" s="150"/>
      <c r="J127" s="150"/>
      <c r="K127" s="237"/>
      <c r="L127" s="237"/>
      <c r="M127" s="30"/>
      <c r="N127" s="237"/>
      <c r="O127" s="47"/>
      <c r="P127" s="47"/>
      <c r="Q127" s="47"/>
    </row>
    <row r="128" spans="2:17" x14ac:dyDescent="0.3">
      <c r="B128" s="237"/>
      <c r="C128" s="150"/>
      <c r="D128" s="150"/>
      <c r="E128" s="237"/>
      <c r="F128" s="237"/>
      <c r="G128" s="30"/>
      <c r="H128" s="237"/>
      <c r="I128" s="150"/>
      <c r="J128" s="150"/>
      <c r="K128" s="237"/>
      <c r="L128" s="237"/>
      <c r="M128" s="30"/>
      <c r="N128" s="237"/>
      <c r="O128" s="47"/>
      <c r="P128" s="47"/>
      <c r="Q128" s="47"/>
    </row>
    <row r="129" spans="2:17" x14ac:dyDescent="0.3">
      <c r="B129" s="237"/>
      <c r="C129" s="150"/>
      <c r="D129" s="150"/>
      <c r="E129" s="237"/>
      <c r="F129" s="237"/>
      <c r="G129" s="30"/>
      <c r="H129" s="237"/>
      <c r="I129" s="150"/>
      <c r="J129" s="150"/>
      <c r="K129" s="237"/>
      <c r="L129" s="237"/>
      <c r="M129" s="30"/>
      <c r="N129" s="237"/>
      <c r="O129" s="47"/>
      <c r="P129" s="47"/>
      <c r="Q129" s="47"/>
    </row>
    <row r="130" spans="2:17" x14ac:dyDescent="0.3">
      <c r="B130" s="237"/>
      <c r="C130" s="150"/>
      <c r="D130" s="150"/>
      <c r="E130" s="237"/>
      <c r="F130" s="237"/>
      <c r="G130" s="30"/>
      <c r="H130" s="237"/>
      <c r="I130" s="150"/>
      <c r="J130" s="150"/>
      <c r="K130" s="237"/>
      <c r="L130" s="237"/>
      <c r="M130" s="30"/>
      <c r="N130" s="237"/>
      <c r="O130" s="47"/>
      <c r="P130" s="47"/>
      <c r="Q130" s="47"/>
    </row>
    <row r="131" spans="2:17" x14ac:dyDescent="0.3">
      <c r="B131" s="237"/>
      <c r="C131" s="150"/>
      <c r="D131" s="150"/>
      <c r="E131" s="237"/>
      <c r="F131" s="237"/>
      <c r="G131" s="30"/>
      <c r="H131" s="237"/>
      <c r="I131" s="150"/>
      <c r="J131" s="150"/>
      <c r="K131" s="237"/>
      <c r="L131" s="237"/>
      <c r="M131" s="30"/>
      <c r="N131" s="237"/>
      <c r="O131" s="47"/>
      <c r="P131" s="47"/>
      <c r="Q131" s="47"/>
    </row>
    <row r="132" spans="2:17" x14ac:dyDescent="0.3">
      <c r="B132" s="237"/>
      <c r="C132" s="150"/>
      <c r="D132" s="150"/>
      <c r="E132" s="237"/>
      <c r="F132" s="237"/>
      <c r="G132" s="30"/>
      <c r="H132" s="237"/>
      <c r="I132" s="150"/>
      <c r="J132" s="150"/>
      <c r="K132" s="237"/>
      <c r="L132" s="237"/>
      <c r="M132" s="30"/>
      <c r="N132" s="237"/>
      <c r="O132" s="47"/>
      <c r="P132" s="47"/>
      <c r="Q132" s="47"/>
    </row>
    <row r="133" spans="2:17" x14ac:dyDescent="0.3">
      <c r="B133" s="237"/>
      <c r="C133" s="150"/>
      <c r="D133" s="150"/>
      <c r="E133" s="237"/>
      <c r="F133" s="237"/>
      <c r="G133" s="30"/>
      <c r="H133" s="237"/>
      <c r="I133" s="150"/>
      <c r="J133" s="150"/>
      <c r="K133" s="237"/>
      <c r="L133" s="237"/>
      <c r="M133" s="30"/>
      <c r="N133" s="237"/>
      <c r="O133" s="47"/>
      <c r="P133" s="47"/>
      <c r="Q133" s="47"/>
    </row>
    <row r="134" spans="2:17" x14ac:dyDescent="0.3">
      <c r="B134" s="237"/>
      <c r="C134" s="150"/>
      <c r="D134" s="150"/>
      <c r="E134" s="237"/>
      <c r="F134" s="237"/>
      <c r="G134" s="30"/>
      <c r="H134" s="237"/>
      <c r="I134" s="150"/>
      <c r="J134" s="150"/>
      <c r="K134" s="237"/>
      <c r="L134" s="237"/>
      <c r="M134" s="30"/>
      <c r="N134" s="237"/>
      <c r="O134" s="47"/>
      <c r="P134" s="47"/>
      <c r="Q134" s="47"/>
    </row>
    <row r="135" spans="2:17" x14ac:dyDescent="0.3">
      <c r="B135" s="237"/>
      <c r="C135" s="150"/>
      <c r="D135" s="150"/>
      <c r="E135" s="237"/>
      <c r="F135" s="237"/>
      <c r="G135" s="30"/>
      <c r="H135" s="237"/>
      <c r="I135" s="150"/>
      <c r="J135" s="150"/>
      <c r="K135" s="237"/>
      <c r="L135" s="237"/>
      <c r="M135" s="30"/>
      <c r="N135" s="237"/>
      <c r="O135" s="47"/>
      <c r="P135" s="47"/>
      <c r="Q135" s="47"/>
    </row>
    <row r="136" spans="2:17" x14ac:dyDescent="0.3">
      <c r="B136" s="237"/>
      <c r="C136" s="150"/>
      <c r="D136" s="150"/>
      <c r="E136" s="237"/>
      <c r="F136" s="237"/>
      <c r="G136" s="30"/>
      <c r="H136" s="237"/>
      <c r="I136" s="150"/>
      <c r="J136" s="150"/>
      <c r="K136" s="237"/>
      <c r="L136" s="237"/>
      <c r="M136" s="30"/>
      <c r="N136" s="237"/>
      <c r="O136" s="47"/>
      <c r="P136" s="47"/>
      <c r="Q136" s="47"/>
    </row>
    <row r="137" spans="2:17" x14ac:dyDescent="0.3">
      <c r="B137" s="237"/>
      <c r="C137" s="150"/>
      <c r="D137" s="150"/>
      <c r="E137" s="237"/>
      <c r="F137" s="237"/>
      <c r="G137" s="30"/>
      <c r="H137" s="237"/>
      <c r="I137" s="150"/>
      <c r="J137" s="150"/>
      <c r="K137" s="237"/>
      <c r="L137" s="237"/>
      <c r="M137" s="30"/>
      <c r="N137" s="237"/>
      <c r="O137" s="47"/>
      <c r="P137" s="47"/>
      <c r="Q137" s="47"/>
    </row>
    <row r="138" spans="2:17" x14ac:dyDescent="0.3">
      <c r="B138" s="237"/>
      <c r="C138" s="150"/>
      <c r="D138" s="150"/>
      <c r="E138" s="237"/>
      <c r="F138" s="237"/>
      <c r="G138" s="30"/>
      <c r="H138" s="237"/>
      <c r="I138" s="150"/>
      <c r="J138" s="150"/>
      <c r="K138" s="237"/>
      <c r="L138" s="237"/>
      <c r="M138" s="30"/>
      <c r="N138" s="237"/>
      <c r="O138" s="47"/>
      <c r="P138" s="47"/>
      <c r="Q138" s="47"/>
    </row>
    <row r="139" spans="2:17" x14ac:dyDescent="0.3">
      <c r="B139" s="237"/>
      <c r="C139" s="150"/>
      <c r="D139" s="150"/>
      <c r="E139" s="237"/>
      <c r="F139" s="237"/>
      <c r="G139" s="30"/>
      <c r="H139" s="237"/>
      <c r="I139" s="150"/>
      <c r="J139" s="150"/>
      <c r="K139" s="237"/>
      <c r="L139" s="237"/>
      <c r="M139" s="30"/>
      <c r="N139" s="237"/>
      <c r="O139" s="47"/>
      <c r="P139" s="47"/>
      <c r="Q139" s="47"/>
    </row>
    <row r="140" spans="2:17" x14ac:dyDescent="0.3">
      <c r="B140" s="237"/>
      <c r="C140" s="150"/>
      <c r="D140" s="150"/>
      <c r="E140" s="237"/>
      <c r="F140" s="237"/>
      <c r="G140" s="30"/>
      <c r="H140" s="237"/>
      <c r="I140" s="150"/>
      <c r="J140" s="150"/>
      <c r="K140" s="237"/>
      <c r="L140" s="237"/>
      <c r="M140" s="30"/>
      <c r="N140" s="237"/>
      <c r="O140" s="47"/>
      <c r="P140" s="47"/>
      <c r="Q140" s="47"/>
    </row>
    <row r="141" spans="2:17" x14ac:dyDescent="0.3">
      <c r="B141" s="237"/>
      <c r="C141" s="150"/>
      <c r="D141" s="150"/>
      <c r="E141" s="237"/>
      <c r="F141" s="237"/>
      <c r="G141" s="30"/>
      <c r="H141" s="237"/>
      <c r="I141" s="150"/>
      <c r="J141" s="150"/>
      <c r="K141" s="237"/>
      <c r="L141" s="237"/>
      <c r="M141" s="30"/>
      <c r="N141" s="237"/>
      <c r="O141" s="47"/>
      <c r="P141" s="47"/>
      <c r="Q141" s="47"/>
    </row>
    <row r="142" spans="2:17" x14ac:dyDescent="0.3">
      <c r="B142" s="237"/>
      <c r="C142" s="150"/>
      <c r="D142" s="150"/>
      <c r="E142" s="237"/>
      <c r="F142" s="237"/>
      <c r="G142" s="30"/>
      <c r="H142" s="237"/>
      <c r="I142" s="150"/>
      <c r="J142" s="150"/>
      <c r="K142" s="237"/>
      <c r="L142" s="237"/>
      <c r="M142" s="30"/>
      <c r="N142" s="237"/>
      <c r="O142" s="47"/>
      <c r="P142" s="47"/>
      <c r="Q142" s="47"/>
    </row>
    <row r="143" spans="2:17" x14ac:dyDescent="0.3">
      <c r="B143" s="237"/>
      <c r="C143" s="150"/>
      <c r="D143" s="150"/>
      <c r="E143" s="237"/>
      <c r="F143" s="237"/>
      <c r="G143" s="30"/>
      <c r="H143" s="237"/>
      <c r="I143" s="150"/>
      <c r="J143" s="150"/>
      <c r="K143" s="237"/>
      <c r="L143" s="237"/>
      <c r="M143" s="30"/>
      <c r="N143" s="237"/>
      <c r="O143" s="47"/>
      <c r="P143" s="47"/>
      <c r="Q143" s="47"/>
    </row>
    <row r="144" spans="2:17" x14ac:dyDescent="0.3">
      <c r="B144" s="237"/>
      <c r="C144" s="150"/>
      <c r="D144" s="150"/>
      <c r="E144" s="237"/>
      <c r="F144" s="237"/>
      <c r="G144" s="30"/>
      <c r="H144" s="237"/>
      <c r="I144" s="150"/>
      <c r="J144" s="150"/>
      <c r="K144" s="237"/>
      <c r="L144" s="237"/>
      <c r="M144" s="30"/>
      <c r="N144" s="237"/>
      <c r="O144" s="47"/>
      <c r="P144" s="47"/>
      <c r="Q144" s="47"/>
    </row>
    <row r="145" spans="2:17" x14ac:dyDescent="0.3">
      <c r="B145" s="237"/>
      <c r="C145" s="150"/>
      <c r="D145" s="150"/>
      <c r="E145" s="237"/>
      <c r="F145" s="237"/>
      <c r="G145" s="30"/>
      <c r="H145" s="237"/>
      <c r="I145" s="150"/>
      <c r="J145" s="150"/>
      <c r="K145" s="237"/>
      <c r="L145" s="237"/>
      <c r="M145" s="30"/>
      <c r="N145" s="237"/>
      <c r="O145" s="47"/>
      <c r="P145" s="47"/>
      <c r="Q145" s="47"/>
    </row>
    <row r="146" spans="2:17" x14ac:dyDescent="0.3">
      <c r="B146" s="237"/>
      <c r="C146" s="150"/>
      <c r="D146" s="150"/>
      <c r="E146" s="237"/>
      <c r="F146" s="237"/>
      <c r="G146" s="30"/>
      <c r="H146" s="237"/>
      <c r="I146" s="150"/>
      <c r="J146" s="150"/>
      <c r="K146" s="237"/>
      <c r="L146" s="237"/>
      <c r="M146" s="30"/>
      <c r="N146" s="237"/>
      <c r="O146" s="47"/>
      <c r="P146" s="47"/>
      <c r="Q146" s="47"/>
    </row>
    <row r="147" spans="2:17" x14ac:dyDescent="0.3">
      <c r="B147" s="237"/>
      <c r="C147" s="150"/>
      <c r="D147" s="150"/>
      <c r="E147" s="237"/>
      <c r="F147" s="237"/>
      <c r="G147" s="30"/>
      <c r="H147" s="237"/>
      <c r="I147" s="150"/>
      <c r="J147" s="150"/>
      <c r="K147" s="237"/>
      <c r="L147" s="237"/>
      <c r="M147" s="30"/>
      <c r="N147" s="237"/>
      <c r="O147" s="47"/>
      <c r="P147" s="47"/>
      <c r="Q147" s="47"/>
    </row>
    <row r="148" spans="2:17" x14ac:dyDescent="0.3">
      <c r="B148" s="237"/>
      <c r="C148" s="150"/>
      <c r="D148" s="150"/>
      <c r="E148" s="237"/>
      <c r="F148" s="237"/>
      <c r="G148" s="30"/>
      <c r="H148" s="237"/>
      <c r="I148" s="150"/>
      <c r="J148" s="150"/>
      <c r="K148" s="237"/>
      <c r="L148" s="237"/>
      <c r="M148" s="30"/>
      <c r="N148" s="237"/>
      <c r="O148" s="47"/>
      <c r="P148" s="47"/>
      <c r="Q148" s="47"/>
    </row>
    <row r="149" spans="2:17" x14ac:dyDescent="0.3">
      <c r="B149" s="237"/>
      <c r="C149" s="150"/>
      <c r="D149" s="150"/>
      <c r="E149" s="237"/>
      <c r="F149" s="237"/>
      <c r="G149" s="30"/>
      <c r="H149" s="237"/>
      <c r="I149" s="150"/>
      <c r="J149" s="150"/>
      <c r="K149" s="237"/>
      <c r="L149" s="237"/>
      <c r="M149" s="30"/>
      <c r="N149" s="237"/>
      <c r="O149" s="47"/>
      <c r="P149" s="47"/>
      <c r="Q149" s="47"/>
    </row>
    <row r="150" spans="2:17" x14ac:dyDescent="0.3">
      <c r="B150" s="237"/>
      <c r="C150" s="150"/>
      <c r="D150" s="150"/>
      <c r="E150" s="237"/>
      <c r="F150" s="237"/>
      <c r="G150" s="30"/>
      <c r="H150" s="237"/>
      <c r="I150" s="150"/>
      <c r="J150" s="150"/>
      <c r="K150" s="237"/>
      <c r="L150" s="237"/>
      <c r="M150" s="30"/>
      <c r="N150" s="237"/>
      <c r="O150" s="47"/>
      <c r="P150" s="47"/>
      <c r="Q150" s="47"/>
    </row>
    <row r="151" spans="2:17" x14ac:dyDescent="0.3">
      <c r="B151" s="237"/>
      <c r="C151" s="150"/>
      <c r="D151" s="150"/>
      <c r="E151" s="237"/>
      <c r="F151" s="237"/>
      <c r="G151" s="30"/>
      <c r="H151" s="237"/>
      <c r="I151" s="150"/>
      <c r="J151" s="150"/>
      <c r="K151" s="237"/>
      <c r="L151" s="237"/>
      <c r="M151" s="30"/>
      <c r="N151" s="237"/>
      <c r="O151" s="47"/>
      <c r="P151" s="47"/>
      <c r="Q151" s="47"/>
    </row>
    <row r="152" spans="2:17" x14ac:dyDescent="0.3">
      <c r="B152" s="237"/>
      <c r="C152" s="150"/>
      <c r="D152" s="150"/>
      <c r="E152" s="237"/>
      <c r="F152" s="237"/>
      <c r="G152" s="30"/>
      <c r="H152" s="237"/>
      <c r="I152" s="150"/>
      <c r="J152" s="150"/>
      <c r="K152" s="237"/>
      <c r="L152" s="237"/>
      <c r="M152" s="30"/>
      <c r="N152" s="237"/>
      <c r="O152" s="47"/>
      <c r="P152" s="47"/>
      <c r="Q152" s="47"/>
    </row>
    <row r="153" spans="2:17" x14ac:dyDescent="0.3">
      <c r="B153" s="237"/>
      <c r="C153" s="150"/>
      <c r="D153" s="150"/>
      <c r="E153" s="237"/>
      <c r="F153" s="237"/>
      <c r="G153" s="30"/>
      <c r="H153" s="237"/>
      <c r="I153" s="150"/>
      <c r="J153" s="150"/>
      <c r="K153" s="237"/>
      <c r="L153" s="237"/>
      <c r="M153" s="30"/>
      <c r="N153" s="237"/>
      <c r="O153" s="47"/>
      <c r="P153" s="47"/>
      <c r="Q153" s="47"/>
    </row>
    <row r="154" spans="2:17" x14ac:dyDescent="0.3">
      <c r="B154" s="237"/>
      <c r="C154" s="150"/>
      <c r="D154" s="150"/>
      <c r="E154" s="237"/>
      <c r="F154" s="237"/>
      <c r="G154" s="30"/>
      <c r="H154" s="237"/>
      <c r="I154" s="150"/>
      <c r="J154" s="150"/>
      <c r="K154" s="237"/>
      <c r="L154" s="237"/>
      <c r="M154" s="30"/>
      <c r="N154" s="237"/>
      <c r="O154" s="47"/>
      <c r="P154" s="47"/>
      <c r="Q154" s="47"/>
    </row>
    <row r="155" spans="2:17" x14ac:dyDescent="0.3">
      <c r="B155" s="237"/>
      <c r="C155" s="150"/>
      <c r="D155" s="150"/>
      <c r="E155" s="237"/>
      <c r="F155" s="237"/>
      <c r="G155" s="30"/>
      <c r="H155" s="237"/>
      <c r="I155" s="150"/>
      <c r="J155" s="150"/>
      <c r="K155" s="237"/>
      <c r="L155" s="237"/>
      <c r="M155" s="30"/>
      <c r="N155" s="237"/>
      <c r="O155" s="47"/>
      <c r="P155" s="47"/>
      <c r="Q155" s="47"/>
    </row>
    <row r="156" spans="2:17" x14ac:dyDescent="0.3">
      <c r="B156" s="237"/>
      <c r="C156" s="150"/>
      <c r="D156" s="150"/>
      <c r="E156" s="237"/>
      <c r="F156" s="237"/>
      <c r="G156" s="30"/>
      <c r="H156" s="237"/>
      <c r="I156" s="150"/>
      <c r="J156" s="150"/>
      <c r="K156" s="237"/>
      <c r="L156" s="237"/>
      <c r="M156" s="30"/>
      <c r="N156" s="237"/>
      <c r="O156" s="47"/>
      <c r="P156" s="47"/>
      <c r="Q156" s="47"/>
    </row>
    <row r="157" spans="2:17" x14ac:dyDescent="0.3">
      <c r="B157" s="237"/>
      <c r="C157" s="150"/>
      <c r="D157" s="150"/>
      <c r="E157" s="237"/>
      <c r="F157" s="237"/>
      <c r="G157" s="30"/>
      <c r="H157" s="237"/>
      <c r="I157" s="150"/>
      <c r="J157" s="150"/>
      <c r="K157" s="237"/>
      <c r="L157" s="237"/>
      <c r="M157" s="30"/>
      <c r="N157" s="237"/>
      <c r="O157" s="47"/>
      <c r="P157" s="47"/>
      <c r="Q157" s="47"/>
    </row>
    <row r="158" spans="2:17" x14ac:dyDescent="0.3">
      <c r="B158" s="237"/>
      <c r="C158" s="150"/>
      <c r="D158" s="150"/>
      <c r="E158" s="237"/>
      <c r="F158" s="237"/>
      <c r="G158" s="30"/>
      <c r="H158" s="237"/>
      <c r="I158" s="150"/>
      <c r="J158" s="150"/>
      <c r="K158" s="237"/>
      <c r="L158" s="237"/>
      <c r="M158" s="30"/>
      <c r="N158" s="237"/>
      <c r="O158" s="47"/>
      <c r="P158" s="47"/>
      <c r="Q158" s="47"/>
    </row>
    <row r="159" spans="2:17" x14ac:dyDescent="0.3">
      <c r="B159" s="237"/>
      <c r="C159" s="150"/>
      <c r="D159" s="150"/>
      <c r="E159" s="237"/>
      <c r="F159" s="237"/>
      <c r="G159" s="30"/>
      <c r="H159" s="237"/>
      <c r="I159" s="150"/>
      <c r="J159" s="150"/>
      <c r="K159" s="237"/>
      <c r="L159" s="237"/>
      <c r="M159" s="30"/>
      <c r="N159" s="237"/>
      <c r="O159" s="47"/>
      <c r="P159" s="47"/>
      <c r="Q159" s="47"/>
    </row>
    <row r="160" spans="2:17" x14ac:dyDescent="0.3">
      <c r="B160" s="237"/>
      <c r="C160" s="150"/>
      <c r="D160" s="150"/>
      <c r="E160" s="237"/>
      <c r="F160" s="237"/>
      <c r="G160" s="30"/>
      <c r="H160" s="237"/>
      <c r="I160" s="150"/>
      <c r="J160" s="150"/>
      <c r="K160" s="237"/>
      <c r="L160" s="237"/>
      <c r="M160" s="30"/>
      <c r="N160" s="237"/>
      <c r="O160" s="47"/>
      <c r="P160" s="47"/>
      <c r="Q160" s="47"/>
    </row>
    <row r="161" spans="2:17" x14ac:dyDescent="0.3">
      <c r="B161" s="237"/>
      <c r="C161" s="150"/>
      <c r="D161" s="150"/>
      <c r="E161" s="237"/>
      <c r="F161" s="237"/>
      <c r="G161" s="30"/>
      <c r="H161" s="237"/>
      <c r="I161" s="150"/>
      <c r="J161" s="150"/>
      <c r="K161" s="237"/>
      <c r="L161" s="237"/>
      <c r="M161" s="30"/>
      <c r="N161" s="237"/>
      <c r="O161" s="47"/>
      <c r="P161" s="47"/>
      <c r="Q161" s="47"/>
    </row>
    <row r="162" spans="2:17" x14ac:dyDescent="0.3">
      <c r="B162" s="237"/>
      <c r="C162" s="150"/>
      <c r="D162" s="150"/>
      <c r="E162" s="237"/>
      <c r="F162" s="237"/>
      <c r="G162" s="30"/>
      <c r="H162" s="237"/>
      <c r="I162" s="150"/>
      <c r="J162" s="150"/>
      <c r="K162" s="237"/>
      <c r="L162" s="237"/>
      <c r="M162" s="30"/>
      <c r="N162" s="237"/>
      <c r="O162" s="47"/>
      <c r="P162" s="47"/>
      <c r="Q162" s="47"/>
    </row>
    <row r="163" spans="2:17" x14ac:dyDescent="0.3">
      <c r="B163" s="237"/>
      <c r="C163" s="150"/>
      <c r="D163" s="150"/>
      <c r="E163" s="237"/>
      <c r="F163" s="237"/>
      <c r="G163" s="30"/>
      <c r="H163" s="237"/>
      <c r="I163" s="150"/>
      <c r="J163" s="150"/>
      <c r="K163" s="237"/>
      <c r="L163" s="237"/>
      <c r="M163" s="30"/>
      <c r="N163" s="237"/>
      <c r="O163" s="47"/>
      <c r="P163" s="47"/>
      <c r="Q163" s="47"/>
    </row>
    <row r="164" spans="2:17" x14ac:dyDescent="0.3">
      <c r="B164" s="237"/>
      <c r="C164" s="150"/>
      <c r="D164" s="150"/>
      <c r="E164" s="237"/>
      <c r="F164" s="237"/>
      <c r="G164" s="30"/>
      <c r="H164" s="237"/>
      <c r="I164" s="150"/>
      <c r="J164" s="150"/>
      <c r="K164" s="237"/>
      <c r="L164" s="237"/>
      <c r="M164" s="30"/>
      <c r="N164" s="237"/>
      <c r="O164" s="47"/>
      <c r="P164" s="47"/>
      <c r="Q164" s="47"/>
    </row>
    <row r="165" spans="2:17" x14ac:dyDescent="0.3">
      <c r="B165" s="237"/>
      <c r="C165" s="150"/>
      <c r="D165" s="150"/>
      <c r="E165" s="237"/>
      <c r="F165" s="237"/>
      <c r="G165" s="30"/>
      <c r="H165" s="237"/>
      <c r="I165" s="150"/>
      <c r="J165" s="150"/>
      <c r="K165" s="237"/>
      <c r="L165" s="237"/>
      <c r="M165" s="30"/>
      <c r="N165" s="237"/>
      <c r="O165" s="47"/>
      <c r="P165" s="47"/>
      <c r="Q165" s="47"/>
    </row>
    <row r="166" spans="2:17" x14ac:dyDescent="0.3">
      <c r="B166" s="237"/>
      <c r="C166" s="150"/>
      <c r="D166" s="150"/>
      <c r="E166" s="237"/>
      <c r="F166" s="237"/>
      <c r="G166" s="30"/>
      <c r="H166" s="237"/>
      <c r="I166" s="150"/>
      <c r="J166" s="150"/>
      <c r="K166" s="237"/>
      <c r="L166" s="237"/>
      <c r="M166" s="30"/>
      <c r="N166" s="237"/>
      <c r="O166" s="47"/>
      <c r="P166" s="47"/>
      <c r="Q166" s="47"/>
    </row>
    <row r="167" spans="2:17" x14ac:dyDescent="0.3">
      <c r="B167" s="237"/>
      <c r="C167" s="150"/>
      <c r="D167" s="150"/>
      <c r="E167" s="237"/>
      <c r="F167" s="237"/>
      <c r="G167" s="30"/>
      <c r="H167" s="237"/>
      <c r="I167" s="150"/>
      <c r="J167" s="150"/>
      <c r="K167" s="237"/>
      <c r="L167" s="237"/>
      <c r="M167" s="30"/>
      <c r="N167" s="237"/>
      <c r="O167" s="47"/>
      <c r="P167" s="47"/>
      <c r="Q167" s="47"/>
    </row>
    <row r="168" spans="2:17" x14ac:dyDescent="0.3">
      <c r="B168" s="237"/>
      <c r="C168" s="150"/>
      <c r="D168" s="150"/>
      <c r="E168" s="237"/>
      <c r="F168" s="237"/>
      <c r="G168" s="30"/>
      <c r="H168" s="237"/>
      <c r="I168" s="150"/>
      <c r="J168" s="150"/>
      <c r="K168" s="237"/>
      <c r="L168" s="237"/>
      <c r="M168" s="30"/>
      <c r="N168" s="237"/>
      <c r="O168" s="47"/>
      <c r="P168" s="47"/>
      <c r="Q168" s="47"/>
    </row>
    <row r="169" spans="2:17" x14ac:dyDescent="0.3">
      <c r="B169" s="237"/>
      <c r="C169" s="150"/>
      <c r="D169" s="150"/>
      <c r="E169" s="237"/>
      <c r="F169" s="237"/>
      <c r="G169" s="30"/>
      <c r="H169" s="237"/>
      <c r="I169" s="150"/>
      <c r="J169" s="150"/>
      <c r="K169" s="237"/>
      <c r="L169" s="237"/>
      <c r="M169" s="30"/>
      <c r="N169" s="237"/>
      <c r="O169" s="47"/>
      <c r="P169" s="47"/>
      <c r="Q169" s="47"/>
    </row>
    <row r="170" spans="2:17" x14ac:dyDescent="0.3">
      <c r="B170" s="237"/>
      <c r="C170" s="150"/>
      <c r="D170" s="150"/>
      <c r="E170" s="237"/>
      <c r="F170" s="237"/>
      <c r="G170" s="30"/>
      <c r="H170" s="237"/>
      <c r="I170" s="150"/>
      <c r="J170" s="150"/>
      <c r="K170" s="237"/>
      <c r="L170" s="237"/>
      <c r="M170" s="30"/>
      <c r="N170" s="237"/>
      <c r="O170" s="47"/>
      <c r="P170" s="47"/>
      <c r="Q170" s="47"/>
    </row>
    <row r="171" spans="2:17" x14ac:dyDescent="0.3">
      <c r="B171" s="237"/>
      <c r="C171" s="150"/>
      <c r="D171" s="150"/>
      <c r="E171" s="237"/>
      <c r="F171" s="237"/>
      <c r="G171" s="30"/>
      <c r="H171" s="237"/>
      <c r="I171" s="150"/>
      <c r="J171" s="150"/>
      <c r="K171" s="237"/>
      <c r="L171" s="237"/>
      <c r="M171" s="30"/>
      <c r="N171" s="237"/>
      <c r="O171" s="47"/>
      <c r="P171" s="47"/>
      <c r="Q171" s="47"/>
    </row>
    <row r="172" spans="2:17" x14ac:dyDescent="0.3">
      <c r="B172" s="237"/>
      <c r="C172" s="150"/>
      <c r="D172" s="150"/>
      <c r="E172" s="237"/>
      <c r="F172" s="237"/>
      <c r="G172" s="30"/>
      <c r="H172" s="237"/>
      <c r="I172" s="150"/>
      <c r="J172" s="150"/>
      <c r="K172" s="237"/>
      <c r="L172" s="237"/>
      <c r="M172" s="30"/>
      <c r="N172" s="237"/>
      <c r="O172" s="47"/>
      <c r="P172" s="47"/>
      <c r="Q172" s="47"/>
    </row>
    <row r="173" spans="2:17" x14ac:dyDescent="0.3">
      <c r="B173" s="237"/>
      <c r="C173" s="150"/>
      <c r="D173" s="150"/>
      <c r="E173" s="237"/>
      <c r="F173" s="237"/>
      <c r="G173" s="30"/>
      <c r="H173" s="237"/>
      <c r="I173" s="150"/>
      <c r="J173" s="150"/>
      <c r="K173" s="237"/>
      <c r="L173" s="237"/>
      <c r="M173" s="30"/>
      <c r="N173" s="237"/>
      <c r="O173" s="47"/>
      <c r="P173" s="47"/>
      <c r="Q173" s="47"/>
    </row>
    <row r="174" spans="2:17" x14ac:dyDescent="0.3">
      <c r="B174" s="237"/>
      <c r="C174" s="150"/>
      <c r="D174" s="150"/>
      <c r="E174" s="237"/>
      <c r="F174" s="237"/>
      <c r="G174" s="30"/>
      <c r="H174" s="237"/>
      <c r="I174" s="150"/>
      <c r="J174" s="150"/>
      <c r="K174" s="237"/>
      <c r="L174" s="237"/>
      <c r="M174" s="30"/>
      <c r="N174" s="237"/>
      <c r="O174" s="47"/>
      <c r="P174" s="47"/>
      <c r="Q174" s="47"/>
    </row>
    <row r="175" spans="2:17" x14ac:dyDescent="0.3">
      <c r="B175" s="237"/>
      <c r="C175" s="150"/>
      <c r="D175" s="150"/>
      <c r="E175" s="237"/>
      <c r="F175" s="237"/>
      <c r="G175" s="30"/>
      <c r="H175" s="237"/>
      <c r="I175" s="150"/>
      <c r="J175" s="150"/>
      <c r="K175" s="237"/>
      <c r="L175" s="237"/>
      <c r="M175" s="30"/>
      <c r="N175" s="237"/>
      <c r="O175" s="47"/>
      <c r="P175" s="47"/>
      <c r="Q175" s="47"/>
    </row>
    <row r="176" spans="2:17" x14ac:dyDescent="0.3">
      <c r="B176" s="237"/>
      <c r="C176" s="150"/>
      <c r="D176" s="150"/>
      <c r="E176" s="237"/>
      <c r="F176" s="237"/>
      <c r="G176" s="30"/>
      <c r="H176" s="237"/>
      <c r="I176" s="150"/>
      <c r="J176" s="150"/>
      <c r="K176" s="237"/>
      <c r="L176" s="237"/>
      <c r="M176" s="30"/>
      <c r="N176" s="237"/>
      <c r="O176" s="47"/>
      <c r="P176" s="47"/>
      <c r="Q176" s="47"/>
    </row>
    <row r="177" spans="2:17" x14ac:dyDescent="0.3">
      <c r="B177" s="237"/>
      <c r="C177" s="150"/>
      <c r="D177" s="150"/>
      <c r="E177" s="237"/>
      <c r="F177" s="237"/>
      <c r="G177" s="30"/>
      <c r="H177" s="237"/>
      <c r="I177" s="150"/>
      <c r="J177" s="150"/>
      <c r="K177" s="237"/>
      <c r="L177" s="237"/>
      <c r="M177" s="30"/>
      <c r="N177" s="237"/>
      <c r="O177" s="47"/>
      <c r="P177" s="47"/>
      <c r="Q177" s="47"/>
    </row>
    <row r="178" spans="2:17" x14ac:dyDescent="0.3">
      <c r="B178" s="237"/>
      <c r="C178" s="150"/>
      <c r="D178" s="150"/>
      <c r="E178" s="237"/>
      <c r="F178" s="237"/>
      <c r="G178" s="30"/>
      <c r="H178" s="237"/>
      <c r="I178" s="150"/>
      <c r="J178" s="150"/>
      <c r="K178" s="237"/>
      <c r="L178" s="237"/>
      <c r="M178" s="30"/>
      <c r="N178" s="237"/>
      <c r="O178" s="47"/>
      <c r="P178" s="47"/>
      <c r="Q178" s="47"/>
    </row>
    <row r="179" spans="2:17" x14ac:dyDescent="0.3">
      <c r="B179" s="237"/>
      <c r="C179" s="150"/>
      <c r="D179" s="150"/>
      <c r="E179" s="237"/>
      <c r="F179" s="237"/>
      <c r="G179" s="30"/>
      <c r="H179" s="237"/>
      <c r="I179" s="150"/>
      <c r="J179" s="150"/>
      <c r="K179" s="237"/>
      <c r="L179" s="237"/>
      <c r="M179" s="30"/>
      <c r="N179" s="237"/>
      <c r="O179" s="47"/>
      <c r="P179" s="47"/>
      <c r="Q179" s="47"/>
    </row>
    <row r="180" spans="2:17" x14ac:dyDescent="0.3">
      <c r="B180" s="237"/>
      <c r="C180" s="150"/>
      <c r="D180" s="150"/>
      <c r="E180" s="237"/>
      <c r="F180" s="237"/>
      <c r="G180" s="30"/>
      <c r="H180" s="237"/>
      <c r="I180" s="150"/>
      <c r="J180" s="150"/>
      <c r="K180" s="237"/>
      <c r="L180" s="237"/>
      <c r="M180" s="30"/>
      <c r="N180" s="237"/>
      <c r="O180" s="47"/>
      <c r="P180" s="47"/>
      <c r="Q180" s="47"/>
    </row>
    <row r="181" spans="2:17" x14ac:dyDescent="0.3">
      <c r="B181" s="237"/>
      <c r="C181" s="150"/>
      <c r="D181" s="150"/>
      <c r="E181" s="237"/>
      <c r="F181" s="237"/>
      <c r="G181" s="30"/>
      <c r="H181" s="237"/>
      <c r="I181" s="150"/>
      <c r="J181" s="150"/>
      <c r="K181" s="237"/>
      <c r="L181" s="237"/>
      <c r="M181" s="30"/>
      <c r="N181" s="237"/>
      <c r="O181" s="47"/>
      <c r="P181" s="47"/>
      <c r="Q181" s="47"/>
    </row>
    <row r="182" spans="2:17" x14ac:dyDescent="0.3">
      <c r="B182" s="237"/>
      <c r="C182" s="150"/>
      <c r="D182" s="150"/>
      <c r="E182" s="237"/>
      <c r="F182" s="237"/>
      <c r="G182" s="30"/>
      <c r="H182" s="237"/>
      <c r="I182" s="150"/>
      <c r="J182" s="150"/>
      <c r="K182" s="237"/>
      <c r="L182" s="237"/>
      <c r="M182" s="30"/>
      <c r="N182" s="237"/>
      <c r="O182" s="47"/>
      <c r="P182" s="47"/>
      <c r="Q182" s="47"/>
    </row>
    <row r="183" spans="2:17" x14ac:dyDescent="0.3">
      <c r="B183" s="237"/>
      <c r="C183" s="150"/>
      <c r="D183" s="150"/>
      <c r="E183" s="237"/>
      <c r="F183" s="237"/>
      <c r="G183" s="30"/>
      <c r="H183" s="237"/>
      <c r="I183" s="150"/>
      <c r="J183" s="150"/>
      <c r="K183" s="237"/>
      <c r="L183" s="237"/>
      <c r="M183" s="30"/>
      <c r="N183" s="237"/>
      <c r="O183" s="47"/>
      <c r="P183" s="47"/>
      <c r="Q183" s="47"/>
    </row>
    <row r="184" spans="2:17" x14ac:dyDescent="0.3">
      <c r="B184" s="237"/>
      <c r="C184" s="150"/>
      <c r="D184" s="150"/>
      <c r="E184" s="237"/>
      <c r="F184" s="237"/>
      <c r="G184" s="30"/>
      <c r="H184" s="237"/>
      <c r="I184" s="150"/>
      <c r="J184" s="150"/>
      <c r="K184" s="237"/>
      <c r="L184" s="237"/>
      <c r="M184" s="30"/>
      <c r="N184" s="237"/>
      <c r="O184" s="47"/>
      <c r="P184" s="47"/>
      <c r="Q184" s="47"/>
    </row>
    <row r="185" spans="2:17" x14ac:dyDescent="0.3">
      <c r="B185" s="237"/>
      <c r="C185" s="150"/>
      <c r="D185" s="150"/>
      <c r="E185" s="237"/>
      <c r="F185" s="237"/>
      <c r="G185" s="30"/>
      <c r="H185" s="237"/>
      <c r="I185" s="150"/>
      <c r="J185" s="150"/>
      <c r="K185" s="237"/>
      <c r="L185" s="237"/>
      <c r="M185" s="30"/>
      <c r="N185" s="237"/>
      <c r="O185" s="47"/>
      <c r="P185" s="47"/>
      <c r="Q185" s="47"/>
    </row>
    <row r="186" spans="2:17" x14ac:dyDescent="0.3">
      <c r="B186" s="237"/>
      <c r="C186" s="150"/>
      <c r="D186" s="150"/>
      <c r="E186" s="237"/>
      <c r="F186" s="237"/>
      <c r="G186" s="30"/>
      <c r="H186" s="237"/>
      <c r="I186" s="150"/>
      <c r="J186" s="150"/>
      <c r="K186" s="237"/>
      <c r="L186" s="237"/>
      <c r="M186" s="30"/>
      <c r="N186" s="237"/>
      <c r="O186" s="47"/>
      <c r="P186" s="47"/>
      <c r="Q186" s="47"/>
    </row>
    <row r="187" spans="2:17" x14ac:dyDescent="0.3">
      <c r="B187" s="237"/>
      <c r="C187" s="150"/>
      <c r="D187" s="150"/>
      <c r="E187" s="237"/>
      <c r="F187" s="237"/>
      <c r="G187" s="30"/>
      <c r="H187" s="237"/>
      <c r="I187" s="150"/>
      <c r="J187" s="150"/>
      <c r="K187" s="237"/>
      <c r="L187" s="237"/>
      <c r="M187" s="30"/>
      <c r="N187" s="237"/>
      <c r="O187" s="47"/>
      <c r="P187" s="47"/>
      <c r="Q187" s="47"/>
    </row>
    <row r="188" spans="2:17" x14ac:dyDescent="0.3">
      <c r="B188" s="237"/>
      <c r="C188" s="150"/>
      <c r="D188" s="150"/>
      <c r="E188" s="237"/>
      <c r="F188" s="237"/>
      <c r="G188" s="30"/>
      <c r="H188" s="237"/>
      <c r="I188" s="150"/>
      <c r="J188" s="150"/>
      <c r="K188" s="237"/>
      <c r="L188" s="237"/>
      <c r="M188" s="30"/>
      <c r="N188" s="237"/>
      <c r="O188" s="47"/>
      <c r="P188" s="47"/>
      <c r="Q188" s="47"/>
    </row>
    <row r="189" spans="2:17" x14ac:dyDescent="0.3">
      <c r="B189" s="237"/>
      <c r="C189" s="150"/>
      <c r="D189" s="150"/>
      <c r="E189" s="237"/>
      <c r="F189" s="237"/>
      <c r="G189" s="30"/>
      <c r="H189" s="237"/>
      <c r="I189" s="150"/>
      <c r="J189" s="150"/>
      <c r="K189" s="237"/>
      <c r="L189" s="237"/>
      <c r="M189" s="30"/>
      <c r="N189" s="237"/>
      <c r="O189" s="47"/>
      <c r="P189" s="47"/>
      <c r="Q189" s="47"/>
    </row>
    <row r="190" spans="2:17" x14ac:dyDescent="0.3">
      <c r="B190" s="237"/>
      <c r="C190" s="150"/>
      <c r="D190" s="150"/>
      <c r="E190" s="237"/>
      <c r="F190" s="237"/>
      <c r="G190" s="30"/>
      <c r="H190" s="237"/>
      <c r="I190" s="150"/>
      <c r="J190" s="150"/>
      <c r="K190" s="237"/>
      <c r="L190" s="237"/>
      <c r="M190" s="30"/>
      <c r="N190" s="237"/>
      <c r="O190" s="47"/>
      <c r="P190" s="47"/>
      <c r="Q190" s="47"/>
    </row>
    <row r="191" spans="2:17" x14ac:dyDescent="0.3">
      <c r="B191" s="237"/>
      <c r="C191" s="150"/>
      <c r="D191" s="150"/>
      <c r="E191" s="237"/>
      <c r="F191" s="237"/>
      <c r="G191" s="30"/>
      <c r="H191" s="237"/>
      <c r="I191" s="150"/>
      <c r="J191" s="150"/>
      <c r="K191" s="237"/>
      <c r="L191" s="237"/>
      <c r="M191" s="30"/>
      <c r="N191" s="237"/>
      <c r="O191" s="47"/>
      <c r="P191" s="47"/>
      <c r="Q191" s="47"/>
    </row>
    <row r="192" spans="2:17" x14ac:dyDescent="0.3">
      <c r="B192" s="237"/>
      <c r="C192" s="150"/>
      <c r="D192" s="150"/>
      <c r="E192" s="237"/>
      <c r="F192" s="237"/>
      <c r="G192" s="30"/>
      <c r="H192" s="237"/>
      <c r="I192" s="150"/>
      <c r="J192" s="150"/>
      <c r="K192" s="237"/>
      <c r="L192" s="237"/>
      <c r="M192" s="30"/>
      <c r="N192" s="237"/>
      <c r="O192" s="47"/>
      <c r="P192" s="47"/>
      <c r="Q192" s="47"/>
    </row>
    <row r="193" spans="2:17" x14ac:dyDescent="0.3">
      <c r="B193" s="237"/>
      <c r="C193" s="150"/>
      <c r="D193" s="150"/>
      <c r="E193" s="237"/>
      <c r="F193" s="237"/>
      <c r="G193" s="30"/>
      <c r="H193" s="237"/>
      <c r="I193" s="150"/>
      <c r="J193" s="150"/>
      <c r="K193" s="237"/>
      <c r="L193" s="237"/>
      <c r="M193" s="30"/>
      <c r="N193" s="237"/>
      <c r="O193" s="47"/>
      <c r="P193" s="47"/>
      <c r="Q193" s="47"/>
    </row>
    <row r="194" spans="2:17" x14ac:dyDescent="0.3">
      <c r="B194" s="237"/>
      <c r="C194" s="150"/>
      <c r="D194" s="150"/>
      <c r="E194" s="237"/>
      <c r="F194" s="237"/>
      <c r="G194" s="30"/>
      <c r="H194" s="237"/>
      <c r="I194" s="150"/>
      <c r="J194" s="150"/>
      <c r="K194" s="237"/>
      <c r="L194" s="237"/>
      <c r="M194" s="30"/>
      <c r="N194" s="237"/>
      <c r="O194" s="47"/>
      <c r="P194" s="47"/>
      <c r="Q194" s="47"/>
    </row>
    <row r="195" spans="2:17" x14ac:dyDescent="0.3">
      <c r="B195" s="237"/>
      <c r="C195" s="150"/>
      <c r="D195" s="150"/>
      <c r="E195" s="237"/>
      <c r="F195" s="237"/>
      <c r="G195" s="30"/>
      <c r="H195" s="237"/>
      <c r="I195" s="150"/>
      <c r="J195" s="150"/>
      <c r="K195" s="237"/>
      <c r="L195" s="237"/>
      <c r="M195" s="30"/>
      <c r="N195" s="237"/>
      <c r="O195" s="47"/>
      <c r="P195" s="47"/>
      <c r="Q195" s="47"/>
    </row>
    <row r="196" spans="2:17" x14ac:dyDescent="0.3">
      <c r="B196" s="237"/>
      <c r="C196" s="150"/>
      <c r="D196" s="150"/>
      <c r="E196" s="237"/>
      <c r="F196" s="237"/>
      <c r="G196" s="30"/>
      <c r="H196" s="237"/>
      <c r="I196" s="150"/>
      <c r="J196" s="150"/>
      <c r="K196" s="237"/>
      <c r="L196" s="237"/>
      <c r="M196" s="30"/>
      <c r="N196" s="237"/>
      <c r="O196" s="47"/>
      <c r="P196" s="47"/>
      <c r="Q196" s="47"/>
    </row>
    <row r="197" spans="2:17" x14ac:dyDescent="0.3">
      <c r="B197" s="237"/>
      <c r="C197" s="150"/>
      <c r="D197" s="150"/>
      <c r="E197" s="237"/>
      <c r="F197" s="237"/>
      <c r="G197" s="30"/>
      <c r="H197" s="237"/>
      <c r="I197" s="150"/>
      <c r="J197" s="150"/>
      <c r="K197" s="237"/>
      <c r="L197" s="237"/>
      <c r="M197" s="30"/>
      <c r="N197" s="237"/>
      <c r="O197" s="47"/>
      <c r="P197" s="47"/>
      <c r="Q197" s="47"/>
    </row>
    <row r="198" spans="2:17" x14ac:dyDescent="0.3">
      <c r="B198" s="237"/>
      <c r="C198" s="150"/>
      <c r="D198" s="150"/>
      <c r="E198" s="237"/>
      <c r="F198" s="237"/>
      <c r="G198" s="30"/>
      <c r="H198" s="237"/>
      <c r="I198" s="150"/>
      <c r="J198" s="150"/>
      <c r="K198" s="237"/>
      <c r="L198" s="237"/>
      <c r="M198" s="30"/>
      <c r="N198" s="237"/>
      <c r="O198" s="47"/>
      <c r="P198" s="47"/>
      <c r="Q198" s="47"/>
    </row>
    <row r="199" spans="2:17" x14ac:dyDescent="0.3">
      <c r="B199" s="237"/>
      <c r="C199" s="150"/>
      <c r="D199" s="150"/>
      <c r="E199" s="237"/>
      <c r="F199" s="237"/>
      <c r="G199" s="30"/>
      <c r="H199" s="237"/>
      <c r="I199" s="150"/>
      <c r="J199" s="150"/>
      <c r="K199" s="237"/>
      <c r="L199" s="237"/>
      <c r="M199" s="30"/>
      <c r="N199" s="237"/>
      <c r="O199" s="47"/>
      <c r="P199" s="47"/>
      <c r="Q199" s="47"/>
    </row>
    <row r="200" spans="2:17" x14ac:dyDescent="0.3">
      <c r="B200" s="237"/>
      <c r="C200" s="150"/>
      <c r="D200" s="150"/>
      <c r="E200" s="237"/>
      <c r="F200" s="237"/>
      <c r="G200" s="30"/>
      <c r="H200" s="237"/>
      <c r="I200" s="150"/>
      <c r="J200" s="150"/>
      <c r="K200" s="237"/>
      <c r="L200" s="237"/>
      <c r="M200" s="30"/>
      <c r="N200" s="237"/>
      <c r="O200" s="47"/>
      <c r="P200" s="47"/>
      <c r="Q200" s="47"/>
    </row>
    <row r="201" spans="2:17" x14ac:dyDescent="0.3">
      <c r="B201" s="237"/>
      <c r="C201" s="150"/>
      <c r="D201" s="150"/>
      <c r="E201" s="237"/>
      <c r="F201" s="237"/>
      <c r="G201" s="30"/>
      <c r="H201" s="237"/>
      <c r="I201" s="150"/>
      <c r="J201" s="150"/>
      <c r="K201" s="237"/>
      <c r="L201" s="237"/>
      <c r="M201" s="30"/>
      <c r="N201" s="237"/>
      <c r="O201" s="47"/>
      <c r="P201" s="47"/>
      <c r="Q201" s="47"/>
    </row>
    <row r="202" spans="2:17" x14ac:dyDescent="0.3">
      <c r="B202" s="237"/>
      <c r="C202" s="150"/>
      <c r="D202" s="150"/>
      <c r="E202" s="237"/>
      <c r="F202" s="237"/>
      <c r="G202" s="30"/>
      <c r="H202" s="237"/>
      <c r="I202" s="150"/>
      <c r="J202" s="150"/>
      <c r="K202" s="237"/>
      <c r="L202" s="237"/>
      <c r="M202" s="30"/>
      <c r="N202" s="237"/>
      <c r="O202" s="47"/>
      <c r="P202" s="47"/>
      <c r="Q202" s="47"/>
    </row>
    <row r="203" spans="2:17" x14ac:dyDescent="0.3">
      <c r="B203" s="237"/>
      <c r="C203" s="150"/>
      <c r="D203" s="150"/>
      <c r="E203" s="237"/>
      <c r="F203" s="237"/>
      <c r="G203" s="30"/>
      <c r="H203" s="237"/>
      <c r="I203" s="150"/>
      <c r="J203" s="150"/>
      <c r="K203" s="237"/>
      <c r="L203" s="237"/>
      <c r="M203" s="30"/>
      <c r="N203" s="237"/>
      <c r="O203" s="47"/>
      <c r="P203" s="47"/>
      <c r="Q203" s="47"/>
    </row>
    <row r="204" spans="2:17" x14ac:dyDescent="0.3">
      <c r="B204" s="237"/>
      <c r="C204" s="150"/>
      <c r="D204" s="150"/>
      <c r="E204" s="237"/>
      <c r="F204" s="237"/>
      <c r="G204" s="30"/>
      <c r="H204" s="237"/>
      <c r="I204" s="150"/>
      <c r="J204" s="150"/>
      <c r="K204" s="237"/>
      <c r="L204" s="237"/>
      <c r="M204" s="30"/>
      <c r="N204" s="237"/>
      <c r="O204" s="47"/>
      <c r="P204" s="47"/>
      <c r="Q204" s="47"/>
    </row>
    <row r="205" spans="2:17" x14ac:dyDescent="0.3">
      <c r="B205" s="237"/>
      <c r="C205" s="150"/>
      <c r="D205" s="150"/>
      <c r="E205" s="237"/>
      <c r="F205" s="237"/>
      <c r="G205" s="30"/>
      <c r="H205" s="237"/>
      <c r="I205" s="150"/>
      <c r="J205" s="150"/>
      <c r="K205" s="237"/>
      <c r="L205" s="237"/>
      <c r="M205" s="30"/>
      <c r="N205" s="237"/>
      <c r="O205" s="47"/>
      <c r="P205" s="47"/>
      <c r="Q205" s="47"/>
    </row>
    <row r="206" spans="2:17" x14ac:dyDescent="0.3">
      <c r="B206" s="237"/>
      <c r="C206" s="150"/>
      <c r="D206" s="150"/>
      <c r="E206" s="237"/>
      <c r="F206" s="237"/>
      <c r="G206" s="30"/>
      <c r="H206" s="237"/>
      <c r="I206" s="150"/>
      <c r="J206" s="150"/>
      <c r="K206" s="237"/>
      <c r="L206" s="237"/>
      <c r="M206" s="30"/>
      <c r="N206" s="237"/>
      <c r="O206" s="47"/>
      <c r="P206" s="47"/>
      <c r="Q206" s="47"/>
    </row>
    <row r="207" spans="2:17" x14ac:dyDescent="0.3">
      <c r="B207" s="237"/>
      <c r="C207" s="150"/>
      <c r="D207" s="150"/>
      <c r="E207" s="237"/>
      <c r="F207" s="237"/>
      <c r="G207" s="30"/>
      <c r="H207" s="237"/>
      <c r="I207" s="150"/>
      <c r="J207" s="150"/>
      <c r="K207" s="237"/>
      <c r="L207" s="237"/>
      <c r="M207" s="30"/>
      <c r="N207" s="237"/>
      <c r="O207" s="47"/>
      <c r="P207" s="47"/>
      <c r="Q207" s="47"/>
    </row>
    <row r="208" spans="2:17" x14ac:dyDescent="0.3">
      <c r="B208" s="237"/>
      <c r="C208" s="150"/>
      <c r="D208" s="150"/>
      <c r="E208" s="237"/>
      <c r="F208" s="237"/>
      <c r="G208" s="30"/>
      <c r="H208" s="237"/>
      <c r="I208" s="150"/>
      <c r="J208" s="150"/>
      <c r="K208" s="237"/>
      <c r="L208" s="237"/>
      <c r="M208" s="30"/>
      <c r="N208" s="237"/>
      <c r="O208" s="47"/>
      <c r="P208" s="47"/>
      <c r="Q208" s="47"/>
    </row>
    <row r="209" spans="2:17" x14ac:dyDescent="0.3">
      <c r="B209" s="237"/>
      <c r="C209" s="150"/>
      <c r="D209" s="150"/>
      <c r="E209" s="237"/>
      <c r="F209" s="237"/>
      <c r="G209" s="30"/>
      <c r="H209" s="237"/>
      <c r="I209" s="150"/>
      <c r="J209" s="150"/>
      <c r="K209" s="237"/>
      <c r="L209" s="237"/>
      <c r="M209" s="30"/>
      <c r="N209" s="237"/>
      <c r="O209" s="47"/>
      <c r="P209" s="47"/>
      <c r="Q209" s="47"/>
    </row>
    <row r="210" spans="2:17" x14ac:dyDescent="0.3">
      <c r="B210" s="237"/>
      <c r="C210" s="150"/>
      <c r="D210" s="150"/>
      <c r="E210" s="237"/>
      <c r="F210" s="237"/>
      <c r="G210" s="30"/>
      <c r="H210" s="237"/>
      <c r="I210" s="150"/>
      <c r="J210" s="150"/>
      <c r="K210" s="237"/>
      <c r="L210" s="237"/>
      <c r="M210" s="30"/>
      <c r="N210" s="237"/>
      <c r="O210" s="47"/>
      <c r="P210" s="47"/>
      <c r="Q210" s="47"/>
    </row>
    <row r="211" spans="2:17" x14ac:dyDescent="0.3">
      <c r="B211" s="237"/>
      <c r="C211" s="150"/>
      <c r="D211" s="150"/>
      <c r="E211" s="237"/>
      <c r="F211" s="237"/>
      <c r="G211" s="30"/>
      <c r="H211" s="237"/>
      <c r="I211" s="150"/>
      <c r="J211" s="150"/>
      <c r="K211" s="237"/>
      <c r="L211" s="237"/>
      <c r="M211" s="30"/>
      <c r="N211" s="237"/>
      <c r="O211" s="47"/>
      <c r="P211" s="47"/>
      <c r="Q211" s="47"/>
    </row>
    <row r="212" spans="2:17" x14ac:dyDescent="0.3">
      <c r="B212" s="237"/>
      <c r="C212" s="150"/>
      <c r="D212" s="150"/>
      <c r="E212" s="237"/>
      <c r="F212" s="237"/>
      <c r="G212" s="30"/>
      <c r="H212" s="237"/>
      <c r="I212" s="150"/>
      <c r="J212" s="150"/>
      <c r="K212" s="237"/>
      <c r="L212" s="237"/>
      <c r="M212" s="30"/>
      <c r="N212" s="237"/>
      <c r="O212" s="47"/>
      <c r="P212" s="47"/>
      <c r="Q212" s="47"/>
    </row>
    <row r="213" spans="2:17" x14ac:dyDescent="0.3">
      <c r="B213" s="237"/>
      <c r="C213" s="150"/>
      <c r="D213" s="150"/>
      <c r="E213" s="237"/>
      <c r="F213" s="237"/>
      <c r="G213" s="30"/>
      <c r="H213" s="237"/>
      <c r="I213" s="150"/>
      <c r="J213" s="150"/>
      <c r="K213" s="237"/>
      <c r="L213" s="237"/>
      <c r="M213" s="30"/>
      <c r="N213" s="237"/>
      <c r="O213" s="47"/>
      <c r="P213" s="47"/>
      <c r="Q213" s="47"/>
    </row>
    <row r="214" spans="2:17" x14ac:dyDescent="0.3">
      <c r="B214" s="237"/>
      <c r="C214" s="150"/>
      <c r="D214" s="150"/>
      <c r="E214" s="237"/>
      <c r="F214" s="237"/>
      <c r="G214" s="30"/>
      <c r="H214" s="237"/>
      <c r="I214" s="150"/>
      <c r="J214" s="150"/>
      <c r="K214" s="237"/>
      <c r="L214" s="237"/>
      <c r="M214" s="30"/>
      <c r="N214" s="237"/>
      <c r="O214" s="47"/>
      <c r="P214" s="47"/>
      <c r="Q214" s="47"/>
    </row>
    <row r="215" spans="2:17" x14ac:dyDescent="0.3">
      <c r="B215" s="237"/>
      <c r="C215" s="150"/>
      <c r="D215" s="150"/>
      <c r="E215" s="237"/>
      <c r="F215" s="237"/>
      <c r="G215" s="30"/>
      <c r="H215" s="237"/>
      <c r="I215" s="150"/>
      <c r="J215" s="150"/>
      <c r="K215" s="237"/>
      <c r="L215" s="237"/>
      <c r="M215" s="30"/>
      <c r="N215" s="237"/>
      <c r="O215" s="47"/>
      <c r="P215" s="47"/>
      <c r="Q215" s="47"/>
    </row>
    <row r="216" spans="2:17" x14ac:dyDescent="0.3">
      <c r="B216" s="237"/>
      <c r="C216" s="150"/>
      <c r="D216" s="150"/>
      <c r="E216" s="237"/>
      <c r="F216" s="237"/>
      <c r="G216" s="30"/>
      <c r="H216" s="237"/>
      <c r="I216" s="150"/>
      <c r="J216" s="150"/>
      <c r="K216" s="237"/>
      <c r="L216" s="237"/>
      <c r="M216" s="30"/>
      <c r="N216" s="237"/>
      <c r="O216" s="47"/>
      <c r="P216" s="47"/>
      <c r="Q216" s="47"/>
    </row>
    <row r="217" spans="2:17" x14ac:dyDescent="0.3">
      <c r="B217" s="237"/>
      <c r="C217" s="150"/>
      <c r="D217" s="150"/>
      <c r="E217" s="237"/>
      <c r="F217" s="237"/>
      <c r="G217" s="30"/>
      <c r="H217" s="237"/>
      <c r="I217" s="150"/>
      <c r="J217" s="150"/>
      <c r="K217" s="237"/>
      <c r="L217" s="237"/>
      <c r="M217" s="30"/>
      <c r="N217" s="237"/>
      <c r="O217" s="47"/>
      <c r="P217" s="47"/>
      <c r="Q217" s="47"/>
    </row>
    <row r="218" spans="2:17" x14ac:dyDescent="0.3">
      <c r="B218" s="237"/>
      <c r="C218" s="150"/>
      <c r="D218" s="150"/>
      <c r="E218" s="237"/>
      <c r="F218" s="237"/>
      <c r="G218" s="30"/>
      <c r="H218" s="237"/>
      <c r="I218" s="150"/>
      <c r="J218" s="150"/>
      <c r="K218" s="237"/>
      <c r="L218" s="237"/>
      <c r="M218" s="30"/>
      <c r="N218" s="237"/>
      <c r="O218" s="47"/>
      <c r="P218" s="47"/>
      <c r="Q218" s="47"/>
    </row>
    <row r="219" spans="2:17" x14ac:dyDescent="0.3">
      <c r="B219" s="237"/>
      <c r="C219" s="150"/>
      <c r="D219" s="150"/>
      <c r="E219" s="237"/>
      <c r="F219" s="237"/>
      <c r="G219" s="30"/>
      <c r="H219" s="237"/>
      <c r="I219" s="150"/>
      <c r="J219" s="150"/>
      <c r="K219" s="237"/>
      <c r="L219" s="237"/>
      <c r="M219" s="30"/>
      <c r="N219" s="237"/>
      <c r="O219" s="47"/>
      <c r="P219" s="47"/>
      <c r="Q219" s="47"/>
    </row>
    <row r="220" spans="2:17" x14ac:dyDescent="0.3">
      <c r="B220" s="237"/>
      <c r="C220" s="150"/>
      <c r="D220" s="150"/>
      <c r="E220" s="237"/>
      <c r="F220" s="237"/>
      <c r="G220" s="30"/>
      <c r="H220" s="237"/>
      <c r="I220" s="150"/>
      <c r="J220" s="150"/>
      <c r="K220" s="237"/>
      <c r="L220" s="237"/>
      <c r="M220" s="30"/>
      <c r="N220" s="237"/>
      <c r="O220" s="47"/>
      <c r="P220" s="47"/>
      <c r="Q220" s="47"/>
    </row>
    <row r="221" spans="2:17" x14ac:dyDescent="0.3">
      <c r="B221" s="237"/>
      <c r="C221" s="150"/>
      <c r="D221" s="150"/>
      <c r="E221" s="237"/>
      <c r="F221" s="237"/>
      <c r="G221" s="30"/>
      <c r="H221" s="237"/>
      <c r="I221" s="150"/>
      <c r="J221" s="150"/>
      <c r="K221" s="237"/>
      <c r="L221" s="237"/>
      <c r="M221" s="30"/>
      <c r="N221" s="237"/>
      <c r="O221" s="47"/>
      <c r="P221" s="47"/>
      <c r="Q221" s="47"/>
    </row>
    <row r="222" spans="2:17" x14ac:dyDescent="0.3">
      <c r="B222" s="237"/>
      <c r="C222" s="150"/>
      <c r="D222" s="150"/>
      <c r="E222" s="237"/>
      <c r="F222" s="237"/>
      <c r="G222" s="30"/>
      <c r="H222" s="237"/>
      <c r="I222" s="150"/>
      <c r="J222" s="150"/>
      <c r="K222" s="237"/>
      <c r="L222" s="237"/>
      <c r="M222" s="30"/>
      <c r="N222" s="237"/>
      <c r="O222" s="47"/>
      <c r="P222" s="47"/>
      <c r="Q222" s="47"/>
    </row>
    <row r="223" spans="2:17" x14ac:dyDescent="0.3">
      <c r="B223" s="237"/>
      <c r="C223" s="150"/>
      <c r="D223" s="150"/>
      <c r="E223" s="237"/>
      <c r="F223" s="237"/>
      <c r="G223" s="30"/>
      <c r="H223" s="237"/>
      <c r="I223" s="150"/>
      <c r="J223" s="150"/>
      <c r="K223" s="237"/>
      <c r="L223" s="237"/>
      <c r="M223" s="30"/>
      <c r="N223" s="237"/>
      <c r="O223" s="47"/>
      <c r="P223" s="47"/>
      <c r="Q223" s="47"/>
    </row>
    <row r="224" spans="2:17" x14ac:dyDescent="0.3">
      <c r="B224" s="237"/>
      <c r="C224" s="150"/>
      <c r="D224" s="150"/>
      <c r="E224" s="237"/>
      <c r="F224" s="237"/>
      <c r="G224" s="30"/>
      <c r="H224" s="237"/>
      <c r="I224" s="150"/>
      <c r="J224" s="150"/>
      <c r="K224" s="237"/>
      <c r="L224" s="237"/>
      <c r="M224" s="30"/>
      <c r="N224" s="237"/>
      <c r="O224" s="47"/>
      <c r="P224" s="47"/>
      <c r="Q224" s="47"/>
    </row>
    <row r="225" spans="2:17" x14ac:dyDescent="0.3">
      <c r="B225" s="237"/>
      <c r="C225" s="150"/>
      <c r="D225" s="150"/>
      <c r="E225" s="237"/>
      <c r="F225" s="237"/>
      <c r="G225" s="30"/>
      <c r="H225" s="237"/>
      <c r="I225" s="150"/>
      <c r="J225" s="150"/>
      <c r="K225" s="237"/>
      <c r="L225" s="237"/>
      <c r="M225" s="30"/>
      <c r="N225" s="237"/>
      <c r="O225" s="47"/>
      <c r="P225" s="47"/>
      <c r="Q225" s="47"/>
    </row>
    <row r="226" spans="2:17" x14ac:dyDescent="0.3">
      <c r="B226" s="237"/>
      <c r="C226" s="150"/>
      <c r="D226" s="150"/>
      <c r="E226" s="237"/>
      <c r="F226" s="237"/>
      <c r="G226" s="30"/>
      <c r="H226" s="237"/>
      <c r="I226" s="150"/>
      <c r="J226" s="150"/>
      <c r="K226" s="237"/>
      <c r="L226" s="237"/>
      <c r="M226" s="30"/>
      <c r="N226" s="237"/>
      <c r="O226" s="47"/>
      <c r="P226" s="47"/>
      <c r="Q226" s="47"/>
    </row>
    <row r="227" spans="2:17" x14ac:dyDescent="0.3">
      <c r="B227" s="237"/>
      <c r="C227" s="150"/>
      <c r="D227" s="150"/>
      <c r="E227" s="237"/>
      <c r="F227" s="237"/>
      <c r="G227" s="30"/>
      <c r="H227" s="237"/>
      <c r="I227" s="150"/>
      <c r="J227" s="150"/>
      <c r="K227" s="237"/>
      <c r="L227" s="237"/>
      <c r="M227" s="30"/>
      <c r="N227" s="237"/>
      <c r="O227" s="47"/>
      <c r="P227" s="47"/>
      <c r="Q227" s="47"/>
    </row>
    <row r="228" spans="2:17" x14ac:dyDescent="0.3">
      <c r="B228" s="237"/>
      <c r="C228" s="150"/>
      <c r="D228" s="150"/>
      <c r="E228" s="237"/>
      <c r="F228" s="237"/>
      <c r="G228" s="30"/>
      <c r="H228" s="237"/>
      <c r="I228" s="150"/>
      <c r="J228" s="150"/>
      <c r="K228" s="237"/>
      <c r="L228" s="237"/>
      <c r="M228" s="30"/>
      <c r="N228" s="237"/>
      <c r="O228" s="47"/>
      <c r="P228" s="47"/>
      <c r="Q228" s="47"/>
    </row>
    <row r="229" spans="2:17" x14ac:dyDescent="0.3">
      <c r="B229" s="237"/>
      <c r="C229" s="150"/>
      <c r="D229" s="150"/>
      <c r="E229" s="237"/>
      <c r="F229" s="237"/>
      <c r="G229" s="30"/>
      <c r="H229" s="237"/>
      <c r="I229" s="150"/>
      <c r="J229" s="150"/>
      <c r="K229" s="237"/>
      <c r="L229" s="237"/>
      <c r="M229" s="30"/>
      <c r="N229" s="237"/>
      <c r="O229" s="47"/>
      <c r="P229" s="47"/>
      <c r="Q229" s="47"/>
    </row>
    <row r="230" spans="2:17" x14ac:dyDescent="0.3">
      <c r="B230" s="237"/>
      <c r="C230" s="150"/>
      <c r="D230" s="150"/>
      <c r="E230" s="237"/>
      <c r="F230" s="237"/>
      <c r="G230" s="30"/>
      <c r="H230" s="237"/>
      <c r="I230" s="150"/>
      <c r="J230" s="150"/>
      <c r="K230" s="237"/>
      <c r="L230" s="237"/>
      <c r="M230" s="30"/>
      <c r="N230" s="237"/>
      <c r="O230" s="47"/>
      <c r="P230" s="47"/>
      <c r="Q230" s="47"/>
    </row>
    <row r="231" spans="2:17" x14ac:dyDescent="0.3">
      <c r="B231" s="237"/>
      <c r="C231" s="150"/>
      <c r="D231" s="150"/>
      <c r="E231" s="237"/>
      <c r="F231" s="237"/>
      <c r="G231" s="30"/>
      <c r="H231" s="237"/>
      <c r="I231" s="150"/>
      <c r="J231" s="150"/>
      <c r="K231" s="237"/>
      <c r="L231" s="237"/>
      <c r="M231" s="30"/>
      <c r="N231" s="237"/>
      <c r="O231" s="47"/>
      <c r="P231" s="47"/>
      <c r="Q231" s="47"/>
    </row>
    <row r="232" spans="2:17" x14ac:dyDescent="0.3">
      <c r="B232" s="237"/>
      <c r="C232" s="150"/>
      <c r="D232" s="150"/>
      <c r="E232" s="237"/>
      <c r="F232" s="237"/>
      <c r="G232" s="30"/>
      <c r="H232" s="237"/>
      <c r="I232" s="150"/>
      <c r="J232" s="150"/>
      <c r="K232" s="237"/>
      <c r="L232" s="237"/>
      <c r="M232" s="30"/>
      <c r="N232" s="237"/>
      <c r="O232" s="47"/>
      <c r="P232" s="47"/>
      <c r="Q232" s="47"/>
    </row>
    <row r="233" spans="2:17" x14ac:dyDescent="0.3">
      <c r="B233" s="237"/>
      <c r="C233" s="150"/>
      <c r="D233" s="150"/>
      <c r="E233" s="237"/>
      <c r="F233" s="237"/>
      <c r="G233" s="30"/>
      <c r="H233" s="237"/>
      <c r="I233" s="150"/>
      <c r="J233" s="150"/>
      <c r="K233" s="237"/>
      <c r="L233" s="237"/>
      <c r="M233" s="30"/>
      <c r="N233" s="237"/>
      <c r="O233" s="47"/>
      <c r="P233" s="47"/>
      <c r="Q233" s="47"/>
    </row>
    <row r="234" spans="2:17" x14ac:dyDescent="0.3">
      <c r="B234" s="237"/>
      <c r="C234" s="150"/>
      <c r="D234" s="150"/>
      <c r="E234" s="237"/>
      <c r="F234" s="237"/>
      <c r="G234" s="30"/>
      <c r="H234" s="237"/>
      <c r="I234" s="150"/>
      <c r="J234" s="150"/>
      <c r="K234" s="237"/>
      <c r="L234" s="237"/>
      <c r="M234" s="30"/>
      <c r="N234" s="237"/>
      <c r="O234" s="47"/>
      <c r="P234" s="47"/>
      <c r="Q234" s="47"/>
    </row>
    <row r="235" spans="2:17" x14ac:dyDescent="0.3">
      <c r="B235" s="237"/>
      <c r="C235" s="150"/>
      <c r="D235" s="150"/>
      <c r="E235" s="237"/>
      <c r="F235" s="237"/>
      <c r="G235" s="30"/>
      <c r="H235" s="237"/>
      <c r="I235" s="150"/>
      <c r="J235" s="150"/>
      <c r="K235" s="237"/>
      <c r="L235" s="237"/>
      <c r="M235" s="30"/>
      <c r="N235" s="237"/>
      <c r="O235" s="47"/>
      <c r="P235" s="47"/>
      <c r="Q235" s="47"/>
    </row>
    <row r="236" spans="2:17" x14ac:dyDescent="0.3">
      <c r="B236" s="237"/>
      <c r="C236" s="150"/>
      <c r="D236" s="150"/>
      <c r="E236" s="237"/>
      <c r="F236" s="237"/>
      <c r="G236" s="30"/>
      <c r="H236" s="237"/>
      <c r="I236" s="150"/>
      <c r="J236" s="150"/>
      <c r="K236" s="237"/>
      <c r="L236" s="237"/>
      <c r="M236" s="30"/>
      <c r="N236" s="237"/>
      <c r="O236" s="47"/>
      <c r="P236" s="47"/>
      <c r="Q236" s="47"/>
    </row>
    <row r="237" spans="2:17" x14ac:dyDescent="0.3">
      <c r="B237" s="237"/>
      <c r="C237" s="150"/>
      <c r="D237" s="150"/>
      <c r="E237" s="237"/>
      <c r="F237" s="237"/>
      <c r="G237" s="30"/>
      <c r="H237" s="237"/>
      <c r="I237" s="150"/>
      <c r="J237" s="150"/>
      <c r="K237" s="237"/>
      <c r="L237" s="237"/>
      <c r="M237" s="30"/>
      <c r="N237" s="237"/>
      <c r="O237" s="47"/>
      <c r="P237" s="47"/>
      <c r="Q237" s="47"/>
    </row>
    <row r="238" spans="2:17" x14ac:dyDescent="0.3">
      <c r="B238" s="237"/>
      <c r="C238" s="150"/>
      <c r="D238" s="150"/>
      <c r="E238" s="237"/>
      <c r="F238" s="237"/>
      <c r="G238" s="30"/>
      <c r="H238" s="237"/>
      <c r="I238" s="150"/>
      <c r="J238" s="150"/>
      <c r="K238" s="237"/>
      <c r="L238" s="237"/>
      <c r="M238" s="30"/>
      <c r="N238" s="237"/>
      <c r="O238" s="47"/>
      <c r="P238" s="47"/>
      <c r="Q238" s="47"/>
    </row>
    <row r="239" spans="2:17" x14ac:dyDescent="0.3">
      <c r="B239" s="237"/>
      <c r="C239" s="150"/>
      <c r="D239" s="150"/>
      <c r="E239" s="237"/>
      <c r="F239" s="237"/>
      <c r="G239" s="30"/>
      <c r="H239" s="237"/>
      <c r="I239" s="150"/>
      <c r="J239" s="150"/>
      <c r="K239" s="237"/>
      <c r="L239" s="237"/>
      <c r="M239" s="30"/>
      <c r="N239" s="237"/>
      <c r="O239" s="47"/>
      <c r="P239" s="47"/>
      <c r="Q239" s="47"/>
    </row>
    <row r="240" spans="2:17" x14ac:dyDescent="0.3">
      <c r="B240" s="237"/>
      <c r="C240" s="150"/>
      <c r="D240" s="150"/>
      <c r="E240" s="237"/>
      <c r="F240" s="237"/>
      <c r="G240" s="30"/>
      <c r="H240" s="237"/>
      <c r="I240" s="150"/>
      <c r="J240" s="150"/>
      <c r="K240" s="237"/>
      <c r="L240" s="237"/>
      <c r="M240" s="30"/>
      <c r="N240" s="237"/>
      <c r="O240" s="47"/>
      <c r="P240" s="47"/>
      <c r="Q240" s="47"/>
    </row>
    <row r="241" spans="2:17" x14ac:dyDescent="0.3">
      <c r="B241" s="237"/>
      <c r="C241" s="150"/>
      <c r="D241" s="150"/>
      <c r="E241" s="237"/>
      <c r="F241" s="237"/>
      <c r="G241" s="30"/>
      <c r="H241" s="237"/>
      <c r="I241" s="150"/>
      <c r="J241" s="150"/>
      <c r="K241" s="237"/>
      <c r="L241" s="237"/>
      <c r="M241" s="30"/>
      <c r="N241" s="237"/>
      <c r="O241" s="47"/>
      <c r="P241" s="47"/>
      <c r="Q241" s="47"/>
    </row>
    <row r="242" spans="2:17" x14ac:dyDescent="0.3">
      <c r="B242" s="237"/>
      <c r="C242" s="150"/>
      <c r="D242" s="150"/>
      <c r="E242" s="237"/>
      <c r="F242" s="237"/>
      <c r="G242" s="30"/>
      <c r="H242" s="237"/>
      <c r="I242" s="150"/>
      <c r="J242" s="150"/>
      <c r="K242" s="237"/>
      <c r="L242" s="237"/>
      <c r="M242" s="30"/>
      <c r="N242" s="237"/>
      <c r="O242" s="47"/>
      <c r="P242" s="47"/>
      <c r="Q242" s="47"/>
    </row>
    <row r="243" spans="2:17" x14ac:dyDescent="0.3">
      <c r="B243" s="237"/>
      <c r="C243" s="150"/>
      <c r="D243" s="150"/>
      <c r="E243" s="237"/>
      <c r="F243" s="237"/>
      <c r="G243" s="30"/>
      <c r="H243" s="237"/>
      <c r="I243" s="150"/>
      <c r="J243" s="150"/>
      <c r="K243" s="237"/>
      <c r="L243" s="237"/>
      <c r="M243" s="30"/>
      <c r="N243" s="237"/>
      <c r="O243" s="47"/>
      <c r="P243" s="47"/>
      <c r="Q243" s="47"/>
    </row>
    <row r="244" spans="2:17" x14ac:dyDescent="0.3">
      <c r="B244" s="237"/>
      <c r="C244" s="150"/>
      <c r="D244" s="150"/>
      <c r="E244" s="237"/>
      <c r="F244" s="237"/>
      <c r="G244" s="30"/>
      <c r="H244" s="237"/>
      <c r="I244" s="150"/>
      <c r="J244" s="150"/>
      <c r="K244" s="237"/>
      <c r="L244" s="237"/>
      <c r="M244" s="30"/>
      <c r="N244" s="237"/>
      <c r="O244" s="47"/>
      <c r="P244" s="47"/>
      <c r="Q244" s="47"/>
    </row>
    <row r="245" spans="2:17" x14ac:dyDescent="0.3">
      <c r="B245" s="237"/>
      <c r="C245" s="150"/>
      <c r="D245" s="150"/>
      <c r="E245" s="237"/>
      <c r="F245" s="237"/>
      <c r="G245" s="30"/>
      <c r="H245" s="237"/>
      <c r="I245" s="150"/>
      <c r="J245" s="150"/>
      <c r="K245" s="237"/>
      <c r="L245" s="237"/>
      <c r="M245" s="30"/>
      <c r="N245" s="237"/>
      <c r="O245" s="47"/>
      <c r="P245" s="47"/>
      <c r="Q245" s="47"/>
    </row>
    <row r="246" spans="2:17" x14ac:dyDescent="0.3">
      <c r="B246" s="237"/>
      <c r="C246" s="150"/>
      <c r="D246" s="150"/>
      <c r="E246" s="237"/>
      <c r="F246" s="237"/>
      <c r="G246" s="30"/>
      <c r="H246" s="237"/>
      <c r="I246" s="150"/>
      <c r="J246" s="150"/>
      <c r="K246" s="237"/>
      <c r="L246" s="237"/>
      <c r="M246" s="30"/>
      <c r="N246" s="237"/>
      <c r="O246" s="47"/>
      <c r="P246" s="47"/>
      <c r="Q246" s="47"/>
    </row>
    <row r="247" spans="2:17" x14ac:dyDescent="0.3">
      <c r="B247" s="237"/>
      <c r="C247" s="150"/>
      <c r="D247" s="150"/>
      <c r="E247" s="237"/>
      <c r="F247" s="237"/>
      <c r="G247" s="30"/>
      <c r="H247" s="237"/>
      <c r="I247" s="150"/>
      <c r="J247" s="150"/>
      <c r="K247" s="237"/>
      <c r="L247" s="237"/>
      <c r="M247" s="30"/>
      <c r="N247" s="237"/>
      <c r="O247" s="47"/>
      <c r="P247" s="47"/>
      <c r="Q247" s="4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157" customWidth="1"/>
    <col min="2" max="2" width="14.26953125" style="250" customWidth="1"/>
    <col min="3" max="3" width="15.453125" style="250" customWidth="1"/>
    <col min="4" max="4" width="10.26953125" style="41" customWidth="1"/>
    <col min="5" max="5" width="8.81640625" style="64" hidden="1" customWidth="1"/>
    <col min="6" max="16384" width="9.1796875" style="64"/>
  </cols>
  <sheetData>
    <row r="2" spans="1:20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18.5" x14ac:dyDescent="0.45">
      <c r="A3" s="259" t="s">
        <v>167</v>
      </c>
      <c r="B3" s="259"/>
      <c r="C3" s="259"/>
      <c r="D3" s="259"/>
    </row>
    <row r="4" spans="1:20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20" s="216" customFormat="1" x14ac:dyDescent="0.3">
      <c r="B5" s="146"/>
      <c r="C5" s="146"/>
      <c r="D5" s="216" t="str">
        <f>VALVAL</f>
        <v>млрд. одиниць</v>
      </c>
    </row>
    <row r="6" spans="1:20" s="151" customFormat="1" x14ac:dyDescent="0.25">
      <c r="A6" s="213"/>
      <c r="B6" s="231" t="s">
        <v>168</v>
      </c>
      <c r="C6" s="231" t="s">
        <v>171</v>
      </c>
      <c r="D6" s="24" t="s">
        <v>190</v>
      </c>
      <c r="E6" s="97" t="s">
        <v>54</v>
      </c>
    </row>
    <row r="7" spans="1:20" s="130" customFormat="1" ht="15.5" x14ac:dyDescent="0.25">
      <c r="A7" s="212" t="s">
        <v>152</v>
      </c>
      <c r="B7" s="104">
        <f>B$8+B$18</f>
        <v>119.91125207856</v>
      </c>
      <c r="C7" s="104">
        <f>C$8+C$18</f>
        <v>4384.9866127477299</v>
      </c>
      <c r="D7" s="128">
        <f>D$8+D$18</f>
        <v>1.0000010000000001</v>
      </c>
      <c r="E7" s="31" t="s">
        <v>92</v>
      </c>
    </row>
    <row r="8" spans="1:20" s="74" customFormat="1" ht="14.5" x14ac:dyDescent="0.25">
      <c r="A8" s="125" t="s">
        <v>65</v>
      </c>
      <c r="B8" s="50">
        <f>B$9+B$12</f>
        <v>110.61838573607</v>
      </c>
      <c r="C8" s="50">
        <f>C$9+C$12</f>
        <v>4045.1595006161097</v>
      </c>
      <c r="D8" s="123">
        <f>D$9+D$12</f>
        <v>0.92250300000000007</v>
      </c>
      <c r="E8" s="135" t="s">
        <v>92</v>
      </c>
    </row>
    <row r="9" spans="1:20" s="180" customFormat="1" ht="14.5" outlineLevel="1" x14ac:dyDescent="0.25">
      <c r="A9" s="198" t="s">
        <v>48</v>
      </c>
      <c r="B9" s="155">
        <f>SUM(B$10:B$11)</f>
        <v>39.507845984299998</v>
      </c>
      <c r="C9" s="155">
        <f>SUM(C$10:C$11)</f>
        <v>1444.74661664932</v>
      </c>
      <c r="D9" s="117">
        <f>SUM(D$10:D$11)</f>
        <v>0.32947600000000005</v>
      </c>
      <c r="E9" s="240" t="s">
        <v>164</v>
      </c>
    </row>
    <row r="10" spans="1:20" s="76" customFormat="1" ht="14" outlineLevel="2" x14ac:dyDescent="0.25">
      <c r="A10" s="73" t="s">
        <v>195</v>
      </c>
      <c r="B10" s="58">
        <v>39.46173484901</v>
      </c>
      <c r="C10" s="58">
        <v>1443.0603969872</v>
      </c>
      <c r="D10" s="23">
        <v>0.32909100000000002</v>
      </c>
      <c r="E10" s="168" t="s">
        <v>11</v>
      </c>
    </row>
    <row r="11" spans="1:20" ht="14" outlineLevel="2" x14ac:dyDescent="0.3">
      <c r="A11" s="209" t="s">
        <v>114</v>
      </c>
      <c r="B11" s="222">
        <v>4.6111135290000001E-2</v>
      </c>
      <c r="C11" s="222">
        <v>1.6862196621200001</v>
      </c>
      <c r="D11" s="23">
        <v>3.8499999999999998E-4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0" ht="14.5" outlineLevel="1" x14ac:dyDescent="0.35">
      <c r="A12" s="54" t="s">
        <v>59</v>
      </c>
      <c r="B12" s="38">
        <f>SUM(B$13:B$17)</f>
        <v>71.110539751769991</v>
      </c>
      <c r="C12" s="38">
        <f>SUM(C$13:C$17)</f>
        <v>2600.4128839667897</v>
      </c>
      <c r="D12" s="90">
        <f>SUM(D$13:D$17)</f>
        <v>0.59302699999999997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" outlineLevel="2" x14ac:dyDescent="0.35">
      <c r="A13" s="172" t="s">
        <v>174</v>
      </c>
      <c r="B13" s="205">
        <v>35.697829301909998</v>
      </c>
      <c r="C13" s="205">
        <v>1305.41964061099</v>
      </c>
      <c r="D13" s="249">
        <v>0.29770200000000002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20" ht="14" outlineLevel="2" x14ac:dyDescent="0.35">
      <c r="A14" s="172" t="s">
        <v>44</v>
      </c>
      <c r="B14" s="205">
        <v>6.8225393952699998</v>
      </c>
      <c r="C14" s="205">
        <v>249.49071412972</v>
      </c>
      <c r="D14" s="249">
        <v>5.6897000000000003E-2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0" ht="28" outlineLevel="2" x14ac:dyDescent="0.35">
      <c r="A15" s="172" t="s">
        <v>219</v>
      </c>
      <c r="B15" s="205">
        <v>1.63603223728</v>
      </c>
      <c r="C15" s="205">
        <v>59.827408471299997</v>
      </c>
      <c r="D15" s="249">
        <v>1.3644E-2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" outlineLevel="2" x14ac:dyDescent="0.35">
      <c r="A16" s="172" t="s">
        <v>52</v>
      </c>
      <c r="B16" s="205">
        <v>22.708295483499999</v>
      </c>
      <c r="C16" s="205">
        <v>830.41057421799997</v>
      </c>
      <c r="D16" s="249">
        <v>0.18937599999999999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ht="14" outlineLevel="2" x14ac:dyDescent="0.35">
      <c r="A17" s="172" t="s">
        <v>177</v>
      </c>
      <c r="B17" s="205">
        <v>4.2458433338099999</v>
      </c>
      <c r="C17" s="205">
        <v>155.26454653677999</v>
      </c>
      <c r="D17" s="249">
        <v>3.5408000000000002E-2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ht="14.5" x14ac:dyDescent="0.35">
      <c r="A18" s="92" t="s">
        <v>14</v>
      </c>
      <c r="B18" s="40">
        <f>B$19+B$23</f>
        <v>9.2928663424900009</v>
      </c>
      <c r="C18" s="40">
        <f>C$19+C$23</f>
        <v>339.82711213161997</v>
      </c>
      <c r="D18" s="91">
        <f>D$19+D$23</f>
        <v>7.7497999999999997E-2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ht="14.5" outlineLevel="1" x14ac:dyDescent="0.35">
      <c r="A19" s="54" t="s">
        <v>48</v>
      </c>
      <c r="B19" s="38">
        <f>SUM(B$20:B$22)</f>
        <v>1.8967455334099999</v>
      </c>
      <c r="C19" s="38">
        <f>SUM(C$20:C$22)</f>
        <v>69.36132871289</v>
      </c>
      <c r="D19" s="90">
        <f>SUM(D$20:D$22)</f>
        <v>1.5817999999999999E-2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ht="14" outlineLevel="2" x14ac:dyDescent="0.35">
      <c r="A20" s="172" t="s">
        <v>195</v>
      </c>
      <c r="B20" s="205">
        <v>0.32397785532000001</v>
      </c>
      <c r="C20" s="205">
        <v>11.847416600000001</v>
      </c>
      <c r="D20" s="249">
        <v>2.702E-3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ht="14" outlineLevel="2" x14ac:dyDescent="0.35">
      <c r="A21" s="172" t="s">
        <v>114</v>
      </c>
      <c r="B21" s="205">
        <v>1.57274157236</v>
      </c>
      <c r="C21" s="205">
        <v>57.51295746289</v>
      </c>
      <c r="D21" s="249">
        <v>1.3115999999999999E-2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ht="14" outlineLevel="2" x14ac:dyDescent="0.35">
      <c r="A22" s="172" t="s">
        <v>138</v>
      </c>
      <c r="B22" s="205">
        <v>2.6105729999999998E-5</v>
      </c>
      <c r="C22" s="205">
        <v>9.5465000000000003E-4</v>
      </c>
      <c r="D22" s="249">
        <v>0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ht="14.5" outlineLevel="1" x14ac:dyDescent="0.35">
      <c r="A23" s="54" t="s">
        <v>59</v>
      </c>
      <c r="B23" s="38">
        <f>SUM(B$24:B$27)</f>
        <v>7.3961208090800001</v>
      </c>
      <c r="C23" s="38">
        <f>SUM(C$24:C$27)</f>
        <v>270.46578341872998</v>
      </c>
      <c r="D23" s="90">
        <f>SUM(D$24:D$27)</f>
        <v>6.1679999999999999E-2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ht="14" outlineLevel="2" x14ac:dyDescent="0.35">
      <c r="A24" s="172" t="s">
        <v>174</v>
      </c>
      <c r="B24" s="205">
        <v>4.7416880074599996</v>
      </c>
      <c r="C24" s="205">
        <v>173.39689206956001</v>
      </c>
      <c r="D24" s="249">
        <v>3.9543000000000002E-2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ht="28" outlineLevel="2" x14ac:dyDescent="0.35">
      <c r="A25" s="172" t="s">
        <v>219</v>
      </c>
      <c r="B25" s="205">
        <v>1.01987264218</v>
      </c>
      <c r="C25" s="205">
        <v>37.295314702820001</v>
      </c>
      <c r="D25" s="249">
        <v>8.5050000000000004E-3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ht="14" outlineLevel="2" x14ac:dyDescent="0.35">
      <c r="A26" s="172" t="s">
        <v>52</v>
      </c>
      <c r="B26" s="205">
        <v>1.5249999999999999</v>
      </c>
      <c r="C26" s="205">
        <v>55.767114999999997</v>
      </c>
      <c r="D26" s="249">
        <v>1.2718E-2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ht="14" outlineLevel="2" x14ac:dyDescent="0.35">
      <c r="A27" s="172" t="s">
        <v>177</v>
      </c>
      <c r="B27" s="205">
        <v>0.10956015944</v>
      </c>
      <c r="C27" s="205">
        <v>4.00646164635</v>
      </c>
      <c r="D27" s="249">
        <v>9.1399999999999999E-4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x14ac:dyDescent="0.3">
      <c r="B28" s="237"/>
      <c r="C28" s="237"/>
      <c r="D28" s="3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x14ac:dyDescent="0.3">
      <c r="B29" s="237"/>
      <c r="C29" s="23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x14ac:dyDescent="0.3">
      <c r="B30" s="237"/>
      <c r="C30" s="237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x14ac:dyDescent="0.3">
      <c r="B31" s="237"/>
      <c r="C31" s="237"/>
      <c r="D31" s="3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x14ac:dyDescent="0.3">
      <c r="B32" s="237"/>
      <c r="C32" s="237"/>
      <c r="D32" s="3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2:18" x14ac:dyDescent="0.3">
      <c r="B33" s="237"/>
      <c r="C33" s="237"/>
      <c r="D33" s="3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2:18" x14ac:dyDescent="0.3">
      <c r="B34" s="237"/>
      <c r="C34" s="237"/>
      <c r="D34" s="3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2:18" x14ac:dyDescent="0.3">
      <c r="B35" s="237"/>
      <c r="C35" s="237"/>
      <c r="D35" s="30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2:18" x14ac:dyDescent="0.3">
      <c r="B36" s="237"/>
      <c r="C36" s="237"/>
      <c r="D36" s="3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2:18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2:18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2:18" x14ac:dyDescent="0.3">
      <c r="B39" s="237"/>
      <c r="C39" s="237"/>
      <c r="D39" s="3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2:18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2:18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2:18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2:18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2:18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2:18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2:18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2:18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2:18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2:18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2:18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2:18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2:18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2:18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2:18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2:18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2:18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2:18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2:18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2:18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2:18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2:18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2:18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2:18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2:18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2:18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2:18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2:18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2:18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2:18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2:18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2:18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2:18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2:18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2:18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2:18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2:18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2:18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2:18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2:18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2:18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2:18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2:18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2:18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2:18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2:18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2:18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2:18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2:18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2:18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2:18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2:18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2:18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2:18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2:18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2:18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2:18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2:18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2:18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2:18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2:18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2:18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2:18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2:18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2:18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2:18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2:18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2:18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2:18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2:18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2:18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2:18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2:18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2:18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2:18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2:18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2:18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2:18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2:18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2:18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2:18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2:18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2:18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2:18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2:18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2:18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2:18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2:18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2:18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2:18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2:18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2:18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2:18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2:18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2:18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2:18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2:18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2:18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2:18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2:18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2:18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2:18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2:18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2:18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2:18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2:18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2:18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2:18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2:18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2:18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2:18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2:18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2:18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2:18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2:18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2:18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2:18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2:18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2:18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2:18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2:18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2:18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2:18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2:18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2:18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2:18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2:18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2:18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2:18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2:18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2:18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2:18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2:18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2:18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2:18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2:18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2:18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2:18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2:18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2:18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2:18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2:18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2:18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2:18" x14ac:dyDescent="0.3">
      <c r="B184" s="237"/>
      <c r="C184" s="237"/>
      <c r="D184" s="30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2:18" x14ac:dyDescent="0.3">
      <c r="B185" s="237"/>
      <c r="C185" s="237"/>
      <c r="D185" s="30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2:18" x14ac:dyDescent="0.3">
      <c r="B186" s="237"/>
      <c r="C186" s="237"/>
      <c r="D186" s="30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2:18" x14ac:dyDescent="0.3">
      <c r="B187" s="237"/>
      <c r="C187" s="237"/>
      <c r="D187" s="30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2:18" x14ac:dyDescent="0.3">
      <c r="B188" s="237"/>
      <c r="C188" s="237"/>
      <c r="D188" s="30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2:18" x14ac:dyDescent="0.3">
      <c r="B189" s="237"/>
      <c r="C189" s="237"/>
      <c r="D189" s="30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2:18" x14ac:dyDescent="0.3">
      <c r="B190" s="237"/>
      <c r="C190" s="237"/>
      <c r="D190" s="30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2:18" x14ac:dyDescent="0.3">
      <c r="B191" s="237"/>
      <c r="C191" s="237"/>
      <c r="D191" s="30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2:18" x14ac:dyDescent="0.3">
      <c r="B192" s="237"/>
      <c r="C192" s="237"/>
      <c r="D192" s="30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2:18" x14ac:dyDescent="0.3">
      <c r="B193" s="237"/>
      <c r="C193" s="237"/>
      <c r="D193" s="30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2:18" x14ac:dyDescent="0.3">
      <c r="B194" s="237"/>
      <c r="C194" s="237"/>
      <c r="D194" s="30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2:18" x14ac:dyDescent="0.3">
      <c r="B195" s="237"/>
      <c r="C195" s="237"/>
      <c r="D195" s="30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2:18" x14ac:dyDescent="0.3">
      <c r="B196" s="237"/>
      <c r="C196" s="237"/>
      <c r="D196" s="30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2:18" x14ac:dyDescent="0.3">
      <c r="B197" s="237"/>
      <c r="C197" s="237"/>
      <c r="D197" s="30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2:18" x14ac:dyDescent="0.3">
      <c r="B198" s="237"/>
      <c r="C198" s="237"/>
      <c r="D198" s="30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2:18" x14ac:dyDescent="0.3">
      <c r="B199" s="237"/>
      <c r="C199" s="237"/>
      <c r="D199" s="30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2:18" x14ac:dyDescent="0.3">
      <c r="B200" s="237"/>
      <c r="C200" s="237"/>
      <c r="D200" s="30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2:18" x14ac:dyDescent="0.3">
      <c r="B201" s="237"/>
      <c r="C201" s="237"/>
      <c r="D201" s="30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2:18" x14ac:dyDescent="0.3">
      <c r="B202" s="237"/>
      <c r="C202" s="237"/>
      <c r="D202" s="30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2:18" x14ac:dyDescent="0.3">
      <c r="B203" s="237"/>
      <c r="C203" s="237"/>
      <c r="D203" s="30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2:18" x14ac:dyDescent="0.3">
      <c r="B204" s="237"/>
      <c r="C204" s="237"/>
      <c r="D204" s="30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2:18" x14ac:dyDescent="0.3">
      <c r="B205" s="237"/>
      <c r="C205" s="237"/>
      <c r="D205" s="30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2:18" x14ac:dyDescent="0.3">
      <c r="B206" s="237"/>
      <c r="C206" s="237"/>
      <c r="D206" s="30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2:18" x14ac:dyDescent="0.3">
      <c r="B207" s="237"/>
      <c r="C207" s="237"/>
      <c r="D207" s="30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2:18" x14ac:dyDescent="0.3">
      <c r="B208" s="237"/>
      <c r="C208" s="237"/>
      <c r="D208" s="30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2:18" x14ac:dyDescent="0.3">
      <c r="B209" s="237"/>
      <c r="C209" s="237"/>
      <c r="D209" s="30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2:18" x14ac:dyDescent="0.3">
      <c r="B210" s="237"/>
      <c r="C210" s="237"/>
      <c r="D210" s="30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2:18" x14ac:dyDescent="0.3">
      <c r="B211" s="237"/>
      <c r="C211" s="237"/>
      <c r="D211" s="30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2:18" x14ac:dyDescent="0.3">
      <c r="B212" s="237"/>
      <c r="C212" s="237"/>
      <c r="D212" s="30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2:18" x14ac:dyDescent="0.3">
      <c r="B213" s="237"/>
      <c r="C213" s="237"/>
      <c r="D213" s="30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2:18" x14ac:dyDescent="0.3">
      <c r="B214" s="237"/>
      <c r="C214" s="237"/>
      <c r="D214" s="30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2:18" x14ac:dyDescent="0.3">
      <c r="B215" s="237"/>
      <c r="C215" s="237"/>
      <c r="D215" s="30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2:18" x14ac:dyDescent="0.3">
      <c r="B216" s="237"/>
      <c r="C216" s="237"/>
      <c r="D216" s="30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2:18" x14ac:dyDescent="0.3">
      <c r="B217" s="237"/>
      <c r="C217" s="237"/>
      <c r="D217" s="30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2:18" x14ac:dyDescent="0.3">
      <c r="B218" s="237"/>
      <c r="C218" s="237"/>
      <c r="D218" s="30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2:18" x14ac:dyDescent="0.3">
      <c r="B219" s="237"/>
      <c r="C219" s="237"/>
      <c r="D219" s="30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2:18" x14ac:dyDescent="0.3">
      <c r="B220" s="237"/>
      <c r="C220" s="237"/>
      <c r="D220" s="30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2:18" x14ac:dyDescent="0.3">
      <c r="B221" s="237"/>
      <c r="C221" s="237"/>
      <c r="D221" s="30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2:18" x14ac:dyDescent="0.3">
      <c r="B222" s="237"/>
      <c r="C222" s="237"/>
      <c r="D222" s="30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2:18" x14ac:dyDescent="0.3">
      <c r="B223" s="237"/>
      <c r="C223" s="237"/>
      <c r="D223" s="30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2:18" x14ac:dyDescent="0.3">
      <c r="B224" s="237"/>
      <c r="C224" s="237"/>
      <c r="D224" s="30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2:18" x14ac:dyDescent="0.3">
      <c r="B225" s="237"/>
      <c r="C225" s="237"/>
      <c r="D225" s="30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2:18" x14ac:dyDescent="0.3">
      <c r="B226" s="237"/>
      <c r="C226" s="237"/>
      <c r="D226" s="30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2:18" x14ac:dyDescent="0.3">
      <c r="B227" s="237"/>
      <c r="C227" s="237"/>
      <c r="D227" s="30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2:18" x14ac:dyDescent="0.3">
      <c r="B228" s="237"/>
      <c r="C228" s="237"/>
      <c r="D228" s="30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2:18" x14ac:dyDescent="0.3">
      <c r="B229" s="237"/>
      <c r="C229" s="237"/>
      <c r="D229" s="30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2:18" x14ac:dyDescent="0.3">
      <c r="B230" s="237"/>
      <c r="C230" s="237"/>
      <c r="D230" s="30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2:18" x14ac:dyDescent="0.3">
      <c r="B231" s="237"/>
      <c r="C231" s="237"/>
      <c r="D231" s="30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2:18" x14ac:dyDescent="0.3">
      <c r="B232" s="237"/>
      <c r="C232" s="237"/>
      <c r="D232" s="30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64" customWidth="1"/>
    <col min="2" max="2" width="14.26953125" style="250" customWidth="1"/>
    <col min="3" max="3" width="15.453125" style="250" customWidth="1"/>
    <col min="4" max="4" width="10.26953125" style="41" customWidth="1"/>
    <col min="5" max="16384" width="9.1796875" style="64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tr">
        <f>IF(REPORT_LANG="UKR","(за ознакою умовності)","by conditionality")</f>
        <v>(за ознакою умовності)</v>
      </c>
      <c r="B3" s="259"/>
      <c r="C3" s="259"/>
      <c r="D3" s="259"/>
    </row>
    <row r="4" spans="1:19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B5" s="146"/>
      <c r="C5" s="146"/>
      <c r="D5" s="216" t="str">
        <f>VALVAL</f>
        <v>млрд. одиниць</v>
      </c>
    </row>
    <row r="6" spans="1:19" s="151" customFormat="1" x14ac:dyDescent="0.25">
      <c r="A6" s="169"/>
      <c r="B6" s="182" t="s">
        <v>53</v>
      </c>
      <c r="C6" s="182" t="s">
        <v>71</v>
      </c>
      <c r="D6" s="35" t="s">
        <v>190</v>
      </c>
    </row>
    <row r="7" spans="1:19" s="130" customFormat="1" ht="15.5" x14ac:dyDescent="0.25">
      <c r="A7" s="80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71">
        <f>B$8+B$80</f>
        <v>119.91125207855998</v>
      </c>
      <c r="C7" s="171">
        <f>C$8+C$80</f>
        <v>4384.9866127477299</v>
      </c>
      <c r="D7" s="228">
        <f>D$8+D$80</f>
        <v>1.0000040000000003</v>
      </c>
    </row>
    <row r="8" spans="1:19" s="74" customFormat="1" ht="14.5" x14ac:dyDescent="0.25">
      <c r="A8" s="125" t="s">
        <v>65</v>
      </c>
      <c r="B8" s="50">
        <f>B$9+B$45</f>
        <v>110.61838573606998</v>
      </c>
      <c r="C8" s="50">
        <f>C$9+C$45</f>
        <v>4045.1595006161101</v>
      </c>
      <c r="D8" s="123">
        <f>D$9+D$45</f>
        <v>0.92250600000000027</v>
      </c>
    </row>
    <row r="9" spans="1:19" s="180" customFormat="1" ht="14.5" outlineLevel="1" x14ac:dyDescent="0.25">
      <c r="A9" s="198" t="s">
        <v>48</v>
      </c>
      <c r="B9" s="155">
        <f>B$10+B$43</f>
        <v>39.507845984299976</v>
      </c>
      <c r="C9" s="155">
        <f>C$10+C$43</f>
        <v>1444.7466166493205</v>
      </c>
      <c r="D9" s="117">
        <f>D$10+D$43</f>
        <v>0.32948000000000016</v>
      </c>
    </row>
    <row r="10" spans="1:19" s="83" customFormat="1" ht="14" outlineLevel="2" x14ac:dyDescent="0.25">
      <c r="A10" s="7" t="s">
        <v>195</v>
      </c>
      <c r="B10" s="247">
        <f>SUM(B$11:B$42)</f>
        <v>39.461734849009979</v>
      </c>
      <c r="C10" s="247">
        <f>SUM(C$11:C$42)</f>
        <v>1443.0603969872004</v>
      </c>
      <c r="D10" s="88">
        <f>SUM(D$11:D$42)</f>
        <v>0.32909500000000014</v>
      </c>
    </row>
    <row r="11" spans="1:19" outlineLevel="3" x14ac:dyDescent="0.3">
      <c r="A11" s="18" t="s">
        <v>143</v>
      </c>
      <c r="B11" s="67">
        <v>2.2238600876299999</v>
      </c>
      <c r="C11" s="67">
        <v>81.323449999999994</v>
      </c>
      <c r="D11" s="132">
        <v>1.8546E-2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 x14ac:dyDescent="0.3">
      <c r="A12" s="131" t="s">
        <v>204</v>
      </c>
      <c r="B12" s="29">
        <v>0.47945505163000002</v>
      </c>
      <c r="C12" s="29">
        <v>17.533000000000001</v>
      </c>
      <c r="D12" s="101">
        <v>3.9979999999999998E-3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 x14ac:dyDescent="0.3">
      <c r="A13" s="131" t="s">
        <v>31</v>
      </c>
      <c r="B13" s="29">
        <v>0.99617808012999998</v>
      </c>
      <c r="C13" s="29">
        <v>36.428837740600002</v>
      </c>
      <c r="D13" s="101">
        <v>8.3079999999999994E-3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 x14ac:dyDescent="0.3">
      <c r="A14" s="131" t="s">
        <v>34</v>
      </c>
      <c r="B14" s="29">
        <v>1.36729325161</v>
      </c>
      <c r="C14" s="29">
        <v>50</v>
      </c>
      <c r="D14" s="101">
        <v>1.1403E-2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 x14ac:dyDescent="0.3">
      <c r="A15" s="131" t="s">
        <v>84</v>
      </c>
      <c r="B15" s="29">
        <v>0.78482635377999999</v>
      </c>
      <c r="C15" s="29">
        <v>28.700001</v>
      </c>
      <c r="D15" s="101">
        <v>6.5449999999999996E-3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 x14ac:dyDescent="0.3">
      <c r="A16" s="131" t="s">
        <v>134</v>
      </c>
      <c r="B16" s="29">
        <v>1.28252107002</v>
      </c>
      <c r="C16" s="29">
        <v>46.9</v>
      </c>
      <c r="D16" s="101">
        <v>1.0696000000000001E-2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 x14ac:dyDescent="0.3">
      <c r="A17" s="131" t="s">
        <v>196</v>
      </c>
      <c r="B17" s="29">
        <v>6.4837581148799996</v>
      </c>
      <c r="C17" s="29">
        <v>237.101957</v>
      </c>
      <c r="D17" s="101">
        <v>5.4071000000000001E-2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 x14ac:dyDescent="0.3">
      <c r="A18" s="131" t="s">
        <v>27</v>
      </c>
      <c r="B18" s="29">
        <v>0.33082327462</v>
      </c>
      <c r="C18" s="29">
        <v>12.097744</v>
      </c>
      <c r="D18" s="101">
        <v>2.7590000000000002E-3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 x14ac:dyDescent="0.3">
      <c r="A19" s="131" t="s">
        <v>76</v>
      </c>
      <c r="B19" s="29">
        <v>0.74101125010000002</v>
      </c>
      <c r="C19" s="29">
        <v>27.097743999999999</v>
      </c>
      <c r="D19" s="101">
        <v>6.1799999999999997E-3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 x14ac:dyDescent="0.3">
      <c r="A20" s="131" t="s">
        <v>170</v>
      </c>
      <c r="B20" s="29">
        <v>2.5358487276299999</v>
      </c>
      <c r="C20" s="29">
        <v>92.732437781200005</v>
      </c>
      <c r="D20" s="101">
        <v>2.1148E-2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 x14ac:dyDescent="0.3">
      <c r="A21" s="131" t="s">
        <v>127</v>
      </c>
      <c r="B21" s="29">
        <v>0.33082327462</v>
      </c>
      <c r="C21" s="29">
        <v>12.097744</v>
      </c>
      <c r="D21" s="101">
        <v>2.7590000000000002E-3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 x14ac:dyDescent="0.3">
      <c r="A22" s="131" t="s">
        <v>191</v>
      </c>
      <c r="B22" s="29">
        <v>0.33082327462</v>
      </c>
      <c r="C22" s="29">
        <v>12.097744</v>
      </c>
      <c r="D22" s="101">
        <v>2.7590000000000002E-3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 x14ac:dyDescent="0.3">
      <c r="A23" s="131" t="s">
        <v>218</v>
      </c>
      <c r="B23" s="29">
        <v>3.0305883650199998</v>
      </c>
      <c r="C23" s="29">
        <v>110.82437368479999</v>
      </c>
      <c r="D23" s="101">
        <v>2.5274000000000001E-2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 x14ac:dyDescent="0.3">
      <c r="A24" s="131" t="s">
        <v>151</v>
      </c>
      <c r="B24" s="29">
        <v>0.33082327462</v>
      </c>
      <c r="C24" s="29">
        <v>12.097744</v>
      </c>
      <c r="D24" s="101">
        <v>2.7590000000000002E-3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 x14ac:dyDescent="0.3">
      <c r="A25" s="131" t="s">
        <v>209</v>
      </c>
      <c r="B25" s="29">
        <v>0.33082327462</v>
      </c>
      <c r="C25" s="29">
        <v>12.097744</v>
      </c>
      <c r="D25" s="101">
        <v>2.7590000000000002E-3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 x14ac:dyDescent="0.3">
      <c r="A26" s="131" t="s">
        <v>38</v>
      </c>
      <c r="B26" s="29">
        <v>0.33082327462</v>
      </c>
      <c r="C26" s="29">
        <v>12.097744</v>
      </c>
      <c r="D26" s="101">
        <v>2.7590000000000002E-3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 x14ac:dyDescent="0.3">
      <c r="A27" s="131" t="s">
        <v>88</v>
      </c>
      <c r="B27" s="29">
        <v>0.33082327462</v>
      </c>
      <c r="C27" s="29">
        <v>12.097744</v>
      </c>
      <c r="D27" s="101">
        <v>2.7590000000000002E-3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 x14ac:dyDescent="0.3">
      <c r="A28" s="131" t="s">
        <v>77</v>
      </c>
      <c r="B28" s="29">
        <v>0.33082327462</v>
      </c>
      <c r="C28" s="29">
        <v>12.097744</v>
      </c>
      <c r="D28" s="101">
        <v>2.7590000000000002E-3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 x14ac:dyDescent="0.3">
      <c r="A29" s="131" t="s">
        <v>128</v>
      </c>
      <c r="B29" s="29">
        <v>0.33082327462</v>
      </c>
      <c r="C29" s="29">
        <v>12.097744</v>
      </c>
      <c r="D29" s="101">
        <v>2.7590000000000002E-3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 x14ac:dyDescent="0.3">
      <c r="A30" s="131" t="s">
        <v>192</v>
      </c>
      <c r="B30" s="29">
        <v>0.33082327462</v>
      </c>
      <c r="C30" s="29">
        <v>12.097744</v>
      </c>
      <c r="D30" s="101">
        <v>2.7590000000000002E-3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 x14ac:dyDescent="0.3">
      <c r="A31" s="131" t="s">
        <v>20</v>
      </c>
      <c r="B31" s="29">
        <v>0.33082327462</v>
      </c>
      <c r="C31" s="29">
        <v>12.097744</v>
      </c>
      <c r="D31" s="101">
        <v>2.7590000000000002E-3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 x14ac:dyDescent="0.3">
      <c r="A32" s="131" t="s">
        <v>72</v>
      </c>
      <c r="B32" s="29">
        <v>0.33082327462</v>
      </c>
      <c r="C32" s="29">
        <v>12.097744</v>
      </c>
      <c r="D32" s="101">
        <v>2.7590000000000002E-3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 x14ac:dyDescent="0.3">
      <c r="A33" s="131" t="s">
        <v>123</v>
      </c>
      <c r="B33" s="29">
        <v>0.33082327462</v>
      </c>
      <c r="C33" s="29">
        <v>12.097744</v>
      </c>
      <c r="D33" s="101">
        <v>2.7590000000000002E-3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 x14ac:dyDescent="0.3">
      <c r="A34" s="131" t="s">
        <v>45</v>
      </c>
      <c r="B34" s="29">
        <v>1.1083005638500001</v>
      </c>
      <c r="C34" s="29">
        <v>40.529000000000003</v>
      </c>
      <c r="D34" s="101">
        <v>9.2429999999999995E-3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 x14ac:dyDescent="0.3">
      <c r="A35" s="131" t="s">
        <v>89</v>
      </c>
      <c r="B35" s="29">
        <v>7.1672897239999998</v>
      </c>
      <c r="C35" s="29">
        <v>262.09775100000002</v>
      </c>
      <c r="D35" s="101">
        <v>5.9771999999999999E-2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 x14ac:dyDescent="0.3">
      <c r="A36" s="131" t="s">
        <v>93</v>
      </c>
      <c r="B36" s="29">
        <v>1.03335604868</v>
      </c>
      <c r="C36" s="29">
        <v>37.788384000000001</v>
      </c>
      <c r="D36" s="101">
        <v>8.6180000000000007E-3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 x14ac:dyDescent="0.3">
      <c r="A37" s="131" t="s">
        <v>155</v>
      </c>
      <c r="B37" s="29">
        <v>1.7806402761</v>
      </c>
      <c r="C37" s="29">
        <v>65.115521999999999</v>
      </c>
      <c r="D37" s="101">
        <v>1.485E-2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 x14ac:dyDescent="0.3">
      <c r="A38" s="131" t="s">
        <v>159</v>
      </c>
      <c r="B38" s="29">
        <v>1.8747003927100001</v>
      </c>
      <c r="C38" s="29">
        <v>68.555168780599999</v>
      </c>
      <c r="D38" s="101">
        <v>1.5633999999999999E-2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 x14ac:dyDescent="0.3">
      <c r="A39" s="131" t="s">
        <v>211</v>
      </c>
      <c r="B39" s="29">
        <v>1.1233792652800001</v>
      </c>
      <c r="C39" s="29">
        <v>41.080407000000001</v>
      </c>
      <c r="D39" s="101">
        <v>9.3679999999999996E-3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 x14ac:dyDescent="0.3">
      <c r="A40" s="131" t="s">
        <v>41</v>
      </c>
      <c r="B40" s="29">
        <v>0.58743542275000005</v>
      </c>
      <c r="C40" s="29">
        <v>21.481691000000001</v>
      </c>
      <c r="D40" s="101">
        <v>4.8989999999999997E-3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 x14ac:dyDescent="0.3">
      <c r="A41" s="131" t="s">
        <v>91</v>
      </c>
      <c r="B41" s="29">
        <v>6.8364662579999999E-2</v>
      </c>
      <c r="C41" s="29">
        <v>2.5</v>
      </c>
      <c r="D41" s="101">
        <v>5.6999999999999998E-4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 x14ac:dyDescent="0.3">
      <c r="A42" s="131" t="s">
        <v>144</v>
      </c>
      <c r="B42" s="29">
        <v>0.49222557056999999</v>
      </c>
      <c r="C42" s="29">
        <v>18</v>
      </c>
      <c r="D42" s="101">
        <v>4.1050000000000001E-3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14" outlineLevel="2" x14ac:dyDescent="0.35">
      <c r="A43" s="113" t="s">
        <v>114</v>
      </c>
      <c r="B43" s="235">
        <f>SUM(B$44:B$44)</f>
        <v>4.6111135290000001E-2</v>
      </c>
      <c r="C43" s="235">
        <f>SUM(C$44:C$44)</f>
        <v>1.6862196621200001</v>
      </c>
      <c r="D43" s="49">
        <f>SUM(D$44:D$44)</f>
        <v>3.8499999999999998E-4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outlineLevel="3" x14ac:dyDescent="0.3">
      <c r="A44" s="131" t="s">
        <v>30</v>
      </c>
      <c r="B44" s="29">
        <v>4.6111135290000001E-2</v>
      </c>
      <c r="C44" s="29">
        <v>1.6862196621200001</v>
      </c>
      <c r="D44" s="101">
        <v>3.8499999999999998E-4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ht="14.5" outlineLevel="1" x14ac:dyDescent="0.35">
      <c r="A45" s="200" t="s">
        <v>59</v>
      </c>
      <c r="B45" s="38">
        <f>B$46+B$54+B$65+B$70+B$78</f>
        <v>71.110539751770006</v>
      </c>
      <c r="C45" s="38">
        <f>C$46+C$54+C$65+C$70+C$78</f>
        <v>2600.4128839667897</v>
      </c>
      <c r="D45" s="90">
        <f>D$46+D$54+D$65+D$70+D$78</f>
        <v>0.59302600000000005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ht="14" outlineLevel="2" x14ac:dyDescent="0.35">
      <c r="A46" s="113" t="s">
        <v>174</v>
      </c>
      <c r="B46" s="235">
        <f>SUM(B$47:B$53)</f>
        <v>35.697829301910005</v>
      </c>
      <c r="C46" s="235">
        <f>SUM(C$47:C$53)</f>
        <v>1305.41964061099</v>
      </c>
      <c r="D46" s="49">
        <f>SUM(D$47:D$53)</f>
        <v>0.29770100000000005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outlineLevel="3" x14ac:dyDescent="0.3">
      <c r="A47" s="131" t="s">
        <v>104</v>
      </c>
      <c r="B47" s="29">
        <v>2.1757026499999998E-3</v>
      </c>
      <c r="C47" s="29">
        <v>7.9562400000000005E-2</v>
      </c>
      <c r="D47" s="101">
        <v>1.8E-5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3" x14ac:dyDescent="0.3">
      <c r="A48" s="131" t="s">
        <v>51</v>
      </c>
      <c r="B48" s="29">
        <v>0.26322996892</v>
      </c>
      <c r="C48" s="29">
        <v>9.6259514411700007</v>
      </c>
      <c r="D48" s="101">
        <v>2.1949999999999999E-3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 x14ac:dyDescent="0.3">
      <c r="A49" s="131" t="s">
        <v>94</v>
      </c>
      <c r="B49" s="29">
        <v>2.72778590846</v>
      </c>
      <c r="C49" s="29">
        <v>99.751311772959994</v>
      </c>
      <c r="D49" s="101">
        <v>2.2748000000000001E-2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 x14ac:dyDescent="0.3">
      <c r="A50" s="131" t="s">
        <v>166</v>
      </c>
      <c r="B50" s="29">
        <v>17.525284861860001</v>
      </c>
      <c r="C50" s="29">
        <v>640.87513200000001</v>
      </c>
      <c r="D50" s="101">
        <v>0.146152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 x14ac:dyDescent="0.3">
      <c r="A51" s="131" t="s">
        <v>132</v>
      </c>
      <c r="B51" s="29">
        <v>8.8453542261900004</v>
      </c>
      <c r="C51" s="29">
        <v>323.46222055574998</v>
      </c>
      <c r="D51" s="101">
        <v>7.3765999999999998E-2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outlineLevel="3" x14ac:dyDescent="0.3">
      <c r="A52" s="131" t="s">
        <v>147</v>
      </c>
      <c r="B52" s="29">
        <v>6.25545210676</v>
      </c>
      <c r="C52" s="29">
        <v>228.75312591129</v>
      </c>
      <c r="D52" s="101">
        <v>5.2166999999999998E-2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outlineLevel="3" x14ac:dyDescent="0.3">
      <c r="A53" s="131" t="s">
        <v>142</v>
      </c>
      <c r="B53" s="29">
        <v>7.8546527069999997E-2</v>
      </c>
      <c r="C53" s="29">
        <v>2.8723365298200001</v>
      </c>
      <c r="D53" s="101">
        <v>6.5499999999999998E-4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ht="14" outlineLevel="2" x14ac:dyDescent="0.35">
      <c r="A54" s="113" t="s">
        <v>44</v>
      </c>
      <c r="B54" s="235">
        <f>SUM(B$55:B$64)</f>
        <v>6.8225393952700006</v>
      </c>
      <c r="C54" s="235">
        <f>SUM(C$55:C$64)</f>
        <v>249.49071412972</v>
      </c>
      <c r="D54" s="49">
        <f>SUM(D$55:D$64)</f>
        <v>5.6896000000000002E-2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outlineLevel="3" x14ac:dyDescent="0.3">
      <c r="A55" s="131" t="s">
        <v>24</v>
      </c>
      <c r="B55" s="29">
        <v>2.2669680049999998E-2</v>
      </c>
      <c r="C55" s="29">
        <v>0.82899846177000003</v>
      </c>
      <c r="D55" s="101">
        <v>1.8900000000000001E-4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3" x14ac:dyDescent="0.3">
      <c r="A56" s="131" t="s">
        <v>13</v>
      </c>
      <c r="B56" s="29">
        <v>0.2175702652</v>
      </c>
      <c r="C56" s="29">
        <v>7.9562400000000002</v>
      </c>
      <c r="D56" s="101">
        <v>1.8140000000000001E-3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 x14ac:dyDescent="0.3">
      <c r="A57" s="131" t="s">
        <v>28</v>
      </c>
      <c r="B57" s="29">
        <v>3.6062153829099999</v>
      </c>
      <c r="C57" s="29">
        <v>131.87424785136</v>
      </c>
      <c r="D57" s="101">
        <v>3.0074E-2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 x14ac:dyDescent="0.3">
      <c r="A58" s="131" t="s">
        <v>108</v>
      </c>
      <c r="B58" s="29">
        <v>0.2175702652</v>
      </c>
      <c r="C58" s="29">
        <v>7.9562400000000002</v>
      </c>
      <c r="D58" s="101">
        <v>1.8140000000000001E-3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 x14ac:dyDescent="0.3">
      <c r="A59" s="131" t="s">
        <v>49</v>
      </c>
      <c r="B59" s="29">
        <v>0.60787022558000003</v>
      </c>
      <c r="C59" s="29">
        <v>22.22896313132</v>
      </c>
      <c r="D59" s="101">
        <v>5.0689999999999997E-3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outlineLevel="3" x14ac:dyDescent="0.3">
      <c r="A60" s="131" t="s">
        <v>110</v>
      </c>
      <c r="B60" s="29">
        <v>5.6292255440000001E-2</v>
      </c>
      <c r="C60" s="29">
        <v>2.05852897231</v>
      </c>
      <c r="D60" s="101">
        <v>4.6900000000000002E-4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outlineLevel="3" x14ac:dyDescent="0.3">
      <c r="A61" s="131" t="s">
        <v>120</v>
      </c>
      <c r="B61" s="29">
        <v>0.60585586000000002</v>
      </c>
      <c r="C61" s="29">
        <v>22.155300602000001</v>
      </c>
      <c r="D61" s="101">
        <v>5.0530000000000002E-3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outlineLevel="3" x14ac:dyDescent="0.3">
      <c r="A62" s="131" t="s">
        <v>137</v>
      </c>
      <c r="B62" s="29">
        <v>4.7255449999999998E-4</v>
      </c>
      <c r="C62" s="29">
        <v>1.7280656490000001E-2</v>
      </c>
      <c r="D62" s="101">
        <v>3.9999999999999998E-6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outlineLevel="3" x14ac:dyDescent="0.3">
      <c r="A63" s="131" t="s">
        <v>217</v>
      </c>
      <c r="B63" s="29">
        <v>0.48200839157000003</v>
      </c>
      <c r="C63" s="29">
        <v>17.626372067950001</v>
      </c>
      <c r="D63" s="101">
        <v>4.0200000000000001E-3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outlineLevel="3" x14ac:dyDescent="0.3">
      <c r="A64" s="131" t="s">
        <v>25</v>
      </c>
      <c r="B64" s="29">
        <v>1.0060145148199999</v>
      </c>
      <c r="C64" s="29">
        <v>36.78854238652</v>
      </c>
      <c r="D64" s="101">
        <v>8.3899999999999999E-3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ht="14" outlineLevel="2" x14ac:dyDescent="0.35">
      <c r="A65" s="113" t="s">
        <v>219</v>
      </c>
      <c r="B65" s="235">
        <f>SUM(B$66:B$69)</f>
        <v>1.63603223728</v>
      </c>
      <c r="C65" s="235">
        <f>SUM(C$66:C$69)</f>
        <v>59.827408471300004</v>
      </c>
      <c r="D65" s="49">
        <f>SUM(D$66:D$69)</f>
        <v>1.3644E-2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3" x14ac:dyDescent="0.3">
      <c r="A66" s="131" t="s">
        <v>61</v>
      </c>
      <c r="B66" s="29">
        <v>0.70710336191000001</v>
      </c>
      <c r="C66" s="29">
        <v>25.857780000000002</v>
      </c>
      <c r="D66" s="101">
        <v>5.8970000000000003E-3</v>
      </c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3" x14ac:dyDescent="0.3">
      <c r="A67" s="131" t="s">
        <v>78</v>
      </c>
      <c r="B67" s="29">
        <v>5.562097E-5</v>
      </c>
      <c r="C67" s="29">
        <v>2.0339809300000001E-3</v>
      </c>
      <c r="D67" s="101">
        <v>0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 x14ac:dyDescent="0.3">
      <c r="A68" s="131" t="s">
        <v>173</v>
      </c>
      <c r="B68" s="29">
        <v>0.29231536162999999</v>
      </c>
      <c r="C68" s="29">
        <v>10.68956353295</v>
      </c>
      <c r="D68" s="101">
        <v>2.4380000000000001E-3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 x14ac:dyDescent="0.3">
      <c r="A69" s="131" t="s">
        <v>47</v>
      </c>
      <c r="B69" s="29">
        <v>0.63655789276999997</v>
      </c>
      <c r="C69" s="29">
        <v>23.27803095742</v>
      </c>
      <c r="D69" s="101">
        <v>5.3090000000000004E-3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ht="14" outlineLevel="2" x14ac:dyDescent="0.35">
      <c r="A70" s="113" t="s">
        <v>52</v>
      </c>
      <c r="B70" s="235">
        <f>SUM(B$71:B$77)</f>
        <v>22.708295483499999</v>
      </c>
      <c r="C70" s="235">
        <f>SUM(C$71:C$77)</f>
        <v>830.41057421799997</v>
      </c>
      <c r="D70" s="49">
        <f>SUM(D$71:D$77)</f>
        <v>0.18937699999999999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3" x14ac:dyDescent="0.3">
      <c r="A71" s="131" t="s">
        <v>117</v>
      </c>
      <c r="B71" s="29">
        <v>3</v>
      </c>
      <c r="C71" s="29">
        <v>109.7058</v>
      </c>
      <c r="D71" s="101">
        <v>2.5019E-2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outlineLevel="3" x14ac:dyDescent="0.3">
      <c r="A72" s="131" t="s">
        <v>203</v>
      </c>
      <c r="B72" s="29">
        <v>7.5606299999999997</v>
      </c>
      <c r="C72" s="29">
        <v>276.48165421800002</v>
      </c>
      <c r="D72" s="101">
        <v>6.3051999999999997E-2</v>
      </c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outlineLevel="3" x14ac:dyDescent="0.3">
      <c r="A73" s="131" t="s">
        <v>221</v>
      </c>
      <c r="B73" s="29">
        <v>3</v>
      </c>
      <c r="C73" s="29">
        <v>109.7058</v>
      </c>
      <c r="D73" s="101">
        <v>2.5019E-2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 x14ac:dyDescent="0.3">
      <c r="A74" s="131" t="s">
        <v>23</v>
      </c>
      <c r="B74" s="29">
        <v>2.35</v>
      </c>
      <c r="C74" s="29">
        <v>85.936210000000003</v>
      </c>
      <c r="D74" s="101">
        <v>1.9598000000000001E-2</v>
      </c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 x14ac:dyDescent="0.3">
      <c r="A75" s="131" t="s">
        <v>58</v>
      </c>
      <c r="B75" s="29">
        <v>1.087851326</v>
      </c>
      <c r="C75" s="29">
        <v>39.781199999999998</v>
      </c>
      <c r="D75" s="101">
        <v>9.0720000000000002E-3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 x14ac:dyDescent="0.3">
      <c r="A76" s="131" t="s">
        <v>184</v>
      </c>
      <c r="B76" s="29">
        <v>3.9598141574999999</v>
      </c>
      <c r="C76" s="29">
        <v>144.80485999999999</v>
      </c>
      <c r="D76" s="101">
        <v>3.3022999999999997E-2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 x14ac:dyDescent="0.3">
      <c r="A77" s="131" t="s">
        <v>4</v>
      </c>
      <c r="B77" s="29">
        <v>1.75</v>
      </c>
      <c r="C77" s="29">
        <v>63.995049999999999</v>
      </c>
      <c r="D77" s="101">
        <v>1.4593999999999999E-2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ht="14" outlineLevel="2" x14ac:dyDescent="0.35">
      <c r="A78" s="113" t="s">
        <v>177</v>
      </c>
      <c r="B78" s="235">
        <f>SUM(B$79:B$79)</f>
        <v>4.2458433338099999</v>
      </c>
      <c r="C78" s="235">
        <f>SUM(C$79:C$79)</f>
        <v>155.26454653677999</v>
      </c>
      <c r="D78" s="49">
        <f>SUM(D$79:D$79)</f>
        <v>3.5408000000000002E-2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 x14ac:dyDescent="0.3">
      <c r="A79" s="131" t="s">
        <v>147</v>
      </c>
      <c r="B79" s="29">
        <v>4.2458433338099999</v>
      </c>
      <c r="C79" s="29">
        <v>155.26454653677999</v>
      </c>
      <c r="D79" s="101">
        <v>3.5408000000000002E-2</v>
      </c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ht="14.5" x14ac:dyDescent="0.35">
      <c r="A80" s="230" t="s">
        <v>14</v>
      </c>
      <c r="B80" s="40">
        <f>B$81+B$98</f>
        <v>9.2928663424900009</v>
      </c>
      <c r="C80" s="40">
        <f>C$81+C$98</f>
        <v>339.82711213161997</v>
      </c>
      <c r="D80" s="91">
        <f>D$81+D$98</f>
        <v>7.7497999999999997E-2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ht="14.5" outlineLevel="1" x14ac:dyDescent="0.35">
      <c r="A81" s="200" t="s">
        <v>48</v>
      </c>
      <c r="B81" s="38">
        <f>B$82+B$88+B$96</f>
        <v>1.8967455334099999</v>
      </c>
      <c r="C81" s="38">
        <f>C$82+C$88+C$96</f>
        <v>69.36132871289</v>
      </c>
      <c r="D81" s="90">
        <f>D$82+D$88+D$96</f>
        <v>1.5817000000000001E-2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ht="14" outlineLevel="2" x14ac:dyDescent="0.35">
      <c r="A82" s="113" t="s">
        <v>195</v>
      </c>
      <c r="B82" s="235">
        <f>SUM(B$83:B$87)</f>
        <v>0.32397785532000001</v>
      </c>
      <c r="C82" s="235">
        <f>SUM(C$83:C$87)</f>
        <v>11.847416600000001</v>
      </c>
      <c r="D82" s="49">
        <f>SUM(D$83:D$87)</f>
        <v>2.7009999999999994E-3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outlineLevel="3" x14ac:dyDescent="0.3">
      <c r="A83" s="131" t="s">
        <v>109</v>
      </c>
      <c r="B83" s="29">
        <v>3.1721000000000002E-7</v>
      </c>
      <c r="C83" s="29">
        <v>1.1600000000000001E-5</v>
      </c>
      <c r="D83" s="101">
        <v>0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outlineLevel="3" x14ac:dyDescent="0.3">
      <c r="A84" s="131" t="s">
        <v>73</v>
      </c>
      <c r="B84" s="29">
        <v>9.5026880990000007E-2</v>
      </c>
      <c r="C84" s="29">
        <v>3.4750000000000001</v>
      </c>
      <c r="D84" s="101">
        <v>7.9199999999999995E-4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outlineLevel="3" x14ac:dyDescent="0.3">
      <c r="A85" s="131" t="s">
        <v>189</v>
      </c>
      <c r="B85" s="29">
        <v>9.5710527609999999E-2</v>
      </c>
      <c r="C85" s="29">
        <v>3.5</v>
      </c>
      <c r="D85" s="101">
        <v>7.9799999999999999E-4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3" x14ac:dyDescent="0.3">
      <c r="A86" s="131" t="s">
        <v>102</v>
      </c>
      <c r="B86" s="29">
        <v>7.854839945E-2</v>
      </c>
      <c r="C86" s="29">
        <v>2.8724050000000001</v>
      </c>
      <c r="D86" s="101">
        <v>6.5499999999999998E-4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 x14ac:dyDescent="0.3">
      <c r="A87" s="131" t="s">
        <v>0</v>
      </c>
      <c r="B87" s="29">
        <v>5.4691730059999999E-2</v>
      </c>
      <c r="C87" s="29">
        <v>2</v>
      </c>
      <c r="D87" s="101">
        <v>4.5600000000000003E-4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ht="14" outlineLevel="2" x14ac:dyDescent="0.35">
      <c r="A88" s="113" t="s">
        <v>114</v>
      </c>
      <c r="B88" s="235">
        <f>SUM(B$89:B$95)</f>
        <v>1.57274157236</v>
      </c>
      <c r="C88" s="235">
        <f>SUM(C$89:C$95)</f>
        <v>57.51295746289</v>
      </c>
      <c r="D88" s="49">
        <f>SUM(D$89:D$95)</f>
        <v>1.3116000000000001E-2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 x14ac:dyDescent="0.3">
      <c r="A89" s="131" t="s">
        <v>140</v>
      </c>
      <c r="B89" s="29">
        <v>0.1118902016</v>
      </c>
      <c r="C89" s="29">
        <v>4.0916680261999998</v>
      </c>
      <c r="D89" s="101">
        <v>9.3300000000000002E-4</v>
      </c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 x14ac:dyDescent="0.3">
      <c r="A90" s="131" t="s">
        <v>125</v>
      </c>
      <c r="B90" s="29">
        <v>1.2999999999999999E-2</v>
      </c>
      <c r="C90" s="29">
        <v>0.47539179999999998</v>
      </c>
      <c r="D90" s="101">
        <v>1.08E-4</v>
      </c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 x14ac:dyDescent="0.3">
      <c r="A91" s="131" t="s">
        <v>197</v>
      </c>
      <c r="B91" s="29">
        <v>0.01</v>
      </c>
      <c r="C91" s="29">
        <v>0.36568600000000001</v>
      </c>
      <c r="D91" s="101">
        <v>8.2999999999999998E-5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 x14ac:dyDescent="0.3">
      <c r="A92" s="131" t="s">
        <v>182</v>
      </c>
      <c r="B92" s="29">
        <v>1.4E-2</v>
      </c>
      <c r="C92" s="29">
        <v>0.51196039999999998</v>
      </c>
      <c r="D92" s="101">
        <v>1.17E-4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3" x14ac:dyDescent="0.3">
      <c r="A93" s="131" t="s">
        <v>60</v>
      </c>
      <c r="B93" s="29">
        <v>0.33646017619000002</v>
      </c>
      <c r="C93" s="29">
        <v>12.303877598710001</v>
      </c>
      <c r="D93" s="101">
        <v>2.8059999999999999E-3</v>
      </c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 x14ac:dyDescent="0.3">
      <c r="A94" s="131" t="s">
        <v>179</v>
      </c>
      <c r="B94" s="29">
        <v>0.37792217547000001</v>
      </c>
      <c r="C94" s="29">
        <v>13.820084866289999</v>
      </c>
      <c r="D94" s="101">
        <v>3.1519999999999999E-3</v>
      </c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 x14ac:dyDescent="0.3">
      <c r="A95" s="131" t="s">
        <v>208</v>
      </c>
      <c r="B95" s="29">
        <v>0.70946901910000004</v>
      </c>
      <c r="C95" s="29">
        <v>25.944288771690001</v>
      </c>
      <c r="D95" s="101">
        <v>5.9170000000000004E-3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ht="14" outlineLevel="2" x14ac:dyDescent="0.35">
      <c r="A96" s="113" t="s">
        <v>138</v>
      </c>
      <c r="B96" s="235">
        <f>SUM(B$97:B$97)</f>
        <v>2.6105729999999998E-5</v>
      </c>
      <c r="C96" s="235">
        <f>SUM(C$97:C$97)</f>
        <v>9.5465000000000003E-4</v>
      </c>
      <c r="D96" s="49">
        <f>SUM(D$97:D$97)</f>
        <v>0</v>
      </c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 x14ac:dyDescent="0.3">
      <c r="A97" s="131" t="s">
        <v>66</v>
      </c>
      <c r="B97" s="29">
        <v>2.6105729999999998E-5</v>
      </c>
      <c r="C97" s="29">
        <v>9.5465000000000003E-4</v>
      </c>
      <c r="D97" s="101">
        <v>0</v>
      </c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ht="14.5" outlineLevel="1" x14ac:dyDescent="0.35">
      <c r="A98" s="200" t="s">
        <v>59</v>
      </c>
      <c r="B98" s="38">
        <f>B$99+B$106+B$107+B$110+B$113</f>
        <v>7.3961208090800001</v>
      </c>
      <c r="C98" s="38">
        <f>C$99+C$106+C$107+C$110+C$113</f>
        <v>270.46578341872998</v>
      </c>
      <c r="D98" s="90">
        <f>D$99+D$106+D$107+D$110+D$113</f>
        <v>6.1681E-2</v>
      </c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ht="14" outlineLevel="2" x14ac:dyDescent="0.35">
      <c r="A99" s="113" t="s">
        <v>174</v>
      </c>
      <c r="B99" s="235">
        <f>SUM(B$100:B$105)</f>
        <v>4.7416880074599996</v>
      </c>
      <c r="C99" s="235">
        <f>SUM(C$100:C$105)</f>
        <v>173.39689206955998</v>
      </c>
      <c r="D99" s="49">
        <f>SUM(D$100:D$105)</f>
        <v>3.9544000000000003E-2</v>
      </c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 x14ac:dyDescent="0.3">
      <c r="A100" s="131" t="s">
        <v>62</v>
      </c>
      <c r="B100" s="29">
        <v>0.3263553978</v>
      </c>
      <c r="C100" s="29">
        <v>11.93436</v>
      </c>
      <c r="D100" s="101">
        <v>2.722E-3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3" x14ac:dyDescent="0.3">
      <c r="A101" s="131" t="s">
        <v>51</v>
      </c>
      <c r="B101" s="29">
        <v>0.67013528247999998</v>
      </c>
      <c r="C101" s="29">
        <v>24.50590909113</v>
      </c>
      <c r="D101" s="101">
        <v>5.5890000000000002E-3</v>
      </c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 x14ac:dyDescent="0.3">
      <c r="A102" s="131" t="s">
        <v>94</v>
      </c>
      <c r="B102" s="29">
        <v>5.6448605309999997E-2</v>
      </c>
      <c r="C102" s="29">
        <v>2.0642464679999999</v>
      </c>
      <c r="D102" s="101">
        <v>4.7100000000000001E-4</v>
      </c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outlineLevel="3" x14ac:dyDescent="0.3">
      <c r="A103" s="131" t="s">
        <v>132</v>
      </c>
      <c r="B103" s="29">
        <v>0.48759922631000002</v>
      </c>
      <c r="C103" s="29">
        <v>17.83082106725</v>
      </c>
      <c r="D103" s="101">
        <v>4.0660000000000002E-3</v>
      </c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3" x14ac:dyDescent="0.3">
      <c r="A104" s="131" t="s">
        <v>147</v>
      </c>
      <c r="B104" s="29">
        <v>3.2009940475600001</v>
      </c>
      <c r="C104" s="29">
        <v>117.05587092745</v>
      </c>
      <c r="D104" s="101">
        <v>2.6695E-2</v>
      </c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 x14ac:dyDescent="0.3">
      <c r="A105" s="131" t="s">
        <v>142</v>
      </c>
      <c r="B105" s="29">
        <v>1.5544800000000001E-4</v>
      </c>
      <c r="C105" s="29">
        <v>5.6845157299999999E-3</v>
      </c>
      <c r="D105" s="101">
        <v>9.9999999999999995E-7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ht="14" outlineLevel="2" x14ac:dyDescent="0.35">
      <c r="A106" s="113" t="s">
        <v>44</v>
      </c>
      <c r="B106" s="235"/>
      <c r="C106" s="235"/>
      <c r="D106" s="49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ht="14" outlineLevel="2" x14ac:dyDescent="0.35">
      <c r="A107" s="113" t="s">
        <v>219</v>
      </c>
      <c r="B107" s="235">
        <f>SUM(B$108:B$109)</f>
        <v>1.01987264218</v>
      </c>
      <c r="C107" s="235">
        <f>SUM(C$108:C$109)</f>
        <v>37.295314702820001</v>
      </c>
      <c r="D107" s="49">
        <f>SUM(D$108:D$109)</f>
        <v>8.5050000000000004E-3</v>
      </c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 x14ac:dyDescent="0.3">
      <c r="A108" s="131" t="s">
        <v>153</v>
      </c>
      <c r="B108" s="29">
        <v>0.19487264218</v>
      </c>
      <c r="C108" s="29">
        <v>7.1262197028200003</v>
      </c>
      <c r="D108" s="101">
        <v>1.6249999999999999E-3</v>
      </c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 x14ac:dyDescent="0.3">
      <c r="A109" s="131" t="s">
        <v>119</v>
      </c>
      <c r="B109" s="29">
        <v>0.82499999999999996</v>
      </c>
      <c r="C109" s="29">
        <v>30.169094999999999</v>
      </c>
      <c r="D109" s="101">
        <v>6.8799999999999998E-3</v>
      </c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ht="14" outlineLevel="2" x14ac:dyDescent="0.35">
      <c r="A110" s="113" t="s">
        <v>52</v>
      </c>
      <c r="B110" s="235">
        <f>SUM(B$111:B$112)</f>
        <v>1.5249999999999999</v>
      </c>
      <c r="C110" s="235">
        <f>SUM(C$111:C$112)</f>
        <v>55.767115000000004</v>
      </c>
      <c r="D110" s="49">
        <f>SUM(D$111:D$112)</f>
        <v>1.2718E-2</v>
      </c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outlineLevel="3" x14ac:dyDescent="0.3">
      <c r="A111" s="131" t="s">
        <v>99</v>
      </c>
      <c r="B111" s="29">
        <v>0.7</v>
      </c>
      <c r="C111" s="29">
        <v>25.598020000000002</v>
      </c>
      <c r="D111" s="101">
        <v>5.8380000000000003E-3</v>
      </c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 x14ac:dyDescent="0.3">
      <c r="A112" s="131" t="s">
        <v>97</v>
      </c>
      <c r="B112" s="29">
        <v>0.82499999999999996</v>
      </c>
      <c r="C112" s="29">
        <v>30.169094999999999</v>
      </c>
      <c r="D112" s="101">
        <v>6.8799999999999998E-3</v>
      </c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ht="14" outlineLevel="2" x14ac:dyDescent="0.35">
      <c r="A113" s="113" t="s">
        <v>177</v>
      </c>
      <c r="B113" s="235">
        <f>SUM(B$114:B$114)</f>
        <v>0.10956015944</v>
      </c>
      <c r="C113" s="235">
        <f>SUM(C$114:C$114)</f>
        <v>4.00646164635</v>
      </c>
      <c r="D113" s="49">
        <f>SUM(D$114:D$114)</f>
        <v>9.1399999999999999E-4</v>
      </c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outlineLevel="3" x14ac:dyDescent="0.3">
      <c r="A114" s="131" t="s">
        <v>147</v>
      </c>
      <c r="B114" s="29">
        <v>0.10956015944</v>
      </c>
      <c r="C114" s="29">
        <v>4.00646164635</v>
      </c>
      <c r="D114" s="101">
        <v>9.1399999999999999E-4</v>
      </c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54" customWidth="1"/>
    <col min="2" max="5" width="15.1796875" style="75" customWidth="1"/>
    <col min="6" max="16384" width="9.1796875" style="154"/>
  </cols>
  <sheetData>
    <row r="1" spans="1:10" s="64" customFormat="1" ht="13" x14ac:dyDescent="0.3">
      <c r="B1" s="250"/>
      <c r="D1" s="250"/>
      <c r="E1" s="250"/>
    </row>
    <row r="2" spans="1:10" s="64" customFormat="1" ht="18.5" x14ac:dyDescent="0.3">
      <c r="A2" s="255" t="s">
        <v>107</v>
      </c>
      <c r="B2" s="255"/>
      <c r="C2" s="255"/>
      <c r="D2" s="255"/>
      <c r="E2" s="255"/>
      <c r="F2" s="96"/>
      <c r="G2" s="96"/>
      <c r="H2" s="96"/>
      <c r="I2" s="96"/>
      <c r="J2" s="96"/>
    </row>
    <row r="3" spans="1:10" s="64" customFormat="1" ht="13" x14ac:dyDescent="0.3">
      <c r="A3" s="181"/>
      <c r="B3" s="250"/>
      <c r="C3" s="250"/>
      <c r="D3" s="250"/>
      <c r="E3" s="250"/>
    </row>
    <row r="4" spans="1:10" s="216" customFormat="1" ht="13" x14ac:dyDescent="0.3">
      <c r="B4" s="146"/>
      <c r="C4" s="146"/>
      <c r="D4" s="146"/>
      <c r="E4" s="146" t="str">
        <f>VALUSD</f>
        <v>млрд. дол. США</v>
      </c>
    </row>
    <row r="5" spans="1:10" s="151" customFormat="1" ht="13" x14ac:dyDescent="0.25">
      <c r="A5" s="213"/>
      <c r="B5" s="215">
        <v>44926</v>
      </c>
      <c r="C5" s="215">
        <v>44957</v>
      </c>
      <c r="D5" s="215">
        <v>44985</v>
      </c>
      <c r="E5" s="215">
        <v>45016</v>
      </c>
    </row>
    <row r="6" spans="1:10" s="56" customFormat="1" ht="31" x14ac:dyDescent="0.25">
      <c r="A6" s="188" t="s">
        <v>152</v>
      </c>
      <c r="B6" s="221">
        <f>B$61+B$7</f>
        <v>111.39344978077999</v>
      </c>
      <c r="C6" s="221">
        <f>C$61+C$7</f>
        <v>116.61509226197998</v>
      </c>
      <c r="D6" s="221">
        <f>D$61+D$7</f>
        <v>115.99448453255998</v>
      </c>
      <c r="E6" s="221">
        <f>E$61+E$7</f>
        <v>119.91125207855998</v>
      </c>
    </row>
    <row r="7" spans="1:10" s="165" customFormat="1" ht="14.5" x14ac:dyDescent="0.25">
      <c r="A7" s="36" t="s">
        <v>48</v>
      </c>
      <c r="B7" s="108">
        <f>B$8+B$44</f>
        <v>39.976596962199991</v>
      </c>
      <c r="C7" s="108">
        <f>C$8+C$44</f>
        <v>40.812342864829979</v>
      </c>
      <c r="D7" s="108">
        <f>D$8+D$44</f>
        <v>41.094333911839982</v>
      </c>
      <c r="E7" s="108">
        <f>E$8+E$44</f>
        <v>41.404591517709974</v>
      </c>
    </row>
    <row r="8" spans="1:10" s="180" customFormat="1" ht="14.5" outlineLevel="1" x14ac:dyDescent="0.25">
      <c r="A8" s="120" t="s">
        <v>65</v>
      </c>
      <c r="B8" s="227">
        <f>B$9+B$42</f>
        <v>38.00228207715999</v>
      </c>
      <c r="C8" s="227">
        <f>C$9+C$42</f>
        <v>38.843761789439981</v>
      </c>
      <c r="D8" s="227">
        <f>D$9+D$42</f>
        <v>39.140721847139979</v>
      </c>
      <c r="E8" s="227">
        <f>E$9+E$42</f>
        <v>39.507845984299976</v>
      </c>
    </row>
    <row r="9" spans="1:10" s="83" customFormat="1" ht="13" outlineLevel="2" x14ac:dyDescent="0.25">
      <c r="A9" s="178" t="s">
        <v>195</v>
      </c>
      <c r="B9" s="204">
        <f>SUM(B$10:B$41)</f>
        <v>37.955266801959986</v>
      </c>
      <c r="C9" s="204">
        <f>SUM(C$10:C$41)</f>
        <v>38.796746514239977</v>
      </c>
      <c r="D9" s="204">
        <f>SUM(D$10:D$41)</f>
        <v>39.093706571939975</v>
      </c>
      <c r="E9" s="204">
        <f>SUM(E$10:E$41)</f>
        <v>39.461734849009979</v>
      </c>
    </row>
    <row r="10" spans="1:10" s="175" customFormat="1" ht="13" outlineLevel="3" x14ac:dyDescent="0.25">
      <c r="A10" s="18" t="s">
        <v>143</v>
      </c>
      <c r="B10" s="79">
        <v>2.22413354628</v>
      </c>
      <c r="C10" s="79">
        <v>2.22413354628</v>
      </c>
      <c r="D10" s="79">
        <v>2.22413354628</v>
      </c>
      <c r="E10" s="79">
        <v>2.2238600876299999</v>
      </c>
    </row>
    <row r="11" spans="1:10" ht="13" outlineLevel="3" x14ac:dyDescent="0.3">
      <c r="A11" s="131" t="s">
        <v>204</v>
      </c>
      <c r="B11" s="29">
        <v>0.47945505163000002</v>
      </c>
      <c r="C11" s="29">
        <v>0.47945505163000002</v>
      </c>
      <c r="D11" s="29">
        <v>0.47945505163000002</v>
      </c>
      <c r="E11" s="29">
        <v>0.47945505163000002</v>
      </c>
      <c r="F11" s="147"/>
      <c r="G11" s="147"/>
      <c r="H11" s="147"/>
    </row>
    <row r="12" spans="1:10" ht="13" outlineLevel="3" x14ac:dyDescent="0.3">
      <c r="A12" s="131" t="s">
        <v>31</v>
      </c>
      <c r="B12" s="29">
        <v>1.47136659314</v>
      </c>
      <c r="C12" s="29">
        <v>1.6435019416500001</v>
      </c>
      <c r="D12" s="29">
        <v>1.63856152189</v>
      </c>
      <c r="E12" s="29">
        <v>0.99617808012999998</v>
      </c>
      <c r="F12" s="147"/>
      <c r="G12" s="147"/>
      <c r="H12" s="147"/>
    </row>
    <row r="13" spans="1:10" ht="13" outlineLevel="3" x14ac:dyDescent="0.3">
      <c r="A13" s="131" t="s">
        <v>34</v>
      </c>
      <c r="B13" s="29">
        <v>1.36729325161</v>
      </c>
      <c r="C13" s="29">
        <v>1.36729325161</v>
      </c>
      <c r="D13" s="29">
        <v>1.36729325161</v>
      </c>
      <c r="E13" s="29">
        <v>1.36729325161</v>
      </c>
      <c r="F13" s="147"/>
      <c r="G13" s="147"/>
      <c r="H13" s="147"/>
    </row>
    <row r="14" spans="1:10" ht="13" outlineLevel="3" x14ac:dyDescent="0.3">
      <c r="A14" s="131" t="s">
        <v>84</v>
      </c>
      <c r="B14" s="29">
        <v>0.78482635377999999</v>
      </c>
      <c r="C14" s="29">
        <v>0.78482635377999999</v>
      </c>
      <c r="D14" s="29">
        <v>0.78482635377999999</v>
      </c>
      <c r="E14" s="29">
        <v>0.78482635377999999</v>
      </c>
      <c r="F14" s="147"/>
      <c r="G14" s="147"/>
      <c r="H14" s="147"/>
    </row>
    <row r="15" spans="1:10" ht="13" outlineLevel="3" x14ac:dyDescent="0.3">
      <c r="A15" s="131" t="s">
        <v>134</v>
      </c>
      <c r="B15" s="29">
        <v>1.28252107002</v>
      </c>
      <c r="C15" s="29">
        <v>1.28252107002</v>
      </c>
      <c r="D15" s="29">
        <v>1.28252107002</v>
      </c>
      <c r="E15" s="29">
        <v>1.28252107002</v>
      </c>
      <c r="F15" s="147"/>
      <c r="G15" s="147"/>
      <c r="H15" s="147"/>
    </row>
    <row r="16" spans="1:10" ht="13" outlineLevel="3" x14ac:dyDescent="0.3">
      <c r="A16" s="131" t="s">
        <v>196</v>
      </c>
      <c r="B16" s="29">
        <v>6.4837581148799996</v>
      </c>
      <c r="C16" s="29">
        <v>6.4837581148799996</v>
      </c>
      <c r="D16" s="29">
        <v>6.4837581148799996</v>
      </c>
      <c r="E16" s="29">
        <v>6.4837581148799996</v>
      </c>
      <c r="F16" s="147"/>
      <c r="G16" s="147"/>
      <c r="H16" s="147"/>
    </row>
    <row r="17" spans="1:8" ht="13" outlineLevel="3" x14ac:dyDescent="0.3">
      <c r="A17" s="131" t="s">
        <v>27</v>
      </c>
      <c r="B17" s="29">
        <v>0.33082327462</v>
      </c>
      <c r="C17" s="29">
        <v>0.33082327462</v>
      </c>
      <c r="D17" s="29">
        <v>0.33082327462</v>
      </c>
      <c r="E17" s="29">
        <v>0.33082327462</v>
      </c>
      <c r="F17" s="147"/>
      <c r="G17" s="147"/>
      <c r="H17" s="147"/>
    </row>
    <row r="18" spans="1:8" ht="13" outlineLevel="3" x14ac:dyDescent="0.3">
      <c r="A18" s="131" t="s">
        <v>76</v>
      </c>
      <c r="B18" s="29">
        <v>0.74101125010000002</v>
      </c>
      <c r="C18" s="29">
        <v>0.74101125010000002</v>
      </c>
      <c r="D18" s="29">
        <v>0.74101125010000002</v>
      </c>
      <c r="E18" s="29">
        <v>0.74101125010000002</v>
      </c>
      <c r="F18" s="147"/>
      <c r="G18" s="147"/>
      <c r="H18" s="147"/>
    </row>
    <row r="19" spans="1:8" ht="13" outlineLevel="3" x14ac:dyDescent="0.3">
      <c r="A19" s="131" t="s">
        <v>170</v>
      </c>
      <c r="B19" s="29">
        <v>1.90368219733</v>
      </c>
      <c r="C19" s="29">
        <v>2.4970378121199999</v>
      </c>
      <c r="D19" s="29">
        <v>2.5141261940900002</v>
      </c>
      <c r="E19" s="29">
        <v>2.5358487276299999</v>
      </c>
      <c r="F19" s="147"/>
      <c r="G19" s="147"/>
      <c r="H19" s="147"/>
    </row>
    <row r="20" spans="1:8" ht="13" outlineLevel="3" x14ac:dyDescent="0.3">
      <c r="A20" s="131" t="s">
        <v>127</v>
      </c>
      <c r="B20" s="29">
        <v>0.33082327462</v>
      </c>
      <c r="C20" s="29">
        <v>0.33082327462</v>
      </c>
      <c r="D20" s="29">
        <v>0.33082327462</v>
      </c>
      <c r="E20" s="29">
        <v>0.33082327462</v>
      </c>
      <c r="F20" s="147"/>
      <c r="G20" s="147"/>
      <c r="H20" s="147"/>
    </row>
    <row r="21" spans="1:8" ht="13" outlineLevel="3" x14ac:dyDescent="0.3">
      <c r="A21" s="131" t="s">
        <v>191</v>
      </c>
      <c r="B21" s="29">
        <v>0.33082327462</v>
      </c>
      <c r="C21" s="29">
        <v>0.33082327462</v>
      </c>
      <c r="D21" s="29">
        <v>0.33082327462</v>
      </c>
      <c r="E21" s="29">
        <v>0.33082327462</v>
      </c>
      <c r="F21" s="147"/>
      <c r="G21" s="147"/>
      <c r="H21" s="147"/>
    </row>
    <row r="22" spans="1:8" ht="13" outlineLevel="3" x14ac:dyDescent="0.3">
      <c r="A22" s="131" t="s">
        <v>218</v>
      </c>
      <c r="B22" s="29">
        <v>1.6427051342200001</v>
      </c>
      <c r="C22" s="29">
        <v>1.9856729262599999</v>
      </c>
      <c r="D22" s="29">
        <v>2.4452625587600001</v>
      </c>
      <c r="E22" s="29">
        <v>3.0305883650199998</v>
      </c>
      <c r="F22" s="147"/>
      <c r="G22" s="147"/>
      <c r="H22" s="147"/>
    </row>
    <row r="23" spans="1:8" ht="13" outlineLevel="3" x14ac:dyDescent="0.3">
      <c r="A23" s="131" t="s">
        <v>151</v>
      </c>
      <c r="B23" s="29">
        <v>0.33082327462</v>
      </c>
      <c r="C23" s="29">
        <v>0.33082327462</v>
      </c>
      <c r="D23" s="29">
        <v>0.33082327462</v>
      </c>
      <c r="E23" s="29">
        <v>0.33082327462</v>
      </c>
      <c r="F23" s="147"/>
      <c r="G23" s="147"/>
      <c r="H23" s="147"/>
    </row>
    <row r="24" spans="1:8" ht="13" outlineLevel="3" x14ac:dyDescent="0.3">
      <c r="A24" s="131" t="s">
        <v>209</v>
      </c>
      <c r="B24" s="29">
        <v>0.33082327462</v>
      </c>
      <c r="C24" s="29">
        <v>0.33082327462</v>
      </c>
      <c r="D24" s="29">
        <v>0.33082327462</v>
      </c>
      <c r="E24" s="29">
        <v>0.33082327462</v>
      </c>
      <c r="F24" s="147"/>
      <c r="G24" s="147"/>
      <c r="H24" s="147"/>
    </row>
    <row r="25" spans="1:8" ht="13" outlineLevel="3" x14ac:dyDescent="0.3">
      <c r="A25" s="131" t="s">
        <v>38</v>
      </c>
      <c r="B25" s="29">
        <v>0.33082327462</v>
      </c>
      <c r="C25" s="29">
        <v>0.33082327462</v>
      </c>
      <c r="D25" s="29">
        <v>0.33082327462</v>
      </c>
      <c r="E25" s="29">
        <v>0.33082327462</v>
      </c>
      <c r="F25" s="147"/>
      <c r="G25" s="147"/>
      <c r="H25" s="147"/>
    </row>
    <row r="26" spans="1:8" ht="13" outlineLevel="3" x14ac:dyDescent="0.3">
      <c r="A26" s="131" t="s">
        <v>88</v>
      </c>
      <c r="B26" s="29">
        <v>0.33082327462</v>
      </c>
      <c r="C26" s="29">
        <v>0.33082327462</v>
      </c>
      <c r="D26" s="29">
        <v>0.33082327462</v>
      </c>
      <c r="E26" s="29">
        <v>0.33082327462</v>
      </c>
      <c r="F26" s="147"/>
      <c r="G26" s="147"/>
      <c r="H26" s="147"/>
    </row>
    <row r="27" spans="1:8" ht="13" outlineLevel="3" x14ac:dyDescent="0.3">
      <c r="A27" s="131" t="s">
        <v>77</v>
      </c>
      <c r="B27" s="29">
        <v>0.33082327462</v>
      </c>
      <c r="C27" s="29">
        <v>0.33082327462</v>
      </c>
      <c r="D27" s="29">
        <v>0.33082327462</v>
      </c>
      <c r="E27" s="29">
        <v>0.33082327462</v>
      </c>
      <c r="F27" s="147"/>
      <c r="G27" s="147"/>
      <c r="H27" s="147"/>
    </row>
    <row r="28" spans="1:8" ht="13" outlineLevel="3" x14ac:dyDescent="0.3">
      <c r="A28" s="131" t="s">
        <v>128</v>
      </c>
      <c r="B28" s="29">
        <v>0.33082327462</v>
      </c>
      <c r="C28" s="29">
        <v>0.33082327462</v>
      </c>
      <c r="D28" s="29">
        <v>0.33082327462</v>
      </c>
      <c r="E28" s="29">
        <v>0.33082327462</v>
      </c>
      <c r="F28" s="147"/>
      <c r="G28" s="147"/>
      <c r="H28" s="147"/>
    </row>
    <row r="29" spans="1:8" ht="13" outlineLevel="3" x14ac:dyDescent="0.3">
      <c r="A29" s="131" t="s">
        <v>192</v>
      </c>
      <c r="B29" s="29">
        <v>0.33082327462</v>
      </c>
      <c r="C29" s="29">
        <v>0.33082327462</v>
      </c>
      <c r="D29" s="29">
        <v>0.33082327462</v>
      </c>
      <c r="E29" s="29">
        <v>0.33082327462</v>
      </c>
      <c r="F29" s="147"/>
      <c r="G29" s="147"/>
      <c r="H29" s="147"/>
    </row>
    <row r="30" spans="1:8" ht="13" outlineLevel="3" x14ac:dyDescent="0.3">
      <c r="A30" s="131" t="s">
        <v>20</v>
      </c>
      <c r="B30" s="29">
        <v>0.33082327462</v>
      </c>
      <c r="C30" s="29">
        <v>0.33082327462</v>
      </c>
      <c r="D30" s="29">
        <v>0.33082327462</v>
      </c>
      <c r="E30" s="29">
        <v>0.33082327462</v>
      </c>
      <c r="F30" s="147"/>
      <c r="G30" s="147"/>
      <c r="H30" s="147"/>
    </row>
    <row r="31" spans="1:8" ht="13" outlineLevel="3" x14ac:dyDescent="0.3">
      <c r="A31" s="131" t="s">
        <v>72</v>
      </c>
      <c r="B31" s="29">
        <v>0.33082327462</v>
      </c>
      <c r="C31" s="29">
        <v>0.33082327462</v>
      </c>
      <c r="D31" s="29">
        <v>0.33082327462</v>
      </c>
      <c r="E31" s="29">
        <v>0.33082327462</v>
      </c>
      <c r="F31" s="147"/>
      <c r="G31" s="147"/>
      <c r="H31" s="147"/>
    </row>
    <row r="32" spans="1:8" ht="13" outlineLevel="3" x14ac:dyDescent="0.3">
      <c r="A32" s="131" t="s">
        <v>123</v>
      </c>
      <c r="B32" s="29">
        <v>0.33082327462</v>
      </c>
      <c r="C32" s="29">
        <v>0.33082327462</v>
      </c>
      <c r="D32" s="29">
        <v>0.33082327462</v>
      </c>
      <c r="E32" s="29">
        <v>0.33082327462</v>
      </c>
      <c r="F32" s="147"/>
      <c r="G32" s="147"/>
      <c r="H32" s="147"/>
    </row>
    <row r="33" spans="1:8" ht="13" outlineLevel="3" x14ac:dyDescent="0.3">
      <c r="A33" s="131" t="s">
        <v>45</v>
      </c>
      <c r="B33" s="29">
        <v>1.1345416286000001</v>
      </c>
      <c r="C33" s="29">
        <v>1.13552148563</v>
      </c>
      <c r="D33" s="29">
        <v>1.1077639286000001</v>
      </c>
      <c r="E33" s="29">
        <v>1.1083005638500001</v>
      </c>
      <c r="F33" s="147"/>
      <c r="G33" s="147"/>
      <c r="H33" s="147"/>
    </row>
    <row r="34" spans="1:8" ht="13" outlineLevel="3" x14ac:dyDescent="0.3">
      <c r="A34" s="131" t="s">
        <v>89</v>
      </c>
      <c r="B34" s="29">
        <v>7.1672897239999998</v>
      </c>
      <c r="C34" s="29">
        <v>7.1672897239999998</v>
      </c>
      <c r="D34" s="29">
        <v>7.1672897239999998</v>
      </c>
      <c r="E34" s="29">
        <v>7.1672897239999998</v>
      </c>
      <c r="F34" s="147"/>
      <c r="G34" s="147"/>
      <c r="H34" s="147"/>
    </row>
    <row r="35" spans="1:8" ht="13" outlineLevel="3" x14ac:dyDescent="0.3">
      <c r="A35" s="131" t="s">
        <v>93</v>
      </c>
      <c r="B35" s="29">
        <v>1.3651590982999999</v>
      </c>
      <c r="C35" s="29">
        <v>1.3651590982999999</v>
      </c>
      <c r="D35" s="29">
        <v>1.03335604868</v>
      </c>
      <c r="E35" s="29">
        <v>1.03335604868</v>
      </c>
      <c r="F35" s="147"/>
      <c r="G35" s="147"/>
      <c r="H35" s="147"/>
    </row>
    <row r="36" spans="1:8" ht="13" outlineLevel="3" x14ac:dyDescent="0.3">
      <c r="A36" s="131" t="s">
        <v>155</v>
      </c>
      <c r="B36" s="29">
        <v>1.8451328735700001</v>
      </c>
      <c r="C36" s="29">
        <v>1.7806402761</v>
      </c>
      <c r="D36" s="29">
        <v>1.7806402761</v>
      </c>
      <c r="E36" s="29">
        <v>1.7806402761</v>
      </c>
      <c r="F36" s="147"/>
      <c r="G36" s="147"/>
      <c r="H36" s="147"/>
    </row>
    <row r="37" spans="1:8" ht="13" outlineLevel="3" x14ac:dyDescent="0.3">
      <c r="A37" s="131" t="s">
        <v>159</v>
      </c>
      <c r="B37" s="29">
        <v>1.28518943552</v>
      </c>
      <c r="C37" s="29">
        <v>1.15008779548</v>
      </c>
      <c r="D37" s="29">
        <v>1.47160019028</v>
      </c>
      <c r="E37" s="29">
        <v>1.8747003927100001</v>
      </c>
      <c r="F37" s="147"/>
      <c r="G37" s="147"/>
      <c r="H37" s="147"/>
    </row>
    <row r="38" spans="1:8" ht="13" outlineLevel="3" x14ac:dyDescent="0.3">
      <c r="A38" s="131" t="s">
        <v>211</v>
      </c>
      <c r="B38" s="29">
        <v>1.1233792652800001</v>
      </c>
      <c r="C38" s="29">
        <v>1.1233792652800001</v>
      </c>
      <c r="D38" s="29">
        <v>1.1233792652800001</v>
      </c>
      <c r="E38" s="29">
        <v>1.1233792652800001</v>
      </c>
      <c r="F38" s="147"/>
      <c r="G38" s="147"/>
      <c r="H38" s="147"/>
    </row>
    <row r="39" spans="1:8" ht="13" outlineLevel="3" x14ac:dyDescent="0.3">
      <c r="A39" s="131" t="s">
        <v>41</v>
      </c>
      <c r="B39" s="29">
        <v>0.58743542275000005</v>
      </c>
      <c r="C39" s="29">
        <v>0.58743542275000005</v>
      </c>
      <c r="D39" s="29">
        <v>0.58743542275000005</v>
      </c>
      <c r="E39" s="29">
        <v>0.58743542275000005</v>
      </c>
      <c r="F39" s="147"/>
      <c r="G39" s="147"/>
      <c r="H39" s="147"/>
    </row>
    <row r="40" spans="1:8" ht="13" outlineLevel="3" x14ac:dyDescent="0.3">
      <c r="A40" s="131" t="s">
        <v>91</v>
      </c>
      <c r="B40" s="29">
        <v>0.27345865032</v>
      </c>
      <c r="C40" s="29">
        <v>0.20509398774000001</v>
      </c>
      <c r="D40" s="29">
        <v>6.8364662579999999E-2</v>
      </c>
      <c r="E40" s="29">
        <v>6.8364662579999999E-2</v>
      </c>
      <c r="F40" s="147"/>
      <c r="G40" s="147"/>
      <c r="H40" s="147"/>
    </row>
    <row r="41" spans="1:8" ht="13" outlineLevel="3" x14ac:dyDescent="0.3">
      <c r="A41" s="131" t="s">
        <v>144</v>
      </c>
      <c r="B41" s="29">
        <v>0.49222557056999999</v>
      </c>
      <c r="C41" s="29">
        <v>0.49222557056999999</v>
      </c>
      <c r="D41" s="29">
        <v>0.49222557056999999</v>
      </c>
      <c r="E41" s="29">
        <v>0.49222557056999999</v>
      </c>
      <c r="F41" s="147"/>
      <c r="G41" s="147"/>
      <c r="H41" s="147"/>
    </row>
    <row r="42" spans="1:8" ht="13" outlineLevel="2" x14ac:dyDescent="0.3">
      <c r="A42" s="14" t="s">
        <v>114</v>
      </c>
      <c r="B42" s="152">
        <f>SUM(B$43:B$43)</f>
        <v>4.7015275199999998E-2</v>
      </c>
      <c r="C42" s="152">
        <f>SUM(C$43:C$43)</f>
        <v>4.7015275199999998E-2</v>
      </c>
      <c r="D42" s="152">
        <f>SUM(D$43:D$43)</f>
        <v>4.7015275199999998E-2</v>
      </c>
      <c r="E42" s="152">
        <f>SUM(E$43:E$43)</f>
        <v>4.6111135290000001E-2</v>
      </c>
      <c r="F42" s="147"/>
      <c r="G42" s="147"/>
      <c r="H42" s="147"/>
    </row>
    <row r="43" spans="1:8" ht="13" outlineLevel="3" x14ac:dyDescent="0.3">
      <c r="A43" s="131" t="s">
        <v>30</v>
      </c>
      <c r="B43" s="29">
        <v>4.7015275199999998E-2</v>
      </c>
      <c r="C43" s="29">
        <v>4.7015275199999998E-2</v>
      </c>
      <c r="D43" s="29">
        <v>4.7015275199999998E-2</v>
      </c>
      <c r="E43" s="29">
        <v>4.6111135290000001E-2</v>
      </c>
      <c r="F43" s="147"/>
      <c r="G43" s="147"/>
      <c r="H43" s="147"/>
    </row>
    <row r="44" spans="1:8" ht="14.5" outlineLevel="1" x14ac:dyDescent="0.35">
      <c r="A44" s="45" t="s">
        <v>14</v>
      </c>
      <c r="B44" s="142">
        <f>B$45+B$51+B$59</f>
        <v>1.9743148850400001</v>
      </c>
      <c r="C44" s="142">
        <f>C$45+C$51+C$59</f>
        <v>1.9685810753899999</v>
      </c>
      <c r="D44" s="142">
        <f>D$45+D$51+D$59</f>
        <v>1.9536120646999997</v>
      </c>
      <c r="E44" s="142">
        <f>E$45+E$51+E$59</f>
        <v>1.8967455334099999</v>
      </c>
      <c r="F44" s="147"/>
      <c r="G44" s="147"/>
      <c r="H44" s="147"/>
    </row>
    <row r="45" spans="1:8" ht="13" outlineLevel="2" x14ac:dyDescent="0.3">
      <c r="A45" s="14" t="s">
        <v>195</v>
      </c>
      <c r="B45" s="152">
        <f>SUM(B$46:B$50)</f>
        <v>0.32397785532000001</v>
      </c>
      <c r="C45" s="152">
        <f>SUM(C$46:C$50)</f>
        <v>0.32397785532000001</v>
      </c>
      <c r="D45" s="152">
        <f>SUM(D$46:D$50)</f>
        <v>0.32397785532000001</v>
      </c>
      <c r="E45" s="152">
        <f>SUM(E$46:E$50)</f>
        <v>0.32397785532000001</v>
      </c>
      <c r="F45" s="147"/>
      <c r="G45" s="147"/>
      <c r="H45" s="147"/>
    </row>
    <row r="46" spans="1:8" ht="13" outlineLevel="3" x14ac:dyDescent="0.3">
      <c r="A46" s="131" t="s">
        <v>109</v>
      </c>
      <c r="B46" s="29">
        <v>3.1721000000000002E-7</v>
      </c>
      <c r="C46" s="29">
        <v>3.1721000000000002E-7</v>
      </c>
      <c r="D46" s="29">
        <v>3.1721000000000002E-7</v>
      </c>
      <c r="E46" s="29">
        <v>3.1721000000000002E-7</v>
      </c>
      <c r="F46" s="147"/>
      <c r="G46" s="147"/>
      <c r="H46" s="147"/>
    </row>
    <row r="47" spans="1:8" ht="13" outlineLevel="3" x14ac:dyDescent="0.3">
      <c r="A47" s="131" t="s">
        <v>73</v>
      </c>
      <c r="B47" s="29">
        <v>9.5026880990000007E-2</v>
      </c>
      <c r="C47" s="29">
        <v>9.5026880990000007E-2</v>
      </c>
      <c r="D47" s="29">
        <v>9.5026880990000007E-2</v>
      </c>
      <c r="E47" s="29">
        <v>9.5026880990000007E-2</v>
      </c>
      <c r="F47" s="147"/>
      <c r="G47" s="147"/>
      <c r="H47" s="147"/>
    </row>
    <row r="48" spans="1:8" ht="13" outlineLevel="3" x14ac:dyDescent="0.3">
      <c r="A48" s="131" t="s">
        <v>189</v>
      </c>
      <c r="B48" s="29">
        <v>9.5710527609999999E-2</v>
      </c>
      <c r="C48" s="29">
        <v>9.5710527609999999E-2</v>
      </c>
      <c r="D48" s="29">
        <v>9.5710527609999999E-2</v>
      </c>
      <c r="E48" s="29">
        <v>9.5710527609999999E-2</v>
      </c>
      <c r="F48" s="147"/>
      <c r="G48" s="147"/>
      <c r="H48" s="147"/>
    </row>
    <row r="49" spans="1:8" ht="13" outlineLevel="3" x14ac:dyDescent="0.3">
      <c r="A49" s="131" t="s">
        <v>102</v>
      </c>
      <c r="B49" s="29">
        <v>7.854839945E-2</v>
      </c>
      <c r="C49" s="29">
        <v>7.854839945E-2</v>
      </c>
      <c r="D49" s="29">
        <v>7.854839945E-2</v>
      </c>
      <c r="E49" s="29">
        <v>7.854839945E-2</v>
      </c>
      <c r="F49" s="147"/>
      <c r="G49" s="147"/>
      <c r="H49" s="147"/>
    </row>
    <row r="50" spans="1:8" ht="13" outlineLevel="3" x14ac:dyDescent="0.3">
      <c r="A50" s="131" t="s">
        <v>0</v>
      </c>
      <c r="B50" s="29">
        <v>5.4691730059999999E-2</v>
      </c>
      <c r="C50" s="29">
        <v>5.4691730059999999E-2</v>
      </c>
      <c r="D50" s="29">
        <v>5.4691730059999999E-2</v>
      </c>
      <c r="E50" s="29">
        <v>5.4691730059999999E-2</v>
      </c>
      <c r="F50" s="147"/>
      <c r="G50" s="147"/>
      <c r="H50" s="147"/>
    </row>
    <row r="51" spans="1:8" ht="13" outlineLevel="2" x14ac:dyDescent="0.3">
      <c r="A51" s="14" t="s">
        <v>114</v>
      </c>
      <c r="B51" s="152">
        <f>SUM(B$52:B$58)</f>
        <v>1.65031092399</v>
      </c>
      <c r="C51" s="152">
        <f>SUM(C$52:C$58)</f>
        <v>1.6445771143400001</v>
      </c>
      <c r="D51" s="152">
        <f>SUM(D$52:D$58)</f>
        <v>1.6296081036499999</v>
      </c>
      <c r="E51" s="152">
        <f>SUM(E$52:E$58)</f>
        <v>1.57274157236</v>
      </c>
      <c r="F51" s="147"/>
      <c r="G51" s="147"/>
      <c r="H51" s="147"/>
    </row>
    <row r="52" spans="1:8" ht="13" outlineLevel="3" x14ac:dyDescent="0.3">
      <c r="A52" s="131" t="s">
        <v>140</v>
      </c>
      <c r="B52" s="29">
        <v>0.11713829645</v>
      </c>
      <c r="C52" s="29">
        <v>0.11494320148000001</v>
      </c>
      <c r="D52" s="29">
        <v>0.11285293045</v>
      </c>
      <c r="E52" s="29">
        <v>0.1118902016</v>
      </c>
      <c r="F52" s="147"/>
      <c r="G52" s="147"/>
      <c r="H52" s="147"/>
    </row>
    <row r="53" spans="1:8" ht="13" outlineLevel="3" x14ac:dyDescent="0.3">
      <c r="A53" s="131" t="s">
        <v>125</v>
      </c>
      <c r="B53" s="29">
        <v>1.2999999999999999E-2</v>
      </c>
      <c r="C53" s="29">
        <v>1.2999999999999999E-2</v>
      </c>
      <c r="D53" s="29">
        <v>1.2999999999999999E-2</v>
      </c>
      <c r="E53" s="29">
        <v>1.2999999999999999E-2</v>
      </c>
      <c r="F53" s="147"/>
      <c r="G53" s="147"/>
      <c r="H53" s="147"/>
    </row>
    <row r="54" spans="1:8" ht="13" outlineLevel="3" x14ac:dyDescent="0.3">
      <c r="A54" s="131" t="s">
        <v>197</v>
      </c>
      <c r="B54" s="29">
        <v>0.01</v>
      </c>
      <c r="C54" s="29">
        <v>0.01</v>
      </c>
      <c r="D54" s="29">
        <v>0.01</v>
      </c>
      <c r="E54" s="29">
        <v>0.01</v>
      </c>
      <c r="F54" s="147"/>
      <c r="G54" s="147"/>
      <c r="H54" s="147"/>
    </row>
    <row r="55" spans="1:8" ht="13" outlineLevel="3" x14ac:dyDescent="0.3">
      <c r="A55" s="131" t="s">
        <v>182</v>
      </c>
      <c r="B55" s="29">
        <v>1.4E-2</v>
      </c>
      <c r="C55" s="29">
        <v>1.4E-2</v>
      </c>
      <c r="D55" s="29">
        <v>1.4E-2</v>
      </c>
      <c r="E55" s="29">
        <v>1.4E-2</v>
      </c>
      <c r="F55" s="147"/>
      <c r="G55" s="147"/>
      <c r="H55" s="147"/>
    </row>
    <row r="56" spans="1:8" ht="13" outlineLevel="3" x14ac:dyDescent="0.3">
      <c r="A56" s="131" t="s">
        <v>60</v>
      </c>
      <c r="B56" s="29">
        <v>0.33856009715000002</v>
      </c>
      <c r="C56" s="29">
        <v>0.33807393645</v>
      </c>
      <c r="D56" s="29">
        <v>0.33687392613</v>
      </c>
      <c r="E56" s="29">
        <v>0.33646017619000002</v>
      </c>
      <c r="F56" s="147"/>
      <c r="G56" s="147"/>
      <c r="H56" s="147"/>
    </row>
    <row r="57" spans="1:8" ht="13" outlineLevel="3" x14ac:dyDescent="0.3">
      <c r="A57" s="131" t="s">
        <v>179</v>
      </c>
      <c r="B57" s="29">
        <v>0.381145081</v>
      </c>
      <c r="C57" s="29">
        <v>0.37938713253</v>
      </c>
      <c r="D57" s="29">
        <v>0.37865465399999998</v>
      </c>
      <c r="E57" s="29">
        <v>0.37792217547000001</v>
      </c>
      <c r="F57" s="147"/>
      <c r="G57" s="147"/>
      <c r="H57" s="147"/>
    </row>
    <row r="58" spans="1:8" ht="13" outlineLevel="3" x14ac:dyDescent="0.3">
      <c r="A58" s="131" t="s">
        <v>208</v>
      </c>
      <c r="B58" s="29">
        <v>0.77646744939000001</v>
      </c>
      <c r="C58" s="29">
        <v>0.77517284387999996</v>
      </c>
      <c r="D58" s="29">
        <v>0.76422659306999996</v>
      </c>
      <c r="E58" s="29">
        <v>0.70946901910000004</v>
      </c>
      <c r="F58" s="147"/>
      <c r="G58" s="147"/>
      <c r="H58" s="147"/>
    </row>
    <row r="59" spans="1:8" ht="13" outlineLevel="2" x14ac:dyDescent="0.3">
      <c r="A59" s="14" t="s">
        <v>138</v>
      </c>
      <c r="B59" s="152">
        <f>SUM(B$60:B$60)</f>
        <v>2.6105729999999998E-5</v>
      </c>
      <c r="C59" s="152">
        <f>SUM(C$60:C$60)</f>
        <v>2.6105729999999998E-5</v>
      </c>
      <c r="D59" s="152">
        <f>SUM(D$60:D$60)</f>
        <v>2.6105729999999998E-5</v>
      </c>
      <c r="E59" s="152">
        <f>SUM(E$60:E$60)</f>
        <v>2.6105729999999998E-5</v>
      </c>
      <c r="F59" s="147"/>
      <c r="G59" s="147"/>
      <c r="H59" s="147"/>
    </row>
    <row r="60" spans="1:8" ht="13" outlineLevel="3" x14ac:dyDescent="0.3">
      <c r="A60" s="131" t="s">
        <v>66</v>
      </c>
      <c r="B60" s="29">
        <v>2.6105729999999998E-5</v>
      </c>
      <c r="C60" s="29">
        <v>2.6105729999999998E-5</v>
      </c>
      <c r="D60" s="29">
        <v>2.6105729999999998E-5</v>
      </c>
      <c r="E60" s="29">
        <v>2.6105729999999998E-5</v>
      </c>
      <c r="F60" s="147"/>
      <c r="G60" s="147"/>
      <c r="H60" s="147"/>
    </row>
    <row r="61" spans="1:8" ht="14.5" x14ac:dyDescent="0.35">
      <c r="A61" s="246" t="s">
        <v>59</v>
      </c>
      <c r="B61" s="52">
        <f>B$62+B$97</f>
        <v>71.416852818579997</v>
      </c>
      <c r="C61" s="52">
        <f>C$62+C$97</f>
        <v>75.802749397149995</v>
      </c>
      <c r="D61" s="52">
        <f>D$62+D$97</f>
        <v>74.900150620719998</v>
      </c>
      <c r="E61" s="52">
        <f>E$62+E$97</f>
        <v>78.506660560850008</v>
      </c>
      <c r="F61" s="147"/>
      <c r="G61" s="147"/>
      <c r="H61" s="147"/>
    </row>
    <row r="62" spans="1:8" ht="14.5" outlineLevel="1" x14ac:dyDescent="0.35">
      <c r="A62" s="45" t="s">
        <v>65</v>
      </c>
      <c r="B62" s="142">
        <f>B$63+B$71+B$82+B$87+B$95</f>
        <v>63.591260792390003</v>
      </c>
      <c r="C62" s="142">
        <f>C$63+C$71+C$82+C$87+C$95</f>
        <v>67.565817643459994</v>
      </c>
      <c r="D62" s="142">
        <f>D$63+D$71+D$82+D$87+D$95</f>
        <v>67.01175748755</v>
      </c>
      <c r="E62" s="142">
        <f>E$63+E$71+E$82+E$87+E$95</f>
        <v>71.110539751770006</v>
      </c>
      <c r="F62" s="147"/>
      <c r="G62" s="147"/>
      <c r="H62" s="147"/>
    </row>
    <row r="63" spans="1:8" ht="13" outlineLevel="2" x14ac:dyDescent="0.3">
      <c r="A63" s="14" t="s">
        <v>174</v>
      </c>
      <c r="B63" s="152">
        <f>SUM(B$64:B$70)</f>
        <v>30.087463237860003</v>
      </c>
      <c r="C63" s="152">
        <f>SUM(C$64:C$70)</f>
        <v>33.811955968329997</v>
      </c>
      <c r="D63" s="152">
        <f>SUM(D$64:D$70)</f>
        <v>33.609588844679998</v>
      </c>
      <c r="E63" s="152">
        <f>SUM(E$64:E$70)</f>
        <v>35.697829301910005</v>
      </c>
      <c r="F63" s="147"/>
      <c r="G63" s="147"/>
      <c r="H63" s="147"/>
    </row>
    <row r="64" spans="1:8" ht="13" outlineLevel="3" x14ac:dyDescent="0.3">
      <c r="A64" s="131" t="s">
        <v>104</v>
      </c>
      <c r="B64" s="29">
        <v>2.13029758E-3</v>
      </c>
      <c r="C64" s="29">
        <v>2.1808983699999999E-3</v>
      </c>
      <c r="D64" s="29">
        <v>2.1117023900000002E-3</v>
      </c>
      <c r="E64" s="29">
        <v>2.1757026499999998E-3</v>
      </c>
      <c r="F64" s="147"/>
      <c r="G64" s="147"/>
      <c r="H64" s="147"/>
    </row>
    <row r="65" spans="1:8" ht="13" outlineLevel="3" x14ac:dyDescent="0.3">
      <c r="A65" s="131" t="s">
        <v>51</v>
      </c>
      <c r="B65" s="29">
        <v>0.25855498448999997</v>
      </c>
      <c r="C65" s="29">
        <v>0.26469642044000002</v>
      </c>
      <c r="D65" s="29">
        <v>0.25650359453999999</v>
      </c>
      <c r="E65" s="29">
        <v>0.26322996892</v>
      </c>
      <c r="F65" s="147"/>
      <c r="G65" s="147"/>
      <c r="H65" s="147"/>
    </row>
    <row r="66" spans="1:8" ht="13" outlineLevel="3" x14ac:dyDescent="0.3">
      <c r="A66" s="131" t="s">
        <v>94</v>
      </c>
      <c r="B66" s="29">
        <v>2.6833592883700002</v>
      </c>
      <c r="C66" s="29">
        <v>2.74709690779</v>
      </c>
      <c r="D66" s="29">
        <v>2.6483902983099998</v>
      </c>
      <c r="E66" s="29">
        <v>2.72778590846</v>
      </c>
      <c r="F66" s="147"/>
      <c r="G66" s="147"/>
      <c r="H66" s="147"/>
    </row>
    <row r="67" spans="1:8" ht="13" outlineLevel="3" x14ac:dyDescent="0.3">
      <c r="A67" s="131" t="s">
        <v>166</v>
      </c>
      <c r="B67" s="29">
        <v>12.366377438580001</v>
      </c>
      <c r="C67" s="29">
        <v>15.93146256626</v>
      </c>
      <c r="D67" s="29">
        <v>15.42598595514</v>
      </c>
      <c r="E67" s="29">
        <v>17.525284861860001</v>
      </c>
      <c r="F67" s="147"/>
      <c r="G67" s="147"/>
      <c r="H67" s="147"/>
    </row>
    <row r="68" spans="1:8" ht="13" outlineLevel="3" x14ac:dyDescent="0.3">
      <c r="A68" s="131" t="s">
        <v>132</v>
      </c>
      <c r="B68" s="29">
        <v>8.2985369566399996</v>
      </c>
      <c r="C68" s="29">
        <v>8.3032454511800005</v>
      </c>
      <c r="D68" s="29">
        <v>8.8079932740199993</v>
      </c>
      <c r="E68" s="29">
        <v>8.8453542261900004</v>
      </c>
      <c r="F68" s="147"/>
      <c r="G68" s="147"/>
      <c r="H68" s="147"/>
    </row>
    <row r="69" spans="1:8" ht="13" outlineLevel="3" x14ac:dyDescent="0.3">
      <c r="A69" s="131" t="s">
        <v>147</v>
      </c>
      <c r="B69" s="29">
        <v>6.4009203970500002</v>
      </c>
      <c r="C69" s="29">
        <v>6.4856898491399999</v>
      </c>
      <c r="D69" s="29">
        <v>6.3910201451299997</v>
      </c>
      <c r="E69" s="29">
        <v>6.25545210676</v>
      </c>
      <c r="F69" s="147"/>
      <c r="G69" s="147"/>
      <c r="H69" s="147"/>
    </row>
    <row r="70" spans="1:8" ht="13" outlineLevel="3" x14ac:dyDescent="0.3">
      <c r="A70" s="131" t="s">
        <v>142</v>
      </c>
      <c r="B70" s="29">
        <v>7.7583875149999995E-2</v>
      </c>
      <c r="C70" s="29">
        <v>7.7583875149999995E-2</v>
      </c>
      <c r="D70" s="29">
        <v>7.7583875149999995E-2</v>
      </c>
      <c r="E70" s="29">
        <v>7.8546527069999997E-2</v>
      </c>
      <c r="F70" s="147"/>
      <c r="G70" s="147"/>
      <c r="H70" s="147"/>
    </row>
    <row r="71" spans="1:8" ht="13" outlineLevel="2" x14ac:dyDescent="0.3">
      <c r="A71" s="14" t="s">
        <v>44</v>
      </c>
      <c r="B71" s="152">
        <f>SUM(B$72:B$81)</f>
        <v>4.9950167217899999</v>
      </c>
      <c r="C71" s="152">
        <f>SUM(C$72:C$81)</f>
        <v>5.093308060670001</v>
      </c>
      <c r="D71" s="152">
        <f>SUM(D$72:D$81)</f>
        <v>4.9715239221799994</v>
      </c>
      <c r="E71" s="152">
        <f>SUM(E$72:E$81)</f>
        <v>6.8225393952700006</v>
      </c>
      <c r="F71" s="147"/>
      <c r="G71" s="147"/>
      <c r="H71" s="147"/>
    </row>
    <row r="72" spans="1:8" ht="13" outlineLevel="3" x14ac:dyDescent="0.3">
      <c r="A72" s="131" t="s">
        <v>24</v>
      </c>
      <c r="B72" s="29">
        <v>2.210838918E-2</v>
      </c>
      <c r="C72" s="29">
        <v>2.2767951169999998E-2</v>
      </c>
      <c r="D72" s="29">
        <v>2.2006450479999998E-2</v>
      </c>
      <c r="E72" s="29">
        <v>2.2669680049999998E-2</v>
      </c>
      <c r="F72" s="147"/>
      <c r="G72" s="147"/>
      <c r="H72" s="147"/>
    </row>
    <row r="73" spans="1:8" ht="13" outlineLevel="3" x14ac:dyDescent="0.3">
      <c r="A73" s="131" t="s">
        <v>13</v>
      </c>
      <c r="B73" s="29">
        <v>0.21302975776999999</v>
      </c>
      <c r="C73" s="29">
        <v>0.21808983664000001</v>
      </c>
      <c r="D73" s="29">
        <v>0.21117023895000001</v>
      </c>
      <c r="E73" s="29">
        <v>0.2175702652</v>
      </c>
      <c r="F73" s="147"/>
      <c r="G73" s="147"/>
      <c r="H73" s="147"/>
    </row>
    <row r="74" spans="1:8" ht="13" outlineLevel="3" x14ac:dyDescent="0.3">
      <c r="A74" s="131" t="s">
        <v>28</v>
      </c>
      <c r="B74" s="29">
        <v>1.8276825705999999</v>
      </c>
      <c r="C74" s="29">
        <v>1.8560511709900001</v>
      </c>
      <c r="D74" s="29">
        <v>1.8274159484200001</v>
      </c>
      <c r="E74" s="29">
        <v>3.6062153829099999</v>
      </c>
      <c r="F74" s="147"/>
      <c r="G74" s="147"/>
      <c r="H74" s="147"/>
    </row>
    <row r="75" spans="1:8" ht="13" outlineLevel="3" x14ac:dyDescent="0.3">
      <c r="A75" s="131" t="s">
        <v>108</v>
      </c>
      <c r="B75" s="29">
        <v>0.21302975776999999</v>
      </c>
      <c r="C75" s="29">
        <v>0.21808983664000001</v>
      </c>
      <c r="D75" s="29">
        <v>0.21117023895000001</v>
      </c>
      <c r="E75" s="29">
        <v>0.2175702652</v>
      </c>
      <c r="F75" s="147"/>
      <c r="G75" s="147"/>
      <c r="H75" s="147"/>
    </row>
    <row r="76" spans="1:8" ht="13" outlineLevel="3" x14ac:dyDescent="0.3">
      <c r="A76" s="131" t="s">
        <v>49</v>
      </c>
      <c r="B76" s="29">
        <v>0.58684537884999999</v>
      </c>
      <c r="C76" s="29">
        <v>0.60432438045000003</v>
      </c>
      <c r="D76" s="29">
        <v>0.58998917277999996</v>
      </c>
      <c r="E76" s="29">
        <v>0.60787022558000003</v>
      </c>
      <c r="F76" s="147"/>
      <c r="G76" s="147"/>
      <c r="H76" s="147"/>
    </row>
    <row r="77" spans="1:8" ht="13" outlineLevel="3" x14ac:dyDescent="0.3">
      <c r="A77" s="131" t="s">
        <v>110</v>
      </c>
      <c r="B77" s="29">
        <v>5.3056445690000002E-2</v>
      </c>
      <c r="C77" s="29">
        <v>5.5865145970000002E-2</v>
      </c>
      <c r="D77" s="29">
        <v>5.4092645510000002E-2</v>
      </c>
      <c r="E77" s="29">
        <v>5.6292255440000001E-2</v>
      </c>
      <c r="F77" s="147"/>
      <c r="G77" s="147"/>
      <c r="H77" s="147"/>
    </row>
    <row r="78" spans="1:8" ht="13" outlineLevel="3" x14ac:dyDescent="0.3">
      <c r="A78" s="131" t="s">
        <v>120</v>
      </c>
      <c r="B78" s="29">
        <v>0.60585586000000002</v>
      </c>
      <c r="C78" s="29">
        <v>0.60585586000000002</v>
      </c>
      <c r="D78" s="29">
        <v>0.60585586000000002</v>
      </c>
      <c r="E78" s="29">
        <v>0.60585586000000002</v>
      </c>
      <c r="F78" s="147"/>
      <c r="G78" s="147"/>
      <c r="H78" s="147"/>
    </row>
    <row r="79" spans="1:8" ht="13" outlineLevel="3" x14ac:dyDescent="0.3">
      <c r="A79" s="131" t="s">
        <v>137</v>
      </c>
      <c r="B79" s="29">
        <v>4.7255449999999998E-4</v>
      </c>
      <c r="C79" s="29">
        <v>4.7255449999999998E-4</v>
      </c>
      <c r="D79" s="29">
        <v>4.7255449999999998E-4</v>
      </c>
      <c r="E79" s="29">
        <v>4.7255449999999998E-4</v>
      </c>
      <c r="F79" s="147"/>
      <c r="G79" s="147"/>
      <c r="H79" s="147"/>
    </row>
    <row r="80" spans="1:8" ht="13" outlineLevel="3" x14ac:dyDescent="0.3">
      <c r="A80" s="131" t="s">
        <v>217</v>
      </c>
      <c r="B80" s="29">
        <v>0.47501825474999998</v>
      </c>
      <c r="C80" s="29">
        <v>0.48630132548999999</v>
      </c>
      <c r="D80" s="29">
        <v>0.47087186037000001</v>
      </c>
      <c r="E80" s="29">
        <v>0.48200839157000003</v>
      </c>
      <c r="F80" s="147"/>
      <c r="G80" s="147"/>
      <c r="H80" s="147"/>
    </row>
    <row r="81" spans="1:8" ht="13" outlineLevel="3" x14ac:dyDescent="0.3">
      <c r="A81" s="131" t="s">
        <v>25</v>
      </c>
      <c r="B81" s="29">
        <v>0.99791775268000005</v>
      </c>
      <c r="C81" s="29">
        <v>1.0254899988199999</v>
      </c>
      <c r="D81" s="29">
        <v>0.97847895222000003</v>
      </c>
      <c r="E81" s="29">
        <v>1.0060145148199999</v>
      </c>
      <c r="F81" s="147"/>
      <c r="G81" s="147"/>
      <c r="H81" s="147"/>
    </row>
    <row r="82" spans="1:8" ht="13" outlineLevel="2" x14ac:dyDescent="0.3">
      <c r="A82" s="14" t="s">
        <v>219</v>
      </c>
      <c r="B82" s="152">
        <f>SUM(B$83:B$86)</f>
        <v>1.6511306157100001</v>
      </c>
      <c r="C82" s="152">
        <f>SUM(C$83:C$86)</f>
        <v>1.6903497896699999</v>
      </c>
      <c r="D82" s="152">
        <f>SUM(D$83:D$86)</f>
        <v>1.6004108700099999</v>
      </c>
      <c r="E82" s="152">
        <f>SUM(E$83:E$86)</f>
        <v>1.63603223728</v>
      </c>
      <c r="F82" s="147"/>
      <c r="G82" s="147"/>
      <c r="H82" s="147"/>
    </row>
    <row r="83" spans="1:8" ht="13" outlineLevel="3" x14ac:dyDescent="0.3">
      <c r="A83" s="131" t="s">
        <v>61</v>
      </c>
      <c r="B83" s="29">
        <v>0.69234671275000004</v>
      </c>
      <c r="C83" s="29">
        <v>0.70879196905999997</v>
      </c>
      <c r="D83" s="29">
        <v>0.68630327658000001</v>
      </c>
      <c r="E83" s="29">
        <v>0.70710336191000001</v>
      </c>
      <c r="F83" s="147"/>
      <c r="G83" s="147"/>
      <c r="H83" s="147"/>
    </row>
    <row r="84" spans="1:8" ht="13" outlineLevel="3" x14ac:dyDescent="0.3">
      <c r="A84" s="131" t="s">
        <v>78</v>
      </c>
      <c r="B84" s="29">
        <v>5.4460209999999998E-5</v>
      </c>
      <c r="C84" s="29">
        <v>5.5753790000000001E-5</v>
      </c>
      <c r="D84" s="29">
        <v>5.3984830000000001E-5</v>
      </c>
      <c r="E84" s="29">
        <v>5.562097E-5</v>
      </c>
      <c r="F84" s="147"/>
      <c r="G84" s="147"/>
      <c r="H84" s="147"/>
    </row>
    <row r="85" spans="1:8" ht="13" outlineLevel="3" x14ac:dyDescent="0.3">
      <c r="A85" s="131" t="s">
        <v>173</v>
      </c>
      <c r="B85" s="29">
        <v>0.30348476916</v>
      </c>
      <c r="C85" s="29">
        <v>0.3106934187</v>
      </c>
      <c r="D85" s="29">
        <v>0.29622064234000001</v>
      </c>
      <c r="E85" s="29">
        <v>0.29231536162999999</v>
      </c>
      <c r="F85" s="147"/>
      <c r="G85" s="147"/>
      <c r="H85" s="147"/>
    </row>
    <row r="86" spans="1:8" ht="13" outlineLevel="3" x14ac:dyDescent="0.3">
      <c r="A86" s="131" t="s">
        <v>47</v>
      </c>
      <c r="B86" s="29">
        <v>0.65524467359000005</v>
      </c>
      <c r="C86" s="29">
        <v>0.67080864811999996</v>
      </c>
      <c r="D86" s="29">
        <v>0.61783296625999995</v>
      </c>
      <c r="E86" s="29">
        <v>0.63655789276999997</v>
      </c>
      <c r="F86" s="147"/>
      <c r="G86" s="147"/>
      <c r="H86" s="147"/>
    </row>
    <row r="87" spans="1:8" ht="13" outlineLevel="2" x14ac:dyDescent="0.3">
      <c r="A87" s="14" t="s">
        <v>52</v>
      </c>
      <c r="B87" s="152">
        <f>SUM(B$88:B$94)</f>
        <v>22.657214774909999</v>
      </c>
      <c r="C87" s="152">
        <f>SUM(C$88:C$94)</f>
        <v>22.714140662150001</v>
      </c>
      <c r="D87" s="152">
        <f>SUM(D$88:D$94)</f>
        <v>22.636295188169999</v>
      </c>
      <c r="E87" s="152">
        <f>SUM(E$88:E$94)</f>
        <v>22.708295483499999</v>
      </c>
      <c r="F87" s="147"/>
      <c r="G87" s="147"/>
      <c r="H87" s="147"/>
    </row>
    <row r="88" spans="1:8" ht="13" outlineLevel="3" x14ac:dyDescent="0.3">
      <c r="A88" s="131" t="s">
        <v>117</v>
      </c>
      <c r="B88" s="29">
        <v>3</v>
      </c>
      <c r="C88" s="29">
        <v>3</v>
      </c>
      <c r="D88" s="29">
        <v>3</v>
      </c>
      <c r="E88" s="29">
        <v>3</v>
      </c>
      <c r="F88" s="147"/>
      <c r="G88" s="147"/>
      <c r="H88" s="147"/>
    </row>
    <row r="89" spans="1:8" ht="13" outlineLevel="3" x14ac:dyDescent="0.3">
      <c r="A89" s="131" t="s">
        <v>203</v>
      </c>
      <c r="B89" s="29">
        <v>7.5606299999999997</v>
      </c>
      <c r="C89" s="29">
        <v>7.5606299999999997</v>
      </c>
      <c r="D89" s="29">
        <v>7.5606299999999997</v>
      </c>
      <c r="E89" s="29">
        <v>7.5606299999999997</v>
      </c>
      <c r="F89" s="147"/>
      <c r="G89" s="147"/>
      <c r="H89" s="147"/>
    </row>
    <row r="90" spans="1:8" ht="13" outlineLevel="3" x14ac:dyDescent="0.3">
      <c r="A90" s="131" t="s">
        <v>221</v>
      </c>
      <c r="B90" s="29">
        <v>3</v>
      </c>
      <c r="C90" s="29">
        <v>3</v>
      </c>
      <c r="D90" s="29">
        <v>3</v>
      </c>
      <c r="E90" s="29">
        <v>3</v>
      </c>
      <c r="F90" s="147"/>
      <c r="G90" s="147"/>
      <c r="H90" s="147"/>
    </row>
    <row r="91" spans="1:8" ht="13" outlineLevel="3" x14ac:dyDescent="0.3">
      <c r="A91" s="131" t="s">
        <v>23</v>
      </c>
      <c r="B91" s="29">
        <v>2.35</v>
      </c>
      <c r="C91" s="29">
        <v>2.35</v>
      </c>
      <c r="D91" s="29">
        <v>2.35</v>
      </c>
      <c r="E91" s="29">
        <v>2.35</v>
      </c>
      <c r="F91" s="147"/>
      <c r="G91" s="147"/>
      <c r="H91" s="147"/>
    </row>
    <row r="92" spans="1:8" ht="13" outlineLevel="3" x14ac:dyDescent="0.3">
      <c r="A92" s="131" t="s">
        <v>58</v>
      </c>
      <c r="B92" s="29">
        <v>1.06514878885</v>
      </c>
      <c r="C92" s="29">
        <v>1.0904491831800001</v>
      </c>
      <c r="D92" s="29">
        <v>1.05585119474</v>
      </c>
      <c r="E92" s="29">
        <v>1.087851326</v>
      </c>
      <c r="F92" s="147"/>
      <c r="G92" s="147"/>
      <c r="H92" s="147"/>
    </row>
    <row r="93" spans="1:8" ht="13" outlineLevel="3" x14ac:dyDescent="0.3">
      <c r="A93" s="131" t="s">
        <v>184</v>
      </c>
      <c r="B93" s="29">
        <v>3.9314359860599999</v>
      </c>
      <c r="C93" s="29">
        <v>3.9630614789699998</v>
      </c>
      <c r="D93" s="29">
        <v>3.91981399343</v>
      </c>
      <c r="E93" s="29">
        <v>3.9598141574999999</v>
      </c>
      <c r="F93" s="147"/>
      <c r="G93" s="147"/>
      <c r="H93" s="147"/>
    </row>
    <row r="94" spans="1:8" ht="13" outlineLevel="3" x14ac:dyDescent="0.3">
      <c r="A94" s="131" t="s">
        <v>4</v>
      </c>
      <c r="B94" s="29">
        <v>1.75</v>
      </c>
      <c r="C94" s="29">
        <v>1.75</v>
      </c>
      <c r="D94" s="29">
        <v>1.75</v>
      </c>
      <c r="E94" s="29">
        <v>1.75</v>
      </c>
      <c r="F94" s="147"/>
      <c r="G94" s="147"/>
      <c r="H94" s="147"/>
    </row>
    <row r="95" spans="1:8" ht="13" outlineLevel="2" x14ac:dyDescent="0.3">
      <c r="A95" s="14" t="s">
        <v>177</v>
      </c>
      <c r="B95" s="152">
        <f>SUM(B$96:B$96)</f>
        <v>4.2004354421199999</v>
      </c>
      <c r="C95" s="152">
        <f>SUM(C$96:C$96)</f>
        <v>4.2560631626400003</v>
      </c>
      <c r="D95" s="152">
        <f>SUM(D$96:D$96)</f>
        <v>4.1939386625099999</v>
      </c>
      <c r="E95" s="152">
        <f>SUM(E$96:E$96)</f>
        <v>4.2458433338099999</v>
      </c>
      <c r="F95" s="147"/>
      <c r="G95" s="147"/>
      <c r="H95" s="147"/>
    </row>
    <row r="96" spans="1:8" ht="13" outlineLevel="3" x14ac:dyDescent="0.3">
      <c r="A96" s="131" t="s">
        <v>147</v>
      </c>
      <c r="B96" s="29">
        <v>4.2004354421199999</v>
      </c>
      <c r="C96" s="29">
        <v>4.2560631626400003</v>
      </c>
      <c r="D96" s="29">
        <v>4.1939386625099999</v>
      </c>
      <c r="E96" s="29">
        <v>4.2458433338099999</v>
      </c>
      <c r="F96" s="147"/>
      <c r="G96" s="147"/>
      <c r="H96" s="147"/>
    </row>
    <row r="97" spans="1:8" ht="14.5" outlineLevel="1" x14ac:dyDescent="0.35">
      <c r="A97" s="45" t="s">
        <v>14</v>
      </c>
      <c r="B97" s="142">
        <f>B$98+B$105+B$106+B$110+B$113</f>
        <v>7.8255920261899989</v>
      </c>
      <c r="C97" s="142">
        <f>C$98+C$105+C$106+C$110+C$113</f>
        <v>8.2369317536900013</v>
      </c>
      <c r="D97" s="142">
        <f>D$98+D$105+D$106+D$110+D$113</f>
        <v>7.888393133170001</v>
      </c>
      <c r="E97" s="142">
        <f>E$98+E$105+E$106+E$110+E$113</f>
        <v>7.3961208090800001</v>
      </c>
      <c r="F97" s="147"/>
      <c r="G97" s="147"/>
      <c r="H97" s="147"/>
    </row>
    <row r="98" spans="1:8" ht="13" outlineLevel="2" x14ac:dyDescent="0.3">
      <c r="A98" s="14" t="s">
        <v>174</v>
      </c>
      <c r="B98" s="152">
        <f>SUM(B$99:B$104)</f>
        <v>5.1730629840699995</v>
      </c>
      <c r="C98" s="152">
        <f>SUM(C$99:C$104)</f>
        <v>5.5828342634900006</v>
      </c>
      <c r="D98" s="152">
        <f>SUM(D$99:D$104)</f>
        <v>5.2397606196600002</v>
      </c>
      <c r="E98" s="152">
        <f>SUM(E$99:E$104)</f>
        <v>4.7416880074599996</v>
      </c>
      <c r="F98" s="147"/>
      <c r="G98" s="147"/>
      <c r="H98" s="147"/>
    </row>
    <row r="99" spans="1:8" ht="13" outlineLevel="3" x14ac:dyDescent="0.3">
      <c r="A99" s="131" t="s">
        <v>62</v>
      </c>
      <c r="B99" s="29">
        <v>0.31954463665999999</v>
      </c>
      <c r="C99" s="29">
        <v>0.32713475495</v>
      </c>
      <c r="D99" s="29">
        <v>0.31675535842000002</v>
      </c>
      <c r="E99" s="29">
        <v>0.3263553978</v>
      </c>
      <c r="F99" s="147"/>
      <c r="G99" s="147"/>
      <c r="H99" s="147"/>
    </row>
    <row r="100" spans="1:8" ht="13" outlineLevel="3" x14ac:dyDescent="0.3">
      <c r="A100" s="131" t="s">
        <v>51</v>
      </c>
      <c r="B100" s="29">
        <v>0.60312254582000002</v>
      </c>
      <c r="C100" s="29">
        <v>0.93502933055000004</v>
      </c>
      <c r="D100" s="29">
        <v>0.79011266050999995</v>
      </c>
      <c r="E100" s="29">
        <v>0.67013528247999998</v>
      </c>
      <c r="F100" s="147"/>
      <c r="G100" s="147"/>
      <c r="H100" s="147"/>
    </row>
    <row r="101" spans="1:8" ht="13" outlineLevel="3" x14ac:dyDescent="0.3">
      <c r="A101" s="131" t="s">
        <v>94</v>
      </c>
      <c r="B101" s="29">
        <v>5.6202575839999998E-2</v>
      </c>
      <c r="C101" s="29">
        <v>5.6583408119999998E-2</v>
      </c>
      <c r="D101" s="29">
        <v>5.4788118500000003E-2</v>
      </c>
      <c r="E101" s="29">
        <v>5.6448605309999997E-2</v>
      </c>
      <c r="F101" s="147"/>
      <c r="G101" s="147"/>
      <c r="H101" s="147"/>
    </row>
    <row r="102" spans="1:8" ht="13" outlineLevel="3" x14ac:dyDescent="0.3">
      <c r="A102" s="131" t="s">
        <v>132</v>
      </c>
      <c r="B102" s="29">
        <v>0.46950737846000001</v>
      </c>
      <c r="C102" s="29">
        <v>0.49007576593000002</v>
      </c>
      <c r="D102" s="29">
        <v>0.49007576593000002</v>
      </c>
      <c r="E102" s="29">
        <v>0.48759922631000002</v>
      </c>
      <c r="F102" s="147"/>
      <c r="G102" s="147"/>
      <c r="H102" s="147"/>
    </row>
    <row r="103" spans="1:8" ht="13" outlineLevel="3" x14ac:dyDescent="0.3">
      <c r="A103" s="131" t="s">
        <v>147</v>
      </c>
      <c r="B103" s="29">
        <v>3.7245303992899998</v>
      </c>
      <c r="C103" s="29">
        <v>3.77385555594</v>
      </c>
      <c r="D103" s="29">
        <v>3.5878732683000001</v>
      </c>
      <c r="E103" s="29">
        <v>3.2009940475600001</v>
      </c>
      <c r="F103" s="147"/>
      <c r="G103" s="147"/>
      <c r="H103" s="147"/>
    </row>
    <row r="104" spans="1:8" ht="13" outlineLevel="3" x14ac:dyDescent="0.3">
      <c r="A104" s="131" t="s">
        <v>142</v>
      </c>
      <c r="B104" s="29">
        <v>1.5544800000000001E-4</v>
      </c>
      <c r="C104" s="29">
        <v>1.5544800000000001E-4</v>
      </c>
      <c r="D104" s="29">
        <v>1.5544800000000001E-4</v>
      </c>
      <c r="E104" s="29">
        <v>1.5544800000000001E-4</v>
      </c>
      <c r="F104" s="147"/>
      <c r="G104" s="147"/>
      <c r="H104" s="147"/>
    </row>
    <row r="105" spans="1:8" ht="13" outlineLevel="2" x14ac:dyDescent="0.3">
      <c r="A105" s="14" t="s">
        <v>44</v>
      </c>
      <c r="B105" s="152"/>
      <c r="C105" s="152"/>
      <c r="D105" s="152"/>
      <c r="E105" s="152"/>
      <c r="F105" s="147"/>
      <c r="G105" s="147"/>
      <c r="H105" s="147"/>
    </row>
    <row r="106" spans="1:8" ht="13" outlineLevel="2" x14ac:dyDescent="0.3">
      <c r="A106" s="14" t="s">
        <v>219</v>
      </c>
      <c r="B106" s="152">
        <f>SUM(B$107:B$109)</f>
        <v>1.0191405923899999</v>
      </c>
      <c r="C106" s="152">
        <f>SUM(C$107:C$109)</f>
        <v>1.0192736172899999</v>
      </c>
      <c r="D106" s="152">
        <f>SUM(D$107:D$109)</f>
        <v>1.01541170732</v>
      </c>
      <c r="E106" s="152">
        <f>SUM(E$107:E$109)</f>
        <v>1.01987264218</v>
      </c>
      <c r="F106" s="147"/>
      <c r="G106" s="147"/>
      <c r="H106" s="147"/>
    </row>
    <row r="107" spans="1:8" ht="13" outlineLevel="3" x14ac:dyDescent="0.3">
      <c r="A107" s="131" t="s">
        <v>153</v>
      </c>
      <c r="B107" s="29">
        <v>0.18854023267</v>
      </c>
      <c r="C107" s="29">
        <v>0.18854023267</v>
      </c>
      <c r="D107" s="29">
        <v>0.18486023267000001</v>
      </c>
      <c r="E107" s="29">
        <v>0.19487264218</v>
      </c>
      <c r="F107" s="147"/>
      <c r="G107" s="147"/>
      <c r="H107" s="147"/>
    </row>
    <row r="108" spans="1:8" ht="13" outlineLevel="3" x14ac:dyDescent="0.3">
      <c r="A108" s="131" t="s">
        <v>47</v>
      </c>
      <c r="B108" s="29">
        <v>5.6003597199999998E-3</v>
      </c>
      <c r="C108" s="29">
        <v>5.7333846200000003E-3</v>
      </c>
      <c r="D108" s="29">
        <v>5.5514746499999998E-3</v>
      </c>
      <c r="E108" s="29">
        <v>0</v>
      </c>
      <c r="F108" s="147"/>
      <c r="G108" s="147"/>
      <c r="H108" s="147"/>
    </row>
    <row r="109" spans="1:8" ht="13" outlineLevel="3" x14ac:dyDescent="0.3">
      <c r="A109" s="131" t="s">
        <v>119</v>
      </c>
      <c r="B109" s="29">
        <v>0.82499999999999996</v>
      </c>
      <c r="C109" s="29">
        <v>0.82499999999999996</v>
      </c>
      <c r="D109" s="29">
        <v>0.82499999999999996</v>
      </c>
      <c r="E109" s="29">
        <v>0.82499999999999996</v>
      </c>
      <c r="F109" s="147"/>
      <c r="G109" s="147"/>
      <c r="H109" s="147"/>
    </row>
    <row r="110" spans="1:8" ht="13" outlineLevel="2" x14ac:dyDescent="0.3">
      <c r="A110" s="14" t="s">
        <v>52</v>
      </c>
      <c r="B110" s="152">
        <f>SUM(B$111:B$112)</f>
        <v>1.5249999999999999</v>
      </c>
      <c r="C110" s="152">
        <f>SUM(C$111:C$112)</f>
        <v>1.5249999999999999</v>
      </c>
      <c r="D110" s="152">
        <f>SUM(D$111:D$112)</f>
        <v>1.5249999999999999</v>
      </c>
      <c r="E110" s="152">
        <f>SUM(E$111:E$112)</f>
        <v>1.5249999999999999</v>
      </c>
      <c r="F110" s="147"/>
      <c r="G110" s="147"/>
      <c r="H110" s="147"/>
    </row>
    <row r="111" spans="1:8" ht="13" outlineLevel="3" x14ac:dyDescent="0.3">
      <c r="A111" s="131" t="s">
        <v>99</v>
      </c>
      <c r="B111" s="29">
        <v>0.7</v>
      </c>
      <c r="C111" s="29">
        <v>0.7</v>
      </c>
      <c r="D111" s="29">
        <v>0.7</v>
      </c>
      <c r="E111" s="29">
        <v>0.7</v>
      </c>
      <c r="F111" s="147"/>
      <c r="G111" s="147"/>
      <c r="H111" s="147"/>
    </row>
    <row r="112" spans="1:8" ht="13" outlineLevel="3" x14ac:dyDescent="0.3">
      <c r="A112" s="131" t="s">
        <v>97</v>
      </c>
      <c r="B112" s="29">
        <v>0.82499999999999996</v>
      </c>
      <c r="C112" s="29">
        <v>0.82499999999999996</v>
      </c>
      <c r="D112" s="29">
        <v>0.82499999999999996</v>
      </c>
      <c r="E112" s="29">
        <v>0.82499999999999996</v>
      </c>
      <c r="F112" s="147"/>
      <c r="G112" s="147"/>
      <c r="H112" s="147"/>
    </row>
    <row r="113" spans="1:8" ht="13" outlineLevel="2" x14ac:dyDescent="0.3">
      <c r="A113" s="14" t="s">
        <v>177</v>
      </c>
      <c r="B113" s="152">
        <f>SUM(B$114:B$114)</f>
        <v>0.10838844973</v>
      </c>
      <c r="C113" s="152">
        <f>SUM(C$114:C$114)</f>
        <v>0.10982387290999999</v>
      </c>
      <c r="D113" s="152">
        <f>SUM(D$114:D$114)</f>
        <v>0.10822080619</v>
      </c>
      <c r="E113" s="152">
        <f>SUM(E$114:E$114)</f>
        <v>0.10956015944</v>
      </c>
      <c r="F113" s="147"/>
      <c r="G113" s="147"/>
      <c r="H113" s="147"/>
    </row>
    <row r="114" spans="1:8" ht="13" outlineLevel="3" x14ac:dyDescent="0.3">
      <c r="A114" s="131" t="s">
        <v>147</v>
      </c>
      <c r="B114" s="29">
        <v>0.10838844973</v>
      </c>
      <c r="C114" s="29">
        <v>0.10982387290999999</v>
      </c>
      <c r="D114" s="29">
        <v>0.10822080619</v>
      </c>
      <c r="E114" s="29">
        <v>0.10956015944</v>
      </c>
      <c r="F114" s="147"/>
      <c r="G114" s="147"/>
      <c r="H114" s="147"/>
    </row>
    <row r="115" spans="1:8" x14ac:dyDescent="0.25">
      <c r="B115" s="68"/>
      <c r="C115" s="68"/>
      <c r="D115" s="68"/>
      <c r="E115" s="68"/>
      <c r="F115" s="147"/>
      <c r="G115" s="147"/>
      <c r="H115" s="147"/>
    </row>
    <row r="116" spans="1:8" x14ac:dyDescent="0.25">
      <c r="B116" s="68"/>
      <c r="C116" s="68"/>
      <c r="D116" s="68"/>
      <c r="E116" s="68"/>
      <c r="F116" s="147"/>
      <c r="G116" s="147"/>
      <c r="H116" s="147"/>
    </row>
    <row r="117" spans="1:8" x14ac:dyDescent="0.25">
      <c r="B117" s="68"/>
      <c r="C117" s="68"/>
      <c r="D117" s="68"/>
      <c r="E117" s="68"/>
      <c r="F117" s="147"/>
      <c r="G117" s="147"/>
      <c r="H117" s="147"/>
    </row>
    <row r="118" spans="1:8" x14ac:dyDescent="0.25">
      <c r="B118" s="68"/>
      <c r="C118" s="68"/>
      <c r="D118" s="68"/>
      <c r="E118" s="68"/>
      <c r="F118" s="147"/>
      <c r="G118" s="147"/>
      <c r="H118" s="147"/>
    </row>
    <row r="119" spans="1:8" x14ac:dyDescent="0.25">
      <c r="B119" s="68"/>
      <c r="C119" s="68"/>
      <c r="D119" s="68"/>
      <c r="E119" s="68"/>
      <c r="F119" s="147"/>
      <c r="G119" s="147"/>
      <c r="H119" s="147"/>
    </row>
    <row r="120" spans="1:8" x14ac:dyDescent="0.25">
      <c r="B120" s="68"/>
      <c r="C120" s="68"/>
      <c r="D120" s="68"/>
      <c r="E120" s="68"/>
      <c r="F120" s="147"/>
      <c r="G120" s="147"/>
      <c r="H120" s="147"/>
    </row>
    <row r="121" spans="1:8" x14ac:dyDescent="0.25">
      <c r="B121" s="68"/>
      <c r="C121" s="68"/>
      <c r="D121" s="68"/>
      <c r="E121" s="68"/>
      <c r="F121" s="147"/>
      <c r="G121" s="147"/>
      <c r="H121" s="147"/>
    </row>
    <row r="122" spans="1:8" x14ac:dyDescent="0.25">
      <c r="B122" s="68"/>
      <c r="C122" s="68"/>
      <c r="D122" s="68"/>
      <c r="E122" s="68"/>
      <c r="F122" s="147"/>
      <c r="G122" s="147"/>
      <c r="H122" s="147"/>
    </row>
    <row r="123" spans="1:8" x14ac:dyDescent="0.25">
      <c r="B123" s="68"/>
      <c r="C123" s="68"/>
      <c r="D123" s="68"/>
      <c r="E123" s="68"/>
      <c r="F123" s="147"/>
      <c r="G123" s="147"/>
      <c r="H123" s="147"/>
    </row>
    <row r="124" spans="1:8" x14ac:dyDescent="0.25">
      <c r="B124" s="68"/>
      <c r="C124" s="68"/>
      <c r="D124" s="68"/>
      <c r="E124" s="68"/>
      <c r="F124" s="147"/>
      <c r="G124" s="147"/>
      <c r="H124" s="147"/>
    </row>
    <row r="125" spans="1:8" x14ac:dyDescent="0.25">
      <c r="B125" s="68"/>
      <c r="C125" s="68"/>
      <c r="D125" s="68"/>
      <c r="E125" s="68"/>
      <c r="F125" s="147"/>
      <c r="G125" s="147"/>
      <c r="H125" s="147"/>
    </row>
    <row r="126" spans="1:8" x14ac:dyDescent="0.25">
      <c r="B126" s="68"/>
      <c r="C126" s="68"/>
      <c r="D126" s="68"/>
      <c r="E126" s="68"/>
      <c r="F126" s="147"/>
      <c r="G126" s="147"/>
      <c r="H126" s="147"/>
    </row>
    <row r="127" spans="1:8" x14ac:dyDescent="0.25">
      <c r="B127" s="68"/>
      <c r="C127" s="68"/>
      <c r="D127" s="68"/>
      <c r="E127" s="68"/>
      <c r="F127" s="147"/>
      <c r="G127" s="147"/>
      <c r="H127" s="147"/>
    </row>
    <row r="128" spans="1:8" x14ac:dyDescent="0.25">
      <c r="B128" s="68"/>
      <c r="C128" s="68"/>
      <c r="D128" s="68"/>
      <c r="E128" s="68"/>
      <c r="F128" s="147"/>
      <c r="G128" s="147"/>
      <c r="H128" s="147"/>
    </row>
    <row r="129" spans="2:8" x14ac:dyDescent="0.25">
      <c r="B129" s="68"/>
      <c r="C129" s="68"/>
      <c r="D129" s="68"/>
      <c r="E129" s="68"/>
      <c r="F129" s="147"/>
      <c r="G129" s="147"/>
      <c r="H129" s="147"/>
    </row>
    <row r="130" spans="2:8" x14ac:dyDescent="0.25">
      <c r="B130" s="68"/>
      <c r="C130" s="68"/>
      <c r="D130" s="68"/>
      <c r="E130" s="68"/>
      <c r="F130" s="147"/>
      <c r="G130" s="147"/>
      <c r="H130" s="147"/>
    </row>
    <row r="131" spans="2:8" x14ac:dyDescent="0.25">
      <c r="B131" s="68"/>
      <c r="C131" s="68"/>
      <c r="D131" s="68"/>
      <c r="E131" s="68"/>
      <c r="F131" s="147"/>
      <c r="G131" s="147"/>
      <c r="H131" s="147"/>
    </row>
    <row r="132" spans="2:8" x14ac:dyDescent="0.25">
      <c r="B132" s="68"/>
      <c r="C132" s="68"/>
      <c r="D132" s="68"/>
      <c r="E132" s="68"/>
      <c r="F132" s="147"/>
      <c r="G132" s="147"/>
      <c r="H132" s="147"/>
    </row>
    <row r="133" spans="2:8" x14ac:dyDescent="0.25">
      <c r="B133" s="68"/>
      <c r="C133" s="68"/>
      <c r="D133" s="68"/>
      <c r="E133" s="68"/>
      <c r="F133" s="147"/>
      <c r="G133" s="147"/>
      <c r="H133" s="147"/>
    </row>
    <row r="134" spans="2:8" x14ac:dyDescent="0.25">
      <c r="B134" s="68"/>
      <c r="C134" s="68"/>
      <c r="D134" s="68"/>
      <c r="E134" s="68"/>
      <c r="F134" s="147"/>
      <c r="G134" s="147"/>
      <c r="H134" s="147"/>
    </row>
    <row r="135" spans="2:8" x14ac:dyDescent="0.25">
      <c r="B135" s="68"/>
      <c r="C135" s="68"/>
      <c r="D135" s="68"/>
      <c r="E135" s="68"/>
      <c r="F135" s="147"/>
      <c r="G135" s="147"/>
      <c r="H135" s="147"/>
    </row>
    <row r="136" spans="2:8" x14ac:dyDescent="0.25">
      <c r="B136" s="68"/>
      <c r="C136" s="68"/>
      <c r="D136" s="68"/>
      <c r="E136" s="68"/>
      <c r="F136" s="147"/>
      <c r="G136" s="147"/>
      <c r="H136" s="147"/>
    </row>
    <row r="137" spans="2:8" x14ac:dyDescent="0.25">
      <c r="B137" s="68"/>
      <c r="C137" s="68"/>
      <c r="D137" s="68"/>
      <c r="E137" s="68"/>
      <c r="F137" s="147"/>
      <c r="G137" s="147"/>
      <c r="H137" s="147"/>
    </row>
    <row r="138" spans="2:8" x14ac:dyDescent="0.25">
      <c r="B138" s="68"/>
      <c r="C138" s="68"/>
      <c r="D138" s="68"/>
      <c r="E138" s="68"/>
      <c r="F138" s="147"/>
      <c r="G138" s="147"/>
      <c r="H138" s="147"/>
    </row>
    <row r="139" spans="2:8" x14ac:dyDescent="0.25">
      <c r="B139" s="68"/>
      <c r="C139" s="68"/>
      <c r="D139" s="68"/>
      <c r="E139" s="68"/>
      <c r="F139" s="147"/>
      <c r="G139" s="147"/>
      <c r="H139" s="147"/>
    </row>
    <row r="140" spans="2:8" x14ac:dyDescent="0.25">
      <c r="B140" s="68"/>
      <c r="C140" s="68"/>
      <c r="D140" s="68"/>
      <c r="E140" s="68"/>
      <c r="F140" s="147"/>
      <c r="G140" s="147"/>
      <c r="H140" s="147"/>
    </row>
    <row r="141" spans="2:8" x14ac:dyDescent="0.25">
      <c r="B141" s="68"/>
      <c r="C141" s="68"/>
      <c r="D141" s="68"/>
      <c r="E141" s="68"/>
      <c r="F141" s="147"/>
      <c r="G141" s="147"/>
      <c r="H141" s="147"/>
    </row>
    <row r="142" spans="2:8" x14ac:dyDescent="0.25">
      <c r="B142" s="68"/>
      <c r="C142" s="68"/>
      <c r="D142" s="68"/>
      <c r="E142" s="68"/>
      <c r="F142" s="147"/>
      <c r="G142" s="147"/>
      <c r="H142" s="147"/>
    </row>
    <row r="143" spans="2:8" x14ac:dyDescent="0.25">
      <c r="B143" s="68"/>
      <c r="C143" s="68"/>
      <c r="D143" s="68"/>
      <c r="E143" s="68"/>
      <c r="F143" s="147"/>
      <c r="G143" s="147"/>
      <c r="H143" s="147"/>
    </row>
    <row r="144" spans="2:8" x14ac:dyDescent="0.25">
      <c r="B144" s="68"/>
      <c r="C144" s="68"/>
      <c r="D144" s="68"/>
      <c r="E144" s="68"/>
      <c r="F144" s="147"/>
      <c r="G144" s="147"/>
      <c r="H144" s="147"/>
    </row>
    <row r="145" spans="2:8" x14ac:dyDescent="0.25">
      <c r="B145" s="68"/>
      <c r="C145" s="68"/>
      <c r="D145" s="68"/>
      <c r="E145" s="68"/>
      <c r="F145" s="147"/>
      <c r="G145" s="147"/>
      <c r="H145" s="147"/>
    </row>
    <row r="146" spans="2:8" x14ac:dyDescent="0.25">
      <c r="B146" s="68"/>
      <c r="C146" s="68"/>
      <c r="D146" s="68"/>
      <c r="E146" s="68"/>
      <c r="F146" s="147"/>
      <c r="G146" s="147"/>
      <c r="H146" s="147"/>
    </row>
    <row r="147" spans="2:8" x14ac:dyDescent="0.25">
      <c r="B147" s="68"/>
      <c r="C147" s="68"/>
      <c r="D147" s="68"/>
      <c r="E147" s="68"/>
      <c r="F147" s="147"/>
      <c r="G147" s="147"/>
      <c r="H147" s="147"/>
    </row>
    <row r="148" spans="2:8" x14ac:dyDescent="0.25">
      <c r="B148" s="68"/>
      <c r="C148" s="68"/>
      <c r="D148" s="68"/>
      <c r="E148" s="68"/>
      <c r="F148" s="147"/>
      <c r="G148" s="147"/>
      <c r="H148" s="147"/>
    </row>
    <row r="149" spans="2:8" x14ac:dyDescent="0.25">
      <c r="B149" s="68"/>
      <c r="C149" s="68"/>
      <c r="D149" s="68"/>
      <c r="E149" s="68"/>
      <c r="F149" s="147"/>
      <c r="G149" s="147"/>
      <c r="H149" s="147"/>
    </row>
    <row r="150" spans="2:8" x14ac:dyDescent="0.25">
      <c r="B150" s="68"/>
      <c r="C150" s="68"/>
      <c r="D150" s="68"/>
      <c r="E150" s="68"/>
      <c r="F150" s="147"/>
      <c r="G150" s="147"/>
      <c r="H150" s="147"/>
    </row>
    <row r="151" spans="2:8" x14ac:dyDescent="0.25">
      <c r="B151" s="68"/>
      <c r="C151" s="68"/>
      <c r="D151" s="68"/>
      <c r="E151" s="68"/>
      <c r="F151" s="147"/>
      <c r="G151" s="147"/>
      <c r="H151" s="147"/>
    </row>
    <row r="152" spans="2:8" x14ac:dyDescent="0.25">
      <c r="B152" s="68"/>
      <c r="C152" s="68"/>
      <c r="D152" s="68"/>
      <c r="E152" s="68"/>
      <c r="F152" s="147"/>
      <c r="G152" s="147"/>
      <c r="H152" s="147"/>
    </row>
    <row r="153" spans="2:8" x14ac:dyDescent="0.25">
      <c r="B153" s="68"/>
      <c r="C153" s="68"/>
      <c r="D153" s="68"/>
      <c r="E153" s="68"/>
      <c r="F153" s="147"/>
      <c r="G153" s="147"/>
      <c r="H153" s="147"/>
    </row>
    <row r="154" spans="2:8" x14ac:dyDescent="0.25">
      <c r="B154" s="68"/>
      <c r="C154" s="68"/>
      <c r="D154" s="68"/>
      <c r="E154" s="68"/>
      <c r="F154" s="147"/>
      <c r="G154" s="147"/>
      <c r="H154" s="147"/>
    </row>
    <row r="155" spans="2:8" x14ac:dyDescent="0.25">
      <c r="B155" s="68"/>
      <c r="C155" s="68"/>
      <c r="D155" s="68"/>
      <c r="E155" s="68"/>
      <c r="F155" s="147"/>
      <c r="G155" s="147"/>
      <c r="H155" s="147"/>
    </row>
    <row r="156" spans="2:8" x14ac:dyDescent="0.25">
      <c r="B156" s="68"/>
      <c r="C156" s="68"/>
      <c r="D156" s="68"/>
      <c r="E156" s="68"/>
      <c r="F156" s="147"/>
      <c r="G156" s="147"/>
      <c r="H156" s="147"/>
    </row>
    <row r="157" spans="2:8" x14ac:dyDescent="0.25">
      <c r="B157" s="68"/>
      <c r="C157" s="68"/>
      <c r="D157" s="68"/>
      <c r="E157" s="68"/>
      <c r="F157" s="147"/>
      <c r="G157" s="147"/>
      <c r="H157" s="147"/>
    </row>
    <row r="158" spans="2:8" x14ac:dyDescent="0.25">
      <c r="B158" s="68"/>
      <c r="C158" s="68"/>
      <c r="D158" s="68"/>
      <c r="E158" s="68"/>
      <c r="F158" s="147"/>
      <c r="G158" s="147"/>
      <c r="H158" s="147"/>
    </row>
    <row r="159" spans="2:8" x14ac:dyDescent="0.25">
      <c r="B159" s="68"/>
      <c r="C159" s="68"/>
      <c r="D159" s="68"/>
      <c r="E159" s="68"/>
      <c r="F159" s="147"/>
      <c r="G159" s="147"/>
      <c r="H159" s="147"/>
    </row>
    <row r="160" spans="2:8" x14ac:dyDescent="0.25">
      <c r="B160" s="68"/>
      <c r="C160" s="68"/>
      <c r="D160" s="68"/>
      <c r="E160" s="68"/>
      <c r="F160" s="147"/>
      <c r="G160" s="147"/>
      <c r="H160" s="147"/>
    </row>
    <row r="161" spans="2:8" x14ac:dyDescent="0.25">
      <c r="B161" s="68"/>
      <c r="C161" s="68"/>
      <c r="D161" s="68"/>
      <c r="E161" s="68"/>
      <c r="F161" s="147"/>
      <c r="G161" s="147"/>
      <c r="H161" s="147"/>
    </row>
    <row r="162" spans="2:8" x14ac:dyDescent="0.25">
      <c r="B162" s="68"/>
      <c r="C162" s="68"/>
      <c r="D162" s="68"/>
      <c r="E162" s="68"/>
      <c r="F162" s="147"/>
      <c r="G162" s="147"/>
      <c r="H162" s="147"/>
    </row>
    <row r="163" spans="2:8" x14ac:dyDescent="0.25">
      <c r="B163" s="68"/>
      <c r="C163" s="68"/>
      <c r="D163" s="68"/>
      <c r="E163" s="68"/>
      <c r="F163" s="147"/>
      <c r="G163" s="147"/>
      <c r="H163" s="147"/>
    </row>
    <row r="164" spans="2:8" x14ac:dyDescent="0.25">
      <c r="B164" s="68"/>
      <c r="C164" s="68"/>
      <c r="D164" s="68"/>
      <c r="E164" s="68"/>
      <c r="F164" s="147"/>
      <c r="G164" s="147"/>
      <c r="H164" s="147"/>
    </row>
    <row r="165" spans="2:8" x14ac:dyDescent="0.25">
      <c r="B165" s="68"/>
      <c r="C165" s="68"/>
      <c r="D165" s="68"/>
      <c r="E165" s="68"/>
      <c r="F165" s="147"/>
      <c r="G165" s="147"/>
      <c r="H165" s="147"/>
    </row>
    <row r="166" spans="2:8" x14ac:dyDescent="0.25">
      <c r="B166" s="68"/>
      <c r="C166" s="68"/>
      <c r="D166" s="68"/>
      <c r="E166" s="68"/>
      <c r="F166" s="147"/>
      <c r="G166" s="147"/>
      <c r="H166" s="147"/>
    </row>
    <row r="167" spans="2:8" x14ac:dyDescent="0.25">
      <c r="B167" s="68"/>
      <c r="C167" s="68"/>
      <c r="D167" s="68"/>
      <c r="E167" s="68"/>
      <c r="F167" s="147"/>
      <c r="G167" s="147"/>
      <c r="H167" s="147"/>
    </row>
    <row r="168" spans="2:8" x14ac:dyDescent="0.25">
      <c r="B168" s="68"/>
      <c r="C168" s="68"/>
      <c r="D168" s="68"/>
      <c r="E168" s="68"/>
      <c r="F168" s="147"/>
      <c r="G168" s="147"/>
      <c r="H168" s="147"/>
    </row>
    <row r="169" spans="2:8" x14ac:dyDescent="0.25">
      <c r="B169" s="68"/>
      <c r="C169" s="68"/>
      <c r="D169" s="68"/>
      <c r="E169" s="68"/>
      <c r="F169" s="147"/>
      <c r="G169" s="147"/>
      <c r="H169" s="147"/>
    </row>
    <row r="170" spans="2:8" x14ac:dyDescent="0.25">
      <c r="B170" s="68"/>
      <c r="C170" s="68"/>
      <c r="D170" s="68"/>
      <c r="E170" s="68"/>
      <c r="F170" s="147"/>
      <c r="G170" s="147"/>
      <c r="H170" s="147"/>
    </row>
    <row r="171" spans="2:8" x14ac:dyDescent="0.25">
      <c r="B171" s="68"/>
      <c r="C171" s="68"/>
      <c r="D171" s="68"/>
      <c r="E171" s="68"/>
      <c r="F171" s="147"/>
      <c r="G171" s="147"/>
      <c r="H171" s="147"/>
    </row>
    <row r="172" spans="2:8" x14ac:dyDescent="0.25">
      <c r="B172" s="68"/>
      <c r="C172" s="68"/>
      <c r="D172" s="68"/>
      <c r="E172" s="68"/>
      <c r="F172" s="147"/>
      <c r="G172" s="147"/>
      <c r="H172" s="147"/>
    </row>
    <row r="173" spans="2:8" x14ac:dyDescent="0.25">
      <c r="B173" s="68"/>
      <c r="C173" s="68"/>
      <c r="D173" s="68"/>
      <c r="E173" s="68"/>
      <c r="F173" s="147"/>
      <c r="G173" s="147"/>
      <c r="H173" s="147"/>
    </row>
    <row r="174" spans="2:8" x14ac:dyDescent="0.25">
      <c r="B174" s="68"/>
      <c r="C174" s="68"/>
      <c r="D174" s="68"/>
      <c r="E174" s="68"/>
      <c r="F174" s="147"/>
      <c r="G174" s="147"/>
      <c r="H174" s="147"/>
    </row>
    <row r="175" spans="2:8" x14ac:dyDescent="0.25">
      <c r="B175" s="68"/>
      <c r="C175" s="68"/>
      <c r="D175" s="68"/>
      <c r="E175" s="68"/>
      <c r="F175" s="147"/>
      <c r="G175" s="147"/>
      <c r="H175" s="147"/>
    </row>
    <row r="176" spans="2:8" x14ac:dyDescent="0.25">
      <c r="B176" s="68"/>
      <c r="C176" s="68"/>
      <c r="D176" s="68"/>
      <c r="E176" s="68"/>
      <c r="F176" s="147"/>
      <c r="G176" s="147"/>
      <c r="H176" s="147"/>
    </row>
    <row r="177" spans="2:8" x14ac:dyDescent="0.25">
      <c r="B177" s="68"/>
      <c r="C177" s="68"/>
      <c r="D177" s="68"/>
      <c r="E177" s="68"/>
      <c r="F177" s="147"/>
      <c r="G177" s="147"/>
      <c r="H177" s="147"/>
    </row>
    <row r="178" spans="2:8" x14ac:dyDescent="0.25">
      <c r="B178" s="68"/>
      <c r="C178" s="68"/>
      <c r="D178" s="68"/>
      <c r="E178" s="68"/>
      <c r="F178" s="147"/>
      <c r="G178" s="147"/>
      <c r="H178" s="147"/>
    </row>
    <row r="179" spans="2:8" x14ac:dyDescent="0.25">
      <c r="B179" s="68"/>
      <c r="C179" s="68"/>
      <c r="D179" s="68"/>
      <c r="E179" s="68"/>
      <c r="F179" s="147"/>
      <c r="G179" s="147"/>
      <c r="H179" s="147"/>
    </row>
    <row r="180" spans="2:8" x14ac:dyDescent="0.25">
      <c r="B180" s="68"/>
      <c r="C180" s="68"/>
      <c r="D180" s="68"/>
      <c r="E180" s="68"/>
      <c r="F180" s="147"/>
      <c r="G180" s="147"/>
      <c r="H180" s="14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64" customWidth="1"/>
    <col min="2" max="2" width="14.26953125" style="250" customWidth="1"/>
    <col min="3" max="3" width="15.453125" style="250" customWidth="1"/>
    <col min="4" max="4" width="10.26953125" style="41" customWidth="1"/>
    <col min="5" max="16384" width="9.1796875" style="64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tr">
        <f>IF(REPORT_LANG="UKR","(за типом кредитора)","by borrowing market (creditors)")</f>
        <v>(за типом кредитора)</v>
      </c>
      <c r="B3" s="259"/>
      <c r="C3" s="259"/>
      <c r="D3" s="259"/>
    </row>
    <row r="4" spans="1:19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B5" s="146"/>
      <c r="C5" s="146"/>
      <c r="D5" s="216" t="str">
        <f>VALVAL</f>
        <v>млрд. одиниць</v>
      </c>
    </row>
    <row r="6" spans="1:19" s="151" customFormat="1" x14ac:dyDescent="0.25">
      <c r="A6" s="213"/>
      <c r="B6" s="182" t="str">
        <f>IF(REPORT_LANG="UKR","дол.США","USD")</f>
        <v>дол.США</v>
      </c>
      <c r="C6" s="182" t="str">
        <f>IF(REPORT_LANG="UKR","грн.","UAH")</f>
        <v>грн.</v>
      </c>
      <c r="D6" s="24" t="s">
        <v>190</v>
      </c>
    </row>
    <row r="7" spans="1:19" s="130" customFormat="1" ht="15.5" x14ac:dyDescent="0.25">
      <c r="A7" s="80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41">
        <f>B$62+B$8</f>
        <v>119.91125207855998</v>
      </c>
      <c r="C7" s="141">
        <f>C$62+C$8</f>
        <v>4384.9866127477308</v>
      </c>
      <c r="D7" s="170">
        <f>D$62+D$8</f>
        <v>1.0000040000000001</v>
      </c>
    </row>
    <row r="8" spans="1:19" s="74" customFormat="1" ht="14.5" x14ac:dyDescent="0.25">
      <c r="A8" s="125" t="s">
        <v>48</v>
      </c>
      <c r="B8" s="50">
        <f>B$9+B$45</f>
        <v>41.404591517709974</v>
      </c>
      <c r="C8" s="50">
        <f>C$9+C$45</f>
        <v>1514.1079453622106</v>
      </c>
      <c r="D8" s="123">
        <f>D$9+D$45</f>
        <v>0.34529700000000019</v>
      </c>
    </row>
    <row r="9" spans="1:19" s="180" customFormat="1" ht="14.5" outlineLevel="1" x14ac:dyDescent="0.25">
      <c r="A9" s="198" t="s">
        <v>65</v>
      </c>
      <c r="B9" s="155">
        <f>B$10+B$43</f>
        <v>39.507845984299976</v>
      </c>
      <c r="C9" s="155">
        <f>C$10+C$43</f>
        <v>1444.7466166493205</v>
      </c>
      <c r="D9" s="117">
        <f>D$10+D$43</f>
        <v>0.32948000000000016</v>
      </c>
    </row>
    <row r="10" spans="1:19" s="83" customFormat="1" ht="14" outlineLevel="2" x14ac:dyDescent="0.25">
      <c r="A10" s="73" t="s">
        <v>195</v>
      </c>
      <c r="B10" s="58">
        <f>SUM(B$11:B$42)</f>
        <v>39.461734849009979</v>
      </c>
      <c r="C10" s="58">
        <f>SUM(C$11:C$42)</f>
        <v>1443.0603969872004</v>
      </c>
      <c r="D10" s="23">
        <f>SUM(D$11:D$42)</f>
        <v>0.32909500000000014</v>
      </c>
    </row>
    <row r="11" spans="1:19" outlineLevel="3" x14ac:dyDescent="0.3">
      <c r="A11" s="18" t="s">
        <v>143</v>
      </c>
      <c r="B11" s="67">
        <v>2.2238600876299999</v>
      </c>
      <c r="C11" s="67">
        <v>81.323449999999994</v>
      </c>
      <c r="D11" s="132">
        <v>1.8546E-2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 x14ac:dyDescent="0.3">
      <c r="A12" s="131" t="s">
        <v>204</v>
      </c>
      <c r="B12" s="29">
        <v>0.47945505163000002</v>
      </c>
      <c r="C12" s="29">
        <v>17.533000000000001</v>
      </c>
      <c r="D12" s="101">
        <v>3.9979999999999998E-3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 x14ac:dyDescent="0.3">
      <c r="A13" s="131" t="s">
        <v>31</v>
      </c>
      <c r="B13" s="29">
        <v>0.99617808012999998</v>
      </c>
      <c r="C13" s="29">
        <v>36.428837740600002</v>
      </c>
      <c r="D13" s="101">
        <v>8.3079999999999994E-3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 x14ac:dyDescent="0.3">
      <c r="A14" s="131" t="s">
        <v>34</v>
      </c>
      <c r="B14" s="29">
        <v>1.36729325161</v>
      </c>
      <c r="C14" s="29">
        <v>50</v>
      </c>
      <c r="D14" s="101">
        <v>1.1403E-2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 x14ac:dyDescent="0.3">
      <c r="A15" s="131" t="s">
        <v>84</v>
      </c>
      <c r="B15" s="29">
        <v>0.78482635377999999</v>
      </c>
      <c r="C15" s="29">
        <v>28.700001</v>
      </c>
      <c r="D15" s="101">
        <v>6.5449999999999996E-3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 x14ac:dyDescent="0.3">
      <c r="A16" s="131" t="s">
        <v>134</v>
      </c>
      <c r="B16" s="29">
        <v>1.28252107002</v>
      </c>
      <c r="C16" s="29">
        <v>46.9</v>
      </c>
      <c r="D16" s="101">
        <v>1.0696000000000001E-2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 x14ac:dyDescent="0.3">
      <c r="A17" s="131" t="s">
        <v>196</v>
      </c>
      <c r="B17" s="29">
        <v>6.4837581148799996</v>
      </c>
      <c r="C17" s="29">
        <v>237.101957</v>
      </c>
      <c r="D17" s="101">
        <v>5.4071000000000001E-2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 x14ac:dyDescent="0.3">
      <c r="A18" s="131" t="s">
        <v>27</v>
      </c>
      <c r="B18" s="29">
        <v>0.33082327462</v>
      </c>
      <c r="C18" s="29">
        <v>12.097744</v>
      </c>
      <c r="D18" s="101">
        <v>2.7590000000000002E-3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 x14ac:dyDescent="0.3">
      <c r="A19" s="131" t="s">
        <v>76</v>
      </c>
      <c r="B19" s="29">
        <v>0.74101125010000002</v>
      </c>
      <c r="C19" s="29">
        <v>27.097743999999999</v>
      </c>
      <c r="D19" s="101">
        <v>6.1799999999999997E-3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 x14ac:dyDescent="0.3">
      <c r="A20" s="131" t="s">
        <v>170</v>
      </c>
      <c r="B20" s="29">
        <v>2.5358487276299999</v>
      </c>
      <c r="C20" s="29">
        <v>92.732437781200005</v>
      </c>
      <c r="D20" s="101">
        <v>2.1148E-2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 x14ac:dyDescent="0.3">
      <c r="A21" s="131" t="s">
        <v>127</v>
      </c>
      <c r="B21" s="29">
        <v>0.33082327462</v>
      </c>
      <c r="C21" s="29">
        <v>12.097744</v>
      </c>
      <c r="D21" s="101">
        <v>2.7590000000000002E-3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 x14ac:dyDescent="0.3">
      <c r="A22" s="131" t="s">
        <v>191</v>
      </c>
      <c r="B22" s="29">
        <v>0.33082327462</v>
      </c>
      <c r="C22" s="29">
        <v>12.097744</v>
      </c>
      <c r="D22" s="101">
        <v>2.7590000000000002E-3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 x14ac:dyDescent="0.3">
      <c r="A23" s="131" t="s">
        <v>218</v>
      </c>
      <c r="B23" s="29">
        <v>3.0305883650199998</v>
      </c>
      <c r="C23" s="29">
        <v>110.82437368479999</v>
      </c>
      <c r="D23" s="101">
        <v>2.5274000000000001E-2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 x14ac:dyDescent="0.3">
      <c r="A24" s="131" t="s">
        <v>151</v>
      </c>
      <c r="B24" s="29">
        <v>0.33082327462</v>
      </c>
      <c r="C24" s="29">
        <v>12.097744</v>
      </c>
      <c r="D24" s="101">
        <v>2.7590000000000002E-3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 x14ac:dyDescent="0.3">
      <c r="A25" s="131" t="s">
        <v>209</v>
      </c>
      <c r="B25" s="29">
        <v>0.33082327462</v>
      </c>
      <c r="C25" s="29">
        <v>12.097744</v>
      </c>
      <c r="D25" s="101">
        <v>2.7590000000000002E-3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 x14ac:dyDescent="0.3">
      <c r="A26" s="131" t="s">
        <v>38</v>
      </c>
      <c r="B26" s="29">
        <v>0.33082327462</v>
      </c>
      <c r="C26" s="29">
        <v>12.097744</v>
      </c>
      <c r="D26" s="101">
        <v>2.7590000000000002E-3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 x14ac:dyDescent="0.3">
      <c r="A27" s="131" t="s">
        <v>88</v>
      </c>
      <c r="B27" s="29">
        <v>0.33082327462</v>
      </c>
      <c r="C27" s="29">
        <v>12.097744</v>
      </c>
      <c r="D27" s="101">
        <v>2.7590000000000002E-3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 x14ac:dyDescent="0.3">
      <c r="A28" s="131" t="s">
        <v>77</v>
      </c>
      <c r="B28" s="29">
        <v>0.33082327462</v>
      </c>
      <c r="C28" s="29">
        <v>12.097744</v>
      </c>
      <c r="D28" s="101">
        <v>2.7590000000000002E-3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 x14ac:dyDescent="0.3">
      <c r="A29" s="131" t="s">
        <v>128</v>
      </c>
      <c r="B29" s="29">
        <v>0.33082327462</v>
      </c>
      <c r="C29" s="29">
        <v>12.097744</v>
      </c>
      <c r="D29" s="101">
        <v>2.7590000000000002E-3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 x14ac:dyDescent="0.3">
      <c r="A30" s="131" t="s">
        <v>192</v>
      </c>
      <c r="B30" s="29">
        <v>0.33082327462</v>
      </c>
      <c r="C30" s="29">
        <v>12.097744</v>
      </c>
      <c r="D30" s="101">
        <v>2.7590000000000002E-3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 x14ac:dyDescent="0.3">
      <c r="A31" s="131" t="s">
        <v>20</v>
      </c>
      <c r="B31" s="29">
        <v>0.33082327462</v>
      </c>
      <c r="C31" s="29">
        <v>12.097744</v>
      </c>
      <c r="D31" s="101">
        <v>2.7590000000000002E-3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 x14ac:dyDescent="0.3">
      <c r="A32" s="131" t="s">
        <v>72</v>
      </c>
      <c r="B32" s="29">
        <v>0.33082327462</v>
      </c>
      <c r="C32" s="29">
        <v>12.097744</v>
      </c>
      <c r="D32" s="101">
        <v>2.7590000000000002E-3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 x14ac:dyDescent="0.3">
      <c r="A33" s="131" t="s">
        <v>123</v>
      </c>
      <c r="B33" s="29">
        <v>0.33082327462</v>
      </c>
      <c r="C33" s="29">
        <v>12.097744</v>
      </c>
      <c r="D33" s="101">
        <v>2.7590000000000002E-3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 x14ac:dyDescent="0.3">
      <c r="A34" s="131" t="s">
        <v>45</v>
      </c>
      <c r="B34" s="29">
        <v>1.1083005638500001</v>
      </c>
      <c r="C34" s="29">
        <v>40.529000000000003</v>
      </c>
      <c r="D34" s="101">
        <v>9.2429999999999995E-3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 x14ac:dyDescent="0.3">
      <c r="A35" s="131" t="s">
        <v>89</v>
      </c>
      <c r="B35" s="29">
        <v>7.1672897239999998</v>
      </c>
      <c r="C35" s="29">
        <v>262.09775100000002</v>
      </c>
      <c r="D35" s="101">
        <v>5.9771999999999999E-2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 x14ac:dyDescent="0.3">
      <c r="A36" s="131" t="s">
        <v>93</v>
      </c>
      <c r="B36" s="29">
        <v>1.03335604868</v>
      </c>
      <c r="C36" s="29">
        <v>37.788384000000001</v>
      </c>
      <c r="D36" s="101">
        <v>8.6180000000000007E-3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 x14ac:dyDescent="0.3">
      <c r="A37" s="131" t="s">
        <v>155</v>
      </c>
      <c r="B37" s="29">
        <v>1.7806402761</v>
      </c>
      <c r="C37" s="29">
        <v>65.115521999999999</v>
      </c>
      <c r="D37" s="101">
        <v>1.485E-2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 x14ac:dyDescent="0.3">
      <c r="A38" s="131" t="s">
        <v>159</v>
      </c>
      <c r="B38" s="29">
        <v>1.8747003927100001</v>
      </c>
      <c r="C38" s="29">
        <v>68.555168780599999</v>
      </c>
      <c r="D38" s="101">
        <v>1.5633999999999999E-2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 x14ac:dyDescent="0.3">
      <c r="A39" s="131" t="s">
        <v>211</v>
      </c>
      <c r="B39" s="29">
        <v>1.1233792652800001</v>
      </c>
      <c r="C39" s="29">
        <v>41.080407000000001</v>
      </c>
      <c r="D39" s="101">
        <v>9.3679999999999996E-3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 x14ac:dyDescent="0.3">
      <c r="A40" s="131" t="s">
        <v>41</v>
      </c>
      <c r="B40" s="29">
        <v>0.58743542275000005</v>
      </c>
      <c r="C40" s="29">
        <v>21.481691000000001</v>
      </c>
      <c r="D40" s="101">
        <v>4.8989999999999997E-3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 x14ac:dyDescent="0.3">
      <c r="A41" s="131" t="s">
        <v>91</v>
      </c>
      <c r="B41" s="29">
        <v>6.8364662579999999E-2</v>
      </c>
      <c r="C41" s="29">
        <v>2.5</v>
      </c>
      <c r="D41" s="101">
        <v>5.6999999999999998E-4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 x14ac:dyDescent="0.3">
      <c r="A42" s="131" t="s">
        <v>144</v>
      </c>
      <c r="B42" s="29">
        <v>0.49222557056999999</v>
      </c>
      <c r="C42" s="29">
        <v>18</v>
      </c>
      <c r="D42" s="101">
        <v>4.1050000000000001E-3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14" outlineLevel="2" x14ac:dyDescent="0.35">
      <c r="A43" s="59" t="s">
        <v>114</v>
      </c>
      <c r="B43" s="205">
        <f>SUM(B$44:B$44)</f>
        <v>4.6111135290000001E-2</v>
      </c>
      <c r="C43" s="205">
        <f>SUM(C$44:C$44)</f>
        <v>1.6862196621200001</v>
      </c>
      <c r="D43" s="249">
        <f>SUM(D$44:D$44)</f>
        <v>3.8499999999999998E-4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outlineLevel="3" x14ac:dyDescent="0.3">
      <c r="A44" s="131" t="s">
        <v>30</v>
      </c>
      <c r="B44" s="29">
        <v>4.6111135290000001E-2</v>
      </c>
      <c r="C44" s="29">
        <v>1.6862196621200001</v>
      </c>
      <c r="D44" s="101">
        <v>3.8499999999999998E-4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ht="14.5" outlineLevel="1" x14ac:dyDescent="0.35">
      <c r="A45" s="200" t="s">
        <v>14</v>
      </c>
      <c r="B45" s="38">
        <f>B$46+B$52+B$60</f>
        <v>1.8967455334099999</v>
      </c>
      <c r="C45" s="38">
        <f>C$46+C$52+C$60</f>
        <v>69.36132871289</v>
      </c>
      <c r="D45" s="90">
        <f>D$46+D$52+D$60</f>
        <v>1.5817000000000001E-2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ht="14" outlineLevel="2" x14ac:dyDescent="0.35">
      <c r="A46" s="59" t="s">
        <v>195</v>
      </c>
      <c r="B46" s="205">
        <f>SUM(B$47:B$51)</f>
        <v>0.32397785532000001</v>
      </c>
      <c r="C46" s="205">
        <f>SUM(C$47:C$51)</f>
        <v>11.847416600000001</v>
      </c>
      <c r="D46" s="249">
        <f>SUM(D$47:D$51)</f>
        <v>2.7009999999999994E-3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outlineLevel="3" x14ac:dyDescent="0.3">
      <c r="A47" s="131" t="s">
        <v>109</v>
      </c>
      <c r="B47" s="29">
        <v>3.1721000000000002E-7</v>
      </c>
      <c r="C47" s="29">
        <v>1.1600000000000001E-5</v>
      </c>
      <c r="D47" s="101">
        <v>0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3" x14ac:dyDescent="0.3">
      <c r="A48" s="131" t="s">
        <v>73</v>
      </c>
      <c r="B48" s="29">
        <v>9.5026880990000007E-2</v>
      </c>
      <c r="C48" s="29">
        <v>3.4750000000000001</v>
      </c>
      <c r="D48" s="101">
        <v>7.9199999999999995E-4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 x14ac:dyDescent="0.3">
      <c r="A49" s="131" t="s">
        <v>189</v>
      </c>
      <c r="B49" s="29">
        <v>9.5710527609999999E-2</v>
      </c>
      <c r="C49" s="29">
        <v>3.5</v>
      </c>
      <c r="D49" s="101">
        <v>7.9799999999999999E-4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 x14ac:dyDescent="0.3">
      <c r="A50" s="131" t="s">
        <v>102</v>
      </c>
      <c r="B50" s="29">
        <v>7.854839945E-2</v>
      </c>
      <c r="C50" s="29">
        <v>2.8724050000000001</v>
      </c>
      <c r="D50" s="101">
        <v>6.5499999999999998E-4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 x14ac:dyDescent="0.3">
      <c r="A51" s="131" t="s">
        <v>0</v>
      </c>
      <c r="B51" s="29">
        <v>5.4691730059999999E-2</v>
      </c>
      <c r="C51" s="29">
        <v>2</v>
      </c>
      <c r="D51" s="101">
        <v>4.5600000000000003E-4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ht="14" outlineLevel="2" x14ac:dyDescent="0.35">
      <c r="A52" s="59" t="s">
        <v>114</v>
      </c>
      <c r="B52" s="205">
        <f>SUM(B$53:B$59)</f>
        <v>1.57274157236</v>
      </c>
      <c r="C52" s="205">
        <f>SUM(C$53:C$59)</f>
        <v>57.51295746289</v>
      </c>
      <c r="D52" s="249">
        <f>SUM(D$53:D$59)</f>
        <v>1.3116000000000001E-2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outlineLevel="3" x14ac:dyDescent="0.3">
      <c r="A53" s="131" t="s">
        <v>140</v>
      </c>
      <c r="B53" s="29">
        <v>0.1118902016</v>
      </c>
      <c r="C53" s="29">
        <v>4.0916680261999998</v>
      </c>
      <c r="D53" s="101">
        <v>9.3300000000000002E-4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outlineLevel="3" x14ac:dyDescent="0.3">
      <c r="A54" s="131" t="s">
        <v>125</v>
      </c>
      <c r="B54" s="29">
        <v>1.2999999999999999E-2</v>
      </c>
      <c r="C54" s="29">
        <v>0.47539179999999998</v>
      </c>
      <c r="D54" s="101">
        <v>1.08E-4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outlineLevel="3" x14ac:dyDescent="0.3">
      <c r="A55" s="131" t="s">
        <v>197</v>
      </c>
      <c r="B55" s="29">
        <v>0.01</v>
      </c>
      <c r="C55" s="29">
        <v>0.36568600000000001</v>
      </c>
      <c r="D55" s="101">
        <v>8.2999999999999998E-5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3" x14ac:dyDescent="0.3">
      <c r="A56" s="131" t="s">
        <v>182</v>
      </c>
      <c r="B56" s="29">
        <v>1.4E-2</v>
      </c>
      <c r="C56" s="29">
        <v>0.51196039999999998</v>
      </c>
      <c r="D56" s="101">
        <v>1.17E-4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 x14ac:dyDescent="0.3">
      <c r="A57" s="131" t="s">
        <v>60</v>
      </c>
      <c r="B57" s="29">
        <v>0.33646017619000002</v>
      </c>
      <c r="C57" s="29">
        <v>12.303877598710001</v>
      </c>
      <c r="D57" s="101">
        <v>2.8059999999999999E-3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 x14ac:dyDescent="0.3">
      <c r="A58" s="131" t="s">
        <v>179</v>
      </c>
      <c r="B58" s="29">
        <v>0.37792217547000001</v>
      </c>
      <c r="C58" s="29">
        <v>13.820084866289999</v>
      </c>
      <c r="D58" s="101">
        <v>3.1519999999999999E-3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 x14ac:dyDescent="0.3">
      <c r="A59" s="131" t="s">
        <v>208</v>
      </c>
      <c r="B59" s="29">
        <v>0.70946901910000004</v>
      </c>
      <c r="C59" s="29">
        <v>25.944288771690001</v>
      </c>
      <c r="D59" s="101">
        <v>5.9170000000000004E-3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ht="14" outlineLevel="2" x14ac:dyDescent="0.35">
      <c r="A60" s="59" t="s">
        <v>138</v>
      </c>
      <c r="B60" s="205">
        <f>SUM(B$61:B$61)</f>
        <v>2.6105729999999998E-5</v>
      </c>
      <c r="C60" s="205">
        <f>SUM(C$61:C$61)</f>
        <v>9.5465000000000003E-4</v>
      </c>
      <c r="D60" s="249">
        <f>SUM(D$61:D$61)</f>
        <v>0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outlineLevel="3" x14ac:dyDescent="0.3">
      <c r="A61" s="131" t="s">
        <v>66</v>
      </c>
      <c r="B61" s="29">
        <v>2.6105729999999998E-5</v>
      </c>
      <c r="C61" s="29">
        <v>9.5465000000000003E-4</v>
      </c>
      <c r="D61" s="101">
        <v>0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ht="14.5" x14ac:dyDescent="0.35">
      <c r="A62" s="230" t="s">
        <v>59</v>
      </c>
      <c r="B62" s="40">
        <f>B$63+B$98</f>
        <v>78.506660560850008</v>
      </c>
      <c r="C62" s="40">
        <f>C$63+C$98</f>
        <v>2870.8786673855197</v>
      </c>
      <c r="D62" s="91">
        <f>D$63+D$98</f>
        <v>0.65470700000000004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ht="14.5" outlineLevel="1" x14ac:dyDescent="0.35">
      <c r="A63" s="200" t="s">
        <v>65</v>
      </c>
      <c r="B63" s="38">
        <f>B$64+B$72+B$83+B$88+B$96</f>
        <v>71.110539751770006</v>
      </c>
      <c r="C63" s="38">
        <f>C$64+C$72+C$83+C$88+C$96</f>
        <v>2600.4128839667897</v>
      </c>
      <c r="D63" s="90">
        <f>D$64+D$72+D$83+D$88+D$96</f>
        <v>0.59302600000000005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ht="14" outlineLevel="2" x14ac:dyDescent="0.35">
      <c r="A64" s="59" t="s">
        <v>174</v>
      </c>
      <c r="B64" s="205">
        <f>SUM(B$65:B$71)</f>
        <v>35.697829301910005</v>
      </c>
      <c r="C64" s="205">
        <f>SUM(C$65:C$71)</f>
        <v>1305.41964061099</v>
      </c>
      <c r="D64" s="249">
        <f>SUM(D$65:D$71)</f>
        <v>0.29770100000000005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outlineLevel="3" x14ac:dyDescent="0.3">
      <c r="A65" s="131" t="s">
        <v>104</v>
      </c>
      <c r="B65" s="29">
        <v>2.1757026499999998E-3</v>
      </c>
      <c r="C65" s="29">
        <v>7.9562400000000005E-2</v>
      </c>
      <c r="D65" s="101">
        <v>1.8E-5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3" x14ac:dyDescent="0.3">
      <c r="A66" s="131" t="s">
        <v>51</v>
      </c>
      <c r="B66" s="29">
        <v>0.26322996892</v>
      </c>
      <c r="C66" s="29">
        <v>9.6259514411700007</v>
      </c>
      <c r="D66" s="101">
        <v>2.1949999999999999E-3</v>
      </c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3" x14ac:dyDescent="0.3">
      <c r="A67" s="131" t="s">
        <v>94</v>
      </c>
      <c r="B67" s="29">
        <v>2.72778590846</v>
      </c>
      <c r="C67" s="29">
        <v>99.751311772959994</v>
      </c>
      <c r="D67" s="101">
        <v>2.2748000000000001E-2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 x14ac:dyDescent="0.3">
      <c r="A68" s="131" t="s">
        <v>166</v>
      </c>
      <c r="B68" s="29">
        <v>17.525284861860001</v>
      </c>
      <c r="C68" s="29">
        <v>640.87513200000001</v>
      </c>
      <c r="D68" s="101">
        <v>0.146152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 x14ac:dyDescent="0.3">
      <c r="A69" s="131" t="s">
        <v>132</v>
      </c>
      <c r="B69" s="29">
        <v>8.8453542261900004</v>
      </c>
      <c r="C69" s="29">
        <v>323.46222055574998</v>
      </c>
      <c r="D69" s="101">
        <v>7.3765999999999998E-2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outlineLevel="3" x14ac:dyDescent="0.3">
      <c r="A70" s="131" t="s">
        <v>147</v>
      </c>
      <c r="B70" s="29">
        <v>6.25545210676</v>
      </c>
      <c r="C70" s="29">
        <v>228.75312591129</v>
      </c>
      <c r="D70" s="101">
        <v>5.2166999999999998E-2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3" x14ac:dyDescent="0.3">
      <c r="A71" s="131" t="s">
        <v>142</v>
      </c>
      <c r="B71" s="29">
        <v>7.8546527069999997E-2</v>
      </c>
      <c r="C71" s="29">
        <v>2.8723365298200001</v>
      </c>
      <c r="D71" s="101">
        <v>6.5499999999999998E-4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ht="14" outlineLevel="2" x14ac:dyDescent="0.35">
      <c r="A72" s="59" t="s">
        <v>44</v>
      </c>
      <c r="B72" s="205">
        <f>SUM(B$73:B$82)</f>
        <v>6.8225393952700006</v>
      </c>
      <c r="C72" s="205">
        <f>SUM(C$73:C$82)</f>
        <v>249.49071412972</v>
      </c>
      <c r="D72" s="249">
        <f>SUM(D$73:D$82)</f>
        <v>5.6896000000000002E-2</v>
      </c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outlineLevel="3" x14ac:dyDescent="0.3">
      <c r="A73" s="131" t="s">
        <v>24</v>
      </c>
      <c r="B73" s="29">
        <v>2.2669680049999998E-2</v>
      </c>
      <c r="C73" s="29">
        <v>0.82899846177000003</v>
      </c>
      <c r="D73" s="101">
        <v>1.8900000000000001E-4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 x14ac:dyDescent="0.3">
      <c r="A74" s="131" t="s">
        <v>13</v>
      </c>
      <c r="B74" s="29">
        <v>0.2175702652</v>
      </c>
      <c r="C74" s="29">
        <v>7.9562400000000002</v>
      </c>
      <c r="D74" s="101">
        <v>1.8140000000000001E-3</v>
      </c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 x14ac:dyDescent="0.3">
      <c r="A75" s="131" t="s">
        <v>28</v>
      </c>
      <c r="B75" s="29">
        <v>3.6062153829099999</v>
      </c>
      <c r="C75" s="29">
        <v>131.87424785136</v>
      </c>
      <c r="D75" s="101">
        <v>3.0074E-2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 x14ac:dyDescent="0.3">
      <c r="A76" s="131" t="s">
        <v>108</v>
      </c>
      <c r="B76" s="29">
        <v>0.2175702652</v>
      </c>
      <c r="C76" s="29">
        <v>7.9562400000000002</v>
      </c>
      <c r="D76" s="101">
        <v>1.8140000000000001E-3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 x14ac:dyDescent="0.3">
      <c r="A77" s="131" t="s">
        <v>49</v>
      </c>
      <c r="B77" s="29">
        <v>0.60787022558000003</v>
      </c>
      <c r="C77" s="29">
        <v>22.22896313132</v>
      </c>
      <c r="D77" s="101">
        <v>5.0689999999999997E-3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outlineLevel="3" x14ac:dyDescent="0.3">
      <c r="A78" s="131" t="s">
        <v>110</v>
      </c>
      <c r="B78" s="29">
        <v>5.6292255440000001E-2</v>
      </c>
      <c r="C78" s="29">
        <v>2.05852897231</v>
      </c>
      <c r="D78" s="101">
        <v>4.6900000000000002E-4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 x14ac:dyDescent="0.3">
      <c r="A79" s="131" t="s">
        <v>120</v>
      </c>
      <c r="B79" s="29">
        <v>0.60585586000000002</v>
      </c>
      <c r="C79" s="29">
        <v>22.155300602000001</v>
      </c>
      <c r="D79" s="101">
        <v>5.0530000000000002E-3</v>
      </c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outlineLevel="3" x14ac:dyDescent="0.3">
      <c r="A80" s="131" t="s">
        <v>137</v>
      </c>
      <c r="B80" s="29">
        <v>4.7255449999999998E-4</v>
      </c>
      <c r="C80" s="29">
        <v>1.7280656490000001E-2</v>
      </c>
      <c r="D80" s="101">
        <v>3.9999999999999998E-6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outlineLevel="3" x14ac:dyDescent="0.3">
      <c r="A81" s="131" t="s">
        <v>217</v>
      </c>
      <c r="B81" s="29">
        <v>0.48200839157000003</v>
      </c>
      <c r="C81" s="29">
        <v>17.626372067950001</v>
      </c>
      <c r="D81" s="101">
        <v>4.0200000000000001E-3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outlineLevel="3" x14ac:dyDescent="0.3">
      <c r="A82" s="131" t="s">
        <v>25</v>
      </c>
      <c r="B82" s="29">
        <v>1.0060145148199999</v>
      </c>
      <c r="C82" s="29">
        <v>36.78854238652</v>
      </c>
      <c r="D82" s="101">
        <v>8.3899999999999999E-3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14" outlineLevel="2" x14ac:dyDescent="0.35">
      <c r="A83" s="59" t="s">
        <v>219</v>
      </c>
      <c r="B83" s="205">
        <f>SUM(B$84:B$87)</f>
        <v>1.63603223728</v>
      </c>
      <c r="C83" s="205">
        <f>SUM(C$84:C$87)</f>
        <v>59.827408471300004</v>
      </c>
      <c r="D83" s="249">
        <f>SUM(D$84:D$87)</f>
        <v>1.3644E-2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outlineLevel="3" x14ac:dyDescent="0.3">
      <c r="A84" s="131" t="s">
        <v>61</v>
      </c>
      <c r="B84" s="29">
        <v>0.70710336191000001</v>
      </c>
      <c r="C84" s="29">
        <v>25.857780000000002</v>
      </c>
      <c r="D84" s="101">
        <v>5.8970000000000003E-3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outlineLevel="3" x14ac:dyDescent="0.3">
      <c r="A85" s="131" t="s">
        <v>78</v>
      </c>
      <c r="B85" s="29">
        <v>5.562097E-5</v>
      </c>
      <c r="C85" s="29">
        <v>2.0339809300000001E-3</v>
      </c>
      <c r="D85" s="101">
        <v>0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3" x14ac:dyDescent="0.3">
      <c r="A86" s="131" t="s">
        <v>173</v>
      </c>
      <c r="B86" s="29">
        <v>0.29231536162999999</v>
      </c>
      <c r="C86" s="29">
        <v>10.68956353295</v>
      </c>
      <c r="D86" s="101">
        <v>2.4380000000000001E-3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 x14ac:dyDescent="0.3">
      <c r="A87" s="131" t="s">
        <v>47</v>
      </c>
      <c r="B87" s="29">
        <v>0.63655789276999997</v>
      </c>
      <c r="C87" s="29">
        <v>23.27803095742</v>
      </c>
      <c r="D87" s="101">
        <v>5.3090000000000004E-3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ht="14" outlineLevel="2" x14ac:dyDescent="0.35">
      <c r="A88" s="59" t="s">
        <v>52</v>
      </c>
      <c r="B88" s="205">
        <f>SUM(B$89:B$95)</f>
        <v>22.708295483499999</v>
      </c>
      <c r="C88" s="205">
        <f>SUM(C$89:C$95)</f>
        <v>830.41057421799997</v>
      </c>
      <c r="D88" s="249">
        <f>SUM(D$89:D$95)</f>
        <v>0.18937699999999999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 x14ac:dyDescent="0.3">
      <c r="A89" s="131" t="s">
        <v>117</v>
      </c>
      <c r="B89" s="29">
        <v>3</v>
      </c>
      <c r="C89" s="29">
        <v>109.7058</v>
      </c>
      <c r="D89" s="101">
        <v>2.5019E-2</v>
      </c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 x14ac:dyDescent="0.3">
      <c r="A90" s="131" t="s">
        <v>203</v>
      </c>
      <c r="B90" s="29">
        <v>7.5606299999999997</v>
      </c>
      <c r="C90" s="29">
        <v>276.48165421800002</v>
      </c>
      <c r="D90" s="101">
        <v>6.3051999999999997E-2</v>
      </c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 x14ac:dyDescent="0.3">
      <c r="A91" s="131" t="s">
        <v>221</v>
      </c>
      <c r="B91" s="29">
        <v>3</v>
      </c>
      <c r="C91" s="29">
        <v>109.7058</v>
      </c>
      <c r="D91" s="101">
        <v>2.5019E-2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 x14ac:dyDescent="0.3">
      <c r="A92" s="131" t="s">
        <v>23</v>
      </c>
      <c r="B92" s="29">
        <v>2.35</v>
      </c>
      <c r="C92" s="29">
        <v>85.936210000000003</v>
      </c>
      <c r="D92" s="101">
        <v>1.9598000000000001E-2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3" x14ac:dyDescent="0.3">
      <c r="A93" s="131" t="s">
        <v>58</v>
      </c>
      <c r="B93" s="29">
        <v>1.087851326</v>
      </c>
      <c r="C93" s="29">
        <v>39.781199999999998</v>
      </c>
      <c r="D93" s="101">
        <v>9.0720000000000002E-3</v>
      </c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 x14ac:dyDescent="0.3">
      <c r="A94" s="131" t="s">
        <v>184</v>
      </c>
      <c r="B94" s="29">
        <v>3.9598141574999999</v>
      </c>
      <c r="C94" s="29">
        <v>144.80485999999999</v>
      </c>
      <c r="D94" s="101">
        <v>3.3022999999999997E-2</v>
      </c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 x14ac:dyDescent="0.3">
      <c r="A95" s="131" t="s">
        <v>4</v>
      </c>
      <c r="B95" s="29">
        <v>1.75</v>
      </c>
      <c r="C95" s="29">
        <v>63.995049999999999</v>
      </c>
      <c r="D95" s="101">
        <v>1.4593999999999999E-2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ht="14" outlineLevel="2" x14ac:dyDescent="0.35">
      <c r="A96" s="59" t="s">
        <v>177</v>
      </c>
      <c r="B96" s="205">
        <f>SUM(B$97:B$97)</f>
        <v>4.2458433338099999</v>
      </c>
      <c r="C96" s="205">
        <f>SUM(C$97:C$97)</f>
        <v>155.26454653677999</v>
      </c>
      <c r="D96" s="249">
        <f>SUM(D$97:D$97)</f>
        <v>3.5408000000000002E-2</v>
      </c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 x14ac:dyDescent="0.3">
      <c r="A97" s="131" t="s">
        <v>147</v>
      </c>
      <c r="B97" s="29">
        <v>4.2458433338099999</v>
      </c>
      <c r="C97" s="29">
        <v>155.26454653677999</v>
      </c>
      <c r="D97" s="101">
        <v>3.5408000000000002E-2</v>
      </c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ht="14.5" outlineLevel="1" x14ac:dyDescent="0.35">
      <c r="A98" s="200" t="s">
        <v>14</v>
      </c>
      <c r="B98" s="38">
        <f>B$99+B$106+B$107+B$110+B$113</f>
        <v>7.3961208090800001</v>
      </c>
      <c r="C98" s="38">
        <f>C$99+C$106+C$107+C$110+C$113</f>
        <v>270.46578341872998</v>
      </c>
      <c r="D98" s="90">
        <f>D$99+D$106+D$107+D$110+D$113</f>
        <v>6.1681E-2</v>
      </c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ht="14" outlineLevel="2" x14ac:dyDescent="0.35">
      <c r="A99" s="59" t="s">
        <v>174</v>
      </c>
      <c r="B99" s="205">
        <f>SUM(B$100:B$105)</f>
        <v>4.7416880074599996</v>
      </c>
      <c r="C99" s="205">
        <f>SUM(C$100:C$105)</f>
        <v>173.39689206955998</v>
      </c>
      <c r="D99" s="249">
        <f>SUM(D$100:D$105)</f>
        <v>3.9544000000000003E-2</v>
      </c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 x14ac:dyDescent="0.3">
      <c r="A100" s="131" t="s">
        <v>62</v>
      </c>
      <c r="B100" s="29">
        <v>0.3263553978</v>
      </c>
      <c r="C100" s="29">
        <v>11.93436</v>
      </c>
      <c r="D100" s="101">
        <v>2.722E-3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3" x14ac:dyDescent="0.3">
      <c r="A101" s="131" t="s">
        <v>51</v>
      </c>
      <c r="B101" s="29">
        <v>0.67013528247999998</v>
      </c>
      <c r="C101" s="29">
        <v>24.50590909113</v>
      </c>
      <c r="D101" s="101">
        <v>5.5890000000000002E-3</v>
      </c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 x14ac:dyDescent="0.3">
      <c r="A102" s="131" t="s">
        <v>94</v>
      </c>
      <c r="B102" s="29">
        <v>5.6448605309999997E-2</v>
      </c>
      <c r="C102" s="29">
        <v>2.0642464679999999</v>
      </c>
      <c r="D102" s="101">
        <v>4.7100000000000001E-4</v>
      </c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outlineLevel="3" x14ac:dyDescent="0.3">
      <c r="A103" s="131" t="s">
        <v>132</v>
      </c>
      <c r="B103" s="29">
        <v>0.48759922631000002</v>
      </c>
      <c r="C103" s="29">
        <v>17.83082106725</v>
      </c>
      <c r="D103" s="101">
        <v>4.0660000000000002E-3</v>
      </c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3" x14ac:dyDescent="0.3">
      <c r="A104" s="131" t="s">
        <v>147</v>
      </c>
      <c r="B104" s="29">
        <v>3.2009940475600001</v>
      </c>
      <c r="C104" s="29">
        <v>117.05587092745</v>
      </c>
      <c r="D104" s="101">
        <v>2.6695E-2</v>
      </c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 x14ac:dyDescent="0.3">
      <c r="A105" s="131" t="s">
        <v>142</v>
      </c>
      <c r="B105" s="29">
        <v>1.5544800000000001E-4</v>
      </c>
      <c r="C105" s="29">
        <v>5.6845157299999999E-3</v>
      </c>
      <c r="D105" s="101">
        <v>9.9999999999999995E-7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ht="14" outlineLevel="2" x14ac:dyDescent="0.35">
      <c r="A106" s="59" t="s">
        <v>44</v>
      </c>
      <c r="B106" s="205"/>
      <c r="C106" s="205"/>
      <c r="D106" s="249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ht="14" outlineLevel="2" x14ac:dyDescent="0.35">
      <c r="A107" s="59" t="s">
        <v>219</v>
      </c>
      <c r="B107" s="205">
        <f>SUM(B$108:B$109)</f>
        <v>1.01987264218</v>
      </c>
      <c r="C107" s="205">
        <f>SUM(C$108:C$109)</f>
        <v>37.295314702820001</v>
      </c>
      <c r="D107" s="249">
        <f>SUM(D$108:D$109)</f>
        <v>8.5050000000000004E-3</v>
      </c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 x14ac:dyDescent="0.3">
      <c r="A108" s="131" t="s">
        <v>153</v>
      </c>
      <c r="B108" s="29">
        <v>0.19487264218</v>
      </c>
      <c r="C108" s="29">
        <v>7.1262197028200003</v>
      </c>
      <c r="D108" s="101">
        <v>1.6249999999999999E-3</v>
      </c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 x14ac:dyDescent="0.3">
      <c r="A109" s="131" t="s">
        <v>119</v>
      </c>
      <c r="B109" s="29">
        <v>0.82499999999999996</v>
      </c>
      <c r="C109" s="29">
        <v>30.169094999999999</v>
      </c>
      <c r="D109" s="101">
        <v>6.8799999999999998E-3</v>
      </c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ht="14" outlineLevel="2" x14ac:dyDescent="0.35">
      <c r="A110" s="59" t="s">
        <v>52</v>
      </c>
      <c r="B110" s="205">
        <f>SUM(B$111:B$112)</f>
        <v>1.5249999999999999</v>
      </c>
      <c r="C110" s="205">
        <f>SUM(C$111:C$112)</f>
        <v>55.767115000000004</v>
      </c>
      <c r="D110" s="249">
        <f>SUM(D$111:D$112)</f>
        <v>1.2718E-2</v>
      </c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outlineLevel="3" x14ac:dyDescent="0.3">
      <c r="A111" s="131" t="s">
        <v>99</v>
      </c>
      <c r="B111" s="29">
        <v>0.7</v>
      </c>
      <c r="C111" s="29">
        <v>25.598020000000002</v>
      </c>
      <c r="D111" s="101">
        <v>5.8380000000000003E-3</v>
      </c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 x14ac:dyDescent="0.3">
      <c r="A112" s="131" t="s">
        <v>97</v>
      </c>
      <c r="B112" s="29">
        <v>0.82499999999999996</v>
      </c>
      <c r="C112" s="29">
        <v>30.169094999999999</v>
      </c>
      <c r="D112" s="101">
        <v>6.8799999999999998E-3</v>
      </c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ht="14" outlineLevel="2" x14ac:dyDescent="0.35">
      <c r="A113" s="59" t="s">
        <v>177</v>
      </c>
      <c r="B113" s="205">
        <f>SUM(B$114:B$114)</f>
        <v>0.10956015944</v>
      </c>
      <c r="C113" s="205">
        <f>SUM(C$114:C$114)</f>
        <v>4.00646164635</v>
      </c>
      <c r="D113" s="249">
        <f>SUM(D$114:D$114)</f>
        <v>9.1399999999999999E-4</v>
      </c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outlineLevel="3" x14ac:dyDescent="0.3">
      <c r="A114" s="131" t="s">
        <v>147</v>
      </c>
      <c r="B114" s="29">
        <v>0.10956015944</v>
      </c>
      <c r="C114" s="29">
        <v>4.00646164635</v>
      </c>
      <c r="D114" s="101">
        <v>9.1399999999999999E-4</v>
      </c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64" customWidth="1"/>
    <col min="2" max="2" width="14.26953125" style="250" customWidth="1"/>
    <col min="3" max="3" width="15.453125" style="250" customWidth="1"/>
    <col min="4" max="4" width="10.26953125" style="41" customWidth="1"/>
    <col min="5" max="16384" width="9.1796875" style="64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">
        <v>167</v>
      </c>
      <c r="B3" s="259"/>
      <c r="C3" s="259"/>
      <c r="D3" s="259"/>
    </row>
    <row r="4" spans="1:19" x14ac:dyDescent="0.3">
      <c r="B4" s="237"/>
      <c r="C4" s="237"/>
      <c r="D4" s="3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B5" s="146"/>
      <c r="C5" s="146"/>
      <c r="D5" s="216" t="str">
        <f>VALVAL</f>
        <v>млрд. одиниць</v>
      </c>
    </row>
    <row r="6" spans="1:19" s="151" customFormat="1" x14ac:dyDescent="0.25">
      <c r="A6" s="213"/>
      <c r="B6" s="231" t="s">
        <v>168</v>
      </c>
      <c r="C6" s="231" t="s">
        <v>171</v>
      </c>
      <c r="D6" s="24" t="s">
        <v>190</v>
      </c>
    </row>
    <row r="7" spans="1:19" s="130" customFormat="1" ht="15.5" x14ac:dyDescent="0.25">
      <c r="A7" s="13" t="s">
        <v>152</v>
      </c>
      <c r="B7" s="177">
        <f>SUM(B8:B46)</f>
        <v>119.91125207855998</v>
      </c>
      <c r="C7" s="177">
        <f>SUM(C8:C46)</f>
        <v>4384.9866127477299</v>
      </c>
      <c r="D7" s="238">
        <f>SUM(D8:D46)</f>
        <v>1</v>
      </c>
    </row>
    <row r="8" spans="1:19" s="74" customFormat="1" x14ac:dyDescent="0.25">
      <c r="A8" s="178" t="s">
        <v>81</v>
      </c>
      <c r="B8" s="46">
        <v>39.785712704330003</v>
      </c>
      <c r="C8" s="46">
        <v>1454.9078135872001</v>
      </c>
      <c r="D8" s="100">
        <v>0.331793</v>
      </c>
    </row>
    <row r="9" spans="1:19" s="180" customFormat="1" x14ac:dyDescent="0.25">
      <c r="A9" s="178" t="s">
        <v>176</v>
      </c>
      <c r="B9" s="46">
        <v>1.6188527076499999</v>
      </c>
      <c r="C9" s="46">
        <v>59.199177125010003</v>
      </c>
      <c r="D9" s="100">
        <v>1.35E-2</v>
      </c>
    </row>
    <row r="10" spans="1:19" s="83" customFormat="1" x14ac:dyDescent="0.25">
      <c r="A10" s="244" t="s">
        <v>113</v>
      </c>
      <c r="B10" s="204">
        <v>2.6105729999999998E-5</v>
      </c>
      <c r="C10" s="204">
        <v>9.5465000000000003E-4</v>
      </c>
      <c r="D10" s="248">
        <v>0</v>
      </c>
    </row>
    <row r="11" spans="1:19" x14ac:dyDescent="0.3">
      <c r="A11" s="14" t="s">
        <v>157</v>
      </c>
      <c r="B11" s="152">
        <v>24.233295483500001</v>
      </c>
      <c r="C11" s="152">
        <v>886.17768921799995</v>
      </c>
      <c r="D11" s="201">
        <v>0.202094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x14ac:dyDescent="0.3">
      <c r="A12" s="14" t="s">
        <v>12</v>
      </c>
      <c r="B12" s="152">
        <v>2.65590487946</v>
      </c>
      <c r="C12" s="152">
        <v>97.122723174119997</v>
      </c>
      <c r="D12" s="201">
        <v>2.2148999999999999E-2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x14ac:dyDescent="0.3">
      <c r="A13" s="14" t="s">
        <v>169</v>
      </c>
      <c r="B13" s="152">
        <v>40.439517309369997</v>
      </c>
      <c r="C13" s="152">
        <v>1478.8165326805499</v>
      </c>
      <c r="D13" s="201">
        <v>0.33724500000000002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A14" s="14" t="s">
        <v>126</v>
      </c>
      <c r="B14" s="152">
        <v>6.8225393952699998</v>
      </c>
      <c r="C14" s="152">
        <v>249.49071412972</v>
      </c>
      <c r="D14" s="201">
        <v>5.6897000000000003E-2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A15" s="14" t="s">
        <v>185</v>
      </c>
      <c r="B15" s="152">
        <v>4.3554034932499999</v>
      </c>
      <c r="C15" s="152">
        <v>159.27100818312999</v>
      </c>
      <c r="D15" s="201">
        <v>3.6322E-2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B16" s="237"/>
      <c r="C16" s="237"/>
      <c r="D16" s="30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 x14ac:dyDescent="0.3">
      <c r="B17" s="237"/>
      <c r="C17" s="237"/>
      <c r="D17" s="3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 x14ac:dyDescent="0.3">
      <c r="B18" s="237"/>
      <c r="C18" s="237"/>
      <c r="D18" s="3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 x14ac:dyDescent="0.3">
      <c r="B19" s="237"/>
      <c r="C19" s="237"/>
      <c r="D19" s="3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 x14ac:dyDescent="0.3">
      <c r="B20" s="237"/>
      <c r="C20" s="237"/>
      <c r="D20" s="3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 x14ac:dyDescent="0.3">
      <c r="B21" s="237"/>
      <c r="C21" s="237"/>
      <c r="D21" s="3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 x14ac:dyDescent="0.3">
      <c r="B22" s="237"/>
      <c r="C22" s="237"/>
      <c r="D22" s="30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 x14ac:dyDescent="0.3">
      <c r="B23" s="237"/>
      <c r="C23" s="237"/>
      <c r="D23" s="30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 x14ac:dyDescent="0.3">
      <c r="B24" s="237"/>
      <c r="C24" s="237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 x14ac:dyDescent="0.3">
      <c r="B25" s="237"/>
      <c r="C25" s="237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 x14ac:dyDescent="0.3">
      <c r="B26" s="237"/>
      <c r="C26" s="237"/>
      <c r="D26" s="30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 x14ac:dyDescent="0.3">
      <c r="B27" s="237"/>
      <c r="C27" s="237"/>
      <c r="D27" s="3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 x14ac:dyDescent="0.3">
      <c r="B28" s="237"/>
      <c r="C28" s="237"/>
      <c r="D28" s="3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 x14ac:dyDescent="0.3">
      <c r="B29" s="237"/>
      <c r="C29" s="23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 x14ac:dyDescent="0.3">
      <c r="B30" s="237"/>
      <c r="C30" s="237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 x14ac:dyDescent="0.3">
      <c r="B31" s="237"/>
      <c r="C31" s="237"/>
      <c r="D31" s="3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 x14ac:dyDescent="0.3">
      <c r="B32" s="237"/>
      <c r="C32" s="237"/>
      <c r="D32" s="3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237"/>
      <c r="C33" s="237"/>
      <c r="D33" s="3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237"/>
      <c r="C34" s="237"/>
      <c r="D34" s="3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237"/>
      <c r="C35" s="237"/>
      <c r="D35" s="30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237"/>
      <c r="C36" s="237"/>
      <c r="D36" s="3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237"/>
      <c r="C39" s="237"/>
      <c r="D39" s="3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64" customWidth="1"/>
    <col min="2" max="2" width="14.26953125" style="250" customWidth="1"/>
    <col min="3" max="3" width="15.453125" style="250" customWidth="1"/>
    <col min="4" max="4" width="10.26953125" style="41" customWidth="1"/>
    <col min="5" max="16384" width="9.1796875" style="64"/>
  </cols>
  <sheetData>
    <row r="1" spans="1:19" x14ac:dyDescent="0.3">
      <c r="A1" s="266" t="str">
        <f>"Державний борг України за станом на " &amp; TEXT(DREPORTDATE,"dd.MM.yyyy")</f>
        <v>Державний борг України за станом на 31.03.2023</v>
      </c>
      <c r="B1" s="267"/>
      <c r="C1" s="267"/>
      <c r="D1" s="267"/>
    </row>
    <row r="2" spans="1:19" x14ac:dyDescent="0.3">
      <c r="A2" s="266" t="str">
        <f>"Гарантований державою борг України за станом на " &amp; TEXT(DREPORTDATE,"dd.MM.yyyy")</f>
        <v>Гарантований державою борг України за станом на 31.03.2023</v>
      </c>
      <c r="B2" s="267"/>
      <c r="C2" s="267"/>
      <c r="D2" s="267"/>
    </row>
    <row r="3" spans="1:19" ht="18.5" x14ac:dyDescent="0.45">
      <c r="A3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3" s="257"/>
      <c r="C3" s="257"/>
      <c r="D3" s="25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8.5" x14ac:dyDescent="0.45">
      <c r="A4" s="259" t="s">
        <v>167</v>
      </c>
      <c r="B4" s="259"/>
      <c r="C4" s="259"/>
      <c r="D4" s="259"/>
    </row>
    <row r="5" spans="1:19" x14ac:dyDescent="0.3">
      <c r="B5" s="237"/>
      <c r="C5" s="237"/>
      <c r="D5" s="3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9" s="216" customFormat="1" x14ac:dyDescent="0.3">
      <c r="B6" s="146"/>
      <c r="C6" s="146"/>
      <c r="D6" s="216" t="str">
        <f>VALVAL</f>
        <v>млрд. одиниць</v>
      </c>
    </row>
    <row r="7" spans="1:19" s="151" customFormat="1" x14ac:dyDescent="0.25">
      <c r="A7" s="213"/>
      <c r="B7" s="231" t="s">
        <v>168</v>
      </c>
      <c r="C7" s="231" t="s">
        <v>171</v>
      </c>
      <c r="D7" s="24" t="s">
        <v>190</v>
      </c>
    </row>
    <row r="8" spans="1:19" s="130" customFormat="1" ht="14.5" x14ac:dyDescent="0.25">
      <c r="A8" s="138" t="s">
        <v>152</v>
      </c>
      <c r="B8" s="32">
        <f>B$9+B$17</f>
        <v>119.91125207856</v>
      </c>
      <c r="C8" s="32">
        <f>C$9+C$17</f>
        <v>4384.9866127477299</v>
      </c>
      <c r="D8" s="65">
        <f>D$9+D$17</f>
        <v>1.0000010000000001</v>
      </c>
    </row>
    <row r="9" spans="1:19" s="74" customFormat="1" ht="14.5" x14ac:dyDescent="0.25">
      <c r="A9" s="99" t="s">
        <v>65</v>
      </c>
      <c r="B9" s="61">
        <f>SUM(B$10:B$16)</f>
        <v>110.61838573607</v>
      </c>
      <c r="C9" s="61">
        <f>SUM(C$10:C$16)</f>
        <v>4045.1595006161097</v>
      </c>
      <c r="D9" s="106">
        <f>SUM(D$10:D$16)</f>
        <v>0.92250300000000007</v>
      </c>
    </row>
    <row r="10" spans="1:19" s="180" customFormat="1" outlineLevel="1" x14ac:dyDescent="0.25">
      <c r="A10" s="178" t="s">
        <v>81</v>
      </c>
      <c r="B10" s="46">
        <v>39.46173484901</v>
      </c>
      <c r="C10" s="46">
        <v>1443.0603969872</v>
      </c>
      <c r="D10" s="100">
        <v>0.32909100000000002</v>
      </c>
    </row>
    <row r="11" spans="1:19" s="83" customFormat="1" outlineLevel="1" x14ac:dyDescent="0.25">
      <c r="A11" s="244" t="s">
        <v>176</v>
      </c>
      <c r="B11" s="204">
        <v>4.6111135290000001E-2</v>
      </c>
      <c r="C11" s="204">
        <v>1.6862196621200001</v>
      </c>
      <c r="D11" s="248">
        <v>3.8499999999999998E-4</v>
      </c>
    </row>
    <row r="12" spans="1:19" outlineLevel="1" x14ac:dyDescent="0.3">
      <c r="A12" s="14" t="s">
        <v>157</v>
      </c>
      <c r="B12" s="152">
        <v>22.708295483499999</v>
      </c>
      <c r="C12" s="152">
        <v>830.41057421799997</v>
      </c>
      <c r="D12" s="201">
        <v>0.18937599999999999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1" x14ac:dyDescent="0.3">
      <c r="A13" s="14" t="s">
        <v>12</v>
      </c>
      <c r="B13" s="152">
        <v>1.63603223728</v>
      </c>
      <c r="C13" s="152">
        <v>59.827408471299997</v>
      </c>
      <c r="D13" s="201">
        <v>1.3644E-2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1" x14ac:dyDescent="0.3">
      <c r="A14" s="14" t="s">
        <v>169</v>
      </c>
      <c r="B14" s="152">
        <v>35.697829301909998</v>
      </c>
      <c r="C14" s="152">
        <v>1305.41964061099</v>
      </c>
      <c r="D14" s="201">
        <v>0.29770200000000002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1" x14ac:dyDescent="0.3">
      <c r="A15" s="14" t="s">
        <v>126</v>
      </c>
      <c r="B15" s="152">
        <v>6.8225393952699998</v>
      </c>
      <c r="C15" s="152">
        <v>249.49071412972</v>
      </c>
      <c r="D15" s="201">
        <v>5.6897000000000003E-2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1" x14ac:dyDescent="0.3">
      <c r="A16" s="14" t="s">
        <v>185</v>
      </c>
      <c r="B16" s="152">
        <v>4.2458433338099999</v>
      </c>
      <c r="C16" s="152">
        <v>155.26454653677999</v>
      </c>
      <c r="D16" s="201">
        <v>3.5408000000000002E-2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14.5" x14ac:dyDescent="0.35">
      <c r="A17" s="114" t="s">
        <v>14</v>
      </c>
      <c r="B17" s="179">
        <f>SUM(B$18:B$24)</f>
        <v>9.2928663424900009</v>
      </c>
      <c r="C17" s="179">
        <f>SUM(C$18:C$24)</f>
        <v>339.82711213161997</v>
      </c>
      <c r="D17" s="241">
        <f>SUM(D$18:D$24)</f>
        <v>7.7497999999999997E-2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1" x14ac:dyDescent="0.3">
      <c r="A18" s="14" t="s">
        <v>81</v>
      </c>
      <c r="B18" s="152">
        <v>0.32397785532000001</v>
      </c>
      <c r="C18" s="152">
        <v>11.847416600000001</v>
      </c>
      <c r="D18" s="201">
        <v>2.702E-3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1" x14ac:dyDescent="0.3">
      <c r="A19" s="14" t="s">
        <v>176</v>
      </c>
      <c r="B19" s="152">
        <v>1.57274157236</v>
      </c>
      <c r="C19" s="152">
        <v>57.51295746289</v>
      </c>
      <c r="D19" s="201">
        <v>1.3115999999999999E-2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1" x14ac:dyDescent="0.3">
      <c r="A20" s="14" t="s">
        <v>113</v>
      </c>
      <c r="B20" s="152">
        <v>2.6105729999999998E-5</v>
      </c>
      <c r="C20" s="152">
        <v>9.5465000000000003E-4</v>
      </c>
      <c r="D20" s="201">
        <v>0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1" x14ac:dyDescent="0.3">
      <c r="A21" s="14" t="s">
        <v>157</v>
      </c>
      <c r="B21" s="152">
        <v>1.5249999999999999</v>
      </c>
      <c r="C21" s="152">
        <v>55.767114999999997</v>
      </c>
      <c r="D21" s="201">
        <v>1.2718E-2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1" x14ac:dyDescent="0.3">
      <c r="A22" s="14" t="s">
        <v>12</v>
      </c>
      <c r="B22" s="152">
        <v>1.01987264218</v>
      </c>
      <c r="C22" s="152">
        <v>37.295314702820001</v>
      </c>
      <c r="D22" s="201">
        <v>8.5050000000000004E-3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1" x14ac:dyDescent="0.3">
      <c r="A23" s="14" t="s">
        <v>169</v>
      </c>
      <c r="B23" s="152">
        <v>4.7416880074599996</v>
      </c>
      <c r="C23" s="152">
        <v>173.39689206956001</v>
      </c>
      <c r="D23" s="201">
        <v>3.9543000000000002E-2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1" x14ac:dyDescent="0.3">
      <c r="A24" s="14" t="s">
        <v>185</v>
      </c>
      <c r="B24" s="152">
        <v>0.10956015944</v>
      </c>
      <c r="C24" s="152">
        <v>4.00646164635</v>
      </c>
      <c r="D24" s="201">
        <v>9.1399999999999999E-4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3">
      <c r="B25" s="237"/>
      <c r="C25" s="237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3">
      <c r="B26" s="237"/>
      <c r="C26" s="237"/>
      <c r="D26" s="30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3">
      <c r="B27" s="237"/>
      <c r="C27" s="237"/>
      <c r="D27" s="3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3">
      <c r="B28" s="237"/>
      <c r="C28" s="237"/>
      <c r="D28" s="3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x14ac:dyDescent="0.3">
      <c r="B29" s="237"/>
      <c r="C29" s="23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x14ac:dyDescent="0.3">
      <c r="B30" s="237"/>
      <c r="C30" s="237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x14ac:dyDescent="0.3">
      <c r="B31" s="237"/>
      <c r="C31" s="237"/>
      <c r="D31" s="3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x14ac:dyDescent="0.3">
      <c r="B32" s="237"/>
      <c r="C32" s="237"/>
      <c r="D32" s="3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237"/>
      <c r="C33" s="237"/>
      <c r="D33" s="3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237"/>
      <c r="C34" s="237"/>
      <c r="D34" s="3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237"/>
      <c r="C35" s="237"/>
      <c r="D35" s="30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237"/>
      <c r="C36" s="237"/>
      <c r="D36" s="3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237"/>
      <c r="C39" s="237"/>
      <c r="D39" s="3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64" bestFit="1" customWidth="1"/>
    <col min="2" max="3" width="13.54296875" style="64" bestFit="1" customWidth="1"/>
    <col min="4" max="4" width="14" style="64" bestFit="1" customWidth="1"/>
    <col min="5" max="7" width="14.54296875" style="64" bestFit="1" customWidth="1"/>
    <col min="8" max="16384" width="9.1796875" style="64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3">
      <c r="A3" s="181"/>
    </row>
    <row r="4" spans="1:19" s="216" customFormat="1" x14ac:dyDescent="0.3">
      <c r="A4" s="163" t="str">
        <f>$A$2 &amp; " (" &amp;G4 &amp; ")"</f>
        <v>Державний та гарантований державою борг України за останні 5 років (млрд. грн)</v>
      </c>
      <c r="G4" s="216" t="str">
        <f>VALUAH</f>
        <v>млрд. грн</v>
      </c>
    </row>
    <row r="5" spans="1:19" s="151" customFormat="1" x14ac:dyDescent="0.25">
      <c r="A5" s="213"/>
      <c r="B5" s="215">
        <v>43465</v>
      </c>
      <c r="C5" s="215">
        <v>43830</v>
      </c>
      <c r="D5" s="215">
        <v>44196</v>
      </c>
      <c r="E5" s="215">
        <v>44561</v>
      </c>
      <c r="F5" s="215">
        <v>44926</v>
      </c>
      <c r="G5" s="215">
        <v>45016</v>
      </c>
    </row>
    <row r="6" spans="1:19" s="130" customFormat="1" x14ac:dyDescent="0.25">
      <c r="A6" s="203" t="s">
        <v>152</v>
      </c>
      <c r="B6" s="82">
        <f t="shared" ref="B6:G6" si="0">SUM(B$7+ B$8)</f>
        <v>2168.4215676641802</v>
      </c>
      <c r="C6" s="82">
        <f t="shared" si="0"/>
        <v>1998.29589995677</v>
      </c>
      <c r="D6" s="82">
        <f t="shared" si="0"/>
        <v>2551.8817251684204</v>
      </c>
      <c r="E6" s="82">
        <f t="shared" si="0"/>
        <v>2672.0602100677202</v>
      </c>
      <c r="F6" s="82">
        <f t="shared" si="0"/>
        <v>4073.5025076400698</v>
      </c>
      <c r="G6" s="82">
        <f t="shared" si="0"/>
        <v>4384.9866127477308</v>
      </c>
    </row>
    <row r="7" spans="1:19" s="76" customFormat="1" x14ac:dyDescent="0.25">
      <c r="A7" s="133" t="s">
        <v>48</v>
      </c>
      <c r="B7" s="79">
        <v>771.41054367665004</v>
      </c>
      <c r="C7" s="79">
        <v>838.84791941263995</v>
      </c>
      <c r="D7" s="79">
        <v>1032.9472373353101</v>
      </c>
      <c r="E7" s="79">
        <v>1111.5978612510701</v>
      </c>
      <c r="F7" s="79">
        <v>1461.8881836600101</v>
      </c>
      <c r="G7" s="79">
        <v>1514.1079453622101</v>
      </c>
    </row>
    <row r="8" spans="1:19" s="76" customFormat="1" x14ac:dyDescent="0.25">
      <c r="A8" s="133" t="s">
        <v>59</v>
      </c>
      <c r="B8" s="79">
        <v>1397.0110239875301</v>
      </c>
      <c r="C8" s="79">
        <v>1159.4479805441299</v>
      </c>
      <c r="D8" s="79">
        <v>1518.9344878331101</v>
      </c>
      <c r="E8" s="79">
        <v>1560.4623488166501</v>
      </c>
      <c r="F8" s="79">
        <v>2611.6143239800599</v>
      </c>
      <c r="G8" s="79">
        <v>2870.8786673855202</v>
      </c>
    </row>
    <row r="9" spans="1:19" x14ac:dyDescent="0.3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 x14ac:dyDescent="0.3">
      <c r="A10" s="163" t="str">
        <f>$A$2 &amp; " (" &amp;G10 &amp; ")"</f>
        <v>Державний та гарантований державою борг України за останні 5 років (млрд. дол. США)</v>
      </c>
      <c r="B10" s="47"/>
      <c r="C10" s="47"/>
      <c r="D10" s="47"/>
      <c r="E10" s="47"/>
      <c r="F10" s="47"/>
      <c r="G10" s="216" t="str">
        <f>VALUSD</f>
        <v>млрд. дол. США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4" customFormat="1" x14ac:dyDescent="0.3">
      <c r="A11" s="213"/>
      <c r="B11" s="215">
        <v>43465</v>
      </c>
      <c r="C11" s="215">
        <v>43830</v>
      </c>
      <c r="D11" s="215">
        <v>44196</v>
      </c>
      <c r="E11" s="215">
        <v>44561</v>
      </c>
      <c r="F11" s="215">
        <v>44926</v>
      </c>
      <c r="G11" s="215">
        <v>45016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</row>
    <row r="12" spans="1:19" s="251" customFormat="1" x14ac:dyDescent="0.3">
      <c r="A12" s="203" t="s">
        <v>152</v>
      </c>
      <c r="B12" s="82">
        <f t="shared" ref="B12:G12" si="1">SUM(B$13+ B$14)</f>
        <v>78.315547975930002</v>
      </c>
      <c r="C12" s="82">
        <f t="shared" si="1"/>
        <v>84.365406859519993</v>
      </c>
      <c r="D12" s="82">
        <f t="shared" si="1"/>
        <v>90.253504033989998</v>
      </c>
      <c r="E12" s="82">
        <f t="shared" si="1"/>
        <v>97.955884555140003</v>
      </c>
      <c r="F12" s="82">
        <f t="shared" si="1"/>
        <v>111.39344978078</v>
      </c>
      <c r="G12" s="82">
        <f t="shared" si="1"/>
        <v>119.91125207856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97" customFormat="1" x14ac:dyDescent="0.3">
      <c r="A13" s="17" t="s">
        <v>48</v>
      </c>
      <c r="B13" s="232">
        <v>27.860560115839998</v>
      </c>
      <c r="C13" s="232">
        <v>35.415048399980002</v>
      </c>
      <c r="D13" s="232">
        <v>36.532691437769998</v>
      </c>
      <c r="E13" s="232">
        <v>40.750410996870002</v>
      </c>
      <c r="F13" s="232">
        <v>39.976596962199999</v>
      </c>
      <c r="G13" s="232">
        <v>41.404591517710003</v>
      </c>
      <c r="H13" s="187"/>
      <c r="I13" s="187"/>
      <c r="J13" s="187"/>
      <c r="K13" s="187"/>
      <c r="L13" s="187"/>
      <c r="M13" s="187"/>
      <c r="N13" s="187"/>
      <c r="O13" s="187"/>
      <c r="P13" s="187"/>
      <c r="Q13" s="187"/>
    </row>
    <row r="14" spans="1:19" s="197" customFormat="1" x14ac:dyDescent="0.3">
      <c r="A14" s="17" t="s">
        <v>59</v>
      </c>
      <c r="B14" s="232">
        <v>50.45498786009</v>
      </c>
      <c r="C14" s="232">
        <v>48.950358459539999</v>
      </c>
      <c r="D14" s="232">
        <v>53.72081259622</v>
      </c>
      <c r="E14" s="232">
        <v>57.20547355827</v>
      </c>
      <c r="F14" s="232">
        <v>71.416852818579997</v>
      </c>
      <c r="G14" s="232">
        <v>78.506660560849994</v>
      </c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19" x14ac:dyDescent="0.3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1" customFormat="1" x14ac:dyDescent="0.3">
      <c r="G16" s="8" t="s">
        <v>190</v>
      </c>
    </row>
    <row r="17" spans="1:19" s="4" customFormat="1" x14ac:dyDescent="0.3">
      <c r="A17" s="213"/>
      <c r="B17" s="215">
        <v>43465</v>
      </c>
      <c r="C17" s="215">
        <v>43830</v>
      </c>
      <c r="D17" s="215">
        <v>44196</v>
      </c>
      <c r="E17" s="215">
        <v>44561</v>
      </c>
      <c r="F17" s="215">
        <v>44926</v>
      </c>
      <c r="G17" s="215">
        <v>45016</v>
      </c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s="251" customFormat="1" x14ac:dyDescent="0.3">
      <c r="A18" s="203" t="s">
        <v>152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97" customFormat="1" x14ac:dyDescent="0.3">
      <c r="A19" s="17" t="s">
        <v>48</v>
      </c>
      <c r="B19" s="26">
        <v>0.35574699999999998</v>
      </c>
      <c r="C19" s="26">
        <v>0.41978199999999999</v>
      </c>
      <c r="D19" s="26">
        <v>0.404779</v>
      </c>
      <c r="E19" s="26">
        <v>0.41600799999999999</v>
      </c>
      <c r="F19" s="26">
        <v>0.358877</v>
      </c>
      <c r="G19" s="26">
        <v>0.34529399999999999</v>
      </c>
      <c r="H19" s="187"/>
      <c r="I19" s="187"/>
      <c r="J19" s="187"/>
      <c r="K19" s="187"/>
      <c r="L19" s="187"/>
      <c r="M19" s="187"/>
      <c r="N19" s="187"/>
      <c r="O19" s="187"/>
      <c r="P19" s="187"/>
      <c r="Q19" s="187"/>
    </row>
    <row r="20" spans="1:19" s="197" customFormat="1" x14ac:dyDescent="0.3">
      <c r="A20" s="17" t="s">
        <v>59</v>
      </c>
      <c r="B20" s="26">
        <v>0.64425299999999996</v>
      </c>
      <c r="C20" s="26">
        <v>0.58021800000000001</v>
      </c>
      <c r="D20" s="26">
        <v>0.595221</v>
      </c>
      <c r="E20" s="26">
        <v>0.58399199999999996</v>
      </c>
      <c r="F20" s="26">
        <v>0.641123</v>
      </c>
      <c r="G20" s="26">
        <v>0.65470600000000001</v>
      </c>
      <c r="H20" s="187"/>
      <c r="I20" s="187"/>
      <c r="J20" s="187"/>
      <c r="K20" s="187"/>
      <c r="L20" s="187"/>
      <c r="M20" s="187"/>
      <c r="N20" s="187"/>
      <c r="O20" s="187"/>
      <c r="P20" s="187"/>
      <c r="Q20" s="187"/>
    </row>
    <row r="21" spans="1:19" x14ac:dyDescent="0.3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1" customFormat="1" x14ac:dyDescent="0.3"/>
    <row r="26" spans="1:19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 x14ac:dyDescent="0.3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 x14ac:dyDescent="0.3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 x14ac:dyDescent="0.3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 x14ac:dyDescent="0.3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 x14ac:dyDescent="0.3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 x14ac:dyDescent="0.3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64" bestFit="1" customWidth="1"/>
    <col min="2" max="7" width="11.7265625" style="64" customWidth="1"/>
    <col min="8" max="16384" width="9.1796875" style="64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4" spans="1:19" s="216" customFormat="1" x14ac:dyDescent="0.3">
      <c r="G4" s="8" t="s">
        <v>100</v>
      </c>
    </row>
    <row r="5" spans="1:19" s="151" customFormat="1" x14ac:dyDescent="0.25">
      <c r="A5" s="206"/>
      <c r="B5" s="215">
        <f>YT_ALL!B5</f>
        <v>43465</v>
      </c>
      <c r="C5" s="215">
        <f>YT_ALL!C5</f>
        <v>43830</v>
      </c>
      <c r="D5" s="215">
        <f>YT_ALL!D5</f>
        <v>44196</v>
      </c>
      <c r="E5" s="215">
        <f>YT_ALL!E5</f>
        <v>44561</v>
      </c>
      <c r="F5" s="215">
        <f>YT_ALL!F5</f>
        <v>44926</v>
      </c>
      <c r="G5" s="215">
        <f>YT_ALL!G5</f>
        <v>45016</v>
      </c>
    </row>
    <row r="6" spans="1:19" s="130" customFormat="1" x14ac:dyDescent="0.25">
      <c r="A6" s="203" t="s">
        <v>152</v>
      </c>
      <c r="B6" s="82">
        <f t="shared" ref="B6:G6" si="0">SUM(B$7+ B$8)</f>
        <v>2168.4215676641802</v>
      </c>
      <c r="C6" s="82">
        <f t="shared" si="0"/>
        <v>1998.29589995677</v>
      </c>
      <c r="D6" s="82">
        <f t="shared" si="0"/>
        <v>2551.8817251684204</v>
      </c>
      <c r="E6" s="82">
        <f t="shared" si="0"/>
        <v>2672.0602100677202</v>
      </c>
      <c r="F6" s="82">
        <f t="shared" si="0"/>
        <v>4073.5025076400698</v>
      </c>
      <c r="G6" s="82">
        <f t="shared" si="0"/>
        <v>4384.9866127477308</v>
      </c>
    </row>
    <row r="7" spans="1:19" s="76" customFormat="1" x14ac:dyDescent="0.25">
      <c r="A7" s="118" t="str">
        <f>YT_ALL!A7</f>
        <v>Внутрішній борг</v>
      </c>
      <c r="B7" s="79">
        <f>YT_ALL!B7/DMLMLR</f>
        <v>771.41054367665004</v>
      </c>
      <c r="C7" s="79">
        <f>YT_ALL!C7/DMLMLR</f>
        <v>838.84791941263995</v>
      </c>
      <c r="D7" s="79">
        <f>YT_ALL!D7/DMLMLR</f>
        <v>1032.9472373353101</v>
      </c>
      <c r="E7" s="79">
        <f>YT_ALL!E7/DMLMLR</f>
        <v>1111.5978612510701</v>
      </c>
      <c r="F7" s="79">
        <f>YT_ALL!F7/DMLMLR</f>
        <v>1461.8881836600101</v>
      </c>
      <c r="G7" s="79">
        <f>YT_ALL!G7/DMLMLR</f>
        <v>1514.1079453622101</v>
      </c>
    </row>
    <row r="8" spans="1:19" s="76" customFormat="1" x14ac:dyDescent="0.25">
      <c r="A8" s="118" t="str">
        <f>YT_ALL!A8</f>
        <v>Зовнішній борг</v>
      </c>
      <c r="B8" s="79">
        <f>YT_ALL!B8/DMLMLR</f>
        <v>1397.0110239875301</v>
      </c>
      <c r="C8" s="79">
        <f>YT_ALL!C8/DMLMLR</f>
        <v>1159.4479805441299</v>
      </c>
      <c r="D8" s="79">
        <f>YT_ALL!D8/DMLMLR</f>
        <v>1518.9344878331101</v>
      </c>
      <c r="E8" s="79">
        <f>YT_ALL!E8/DMLMLR</f>
        <v>1560.4623488166501</v>
      </c>
      <c r="F8" s="79">
        <f>YT_ALL!F8/DMLMLR</f>
        <v>2611.6143239800599</v>
      </c>
      <c r="G8" s="79">
        <f>YT_ALL!G8/DMLMLR</f>
        <v>2870.8786673855202</v>
      </c>
    </row>
    <row r="9" spans="1:19" x14ac:dyDescent="0.3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 x14ac:dyDescent="0.3">
      <c r="B10" s="47"/>
      <c r="C10" s="47"/>
      <c r="D10" s="47"/>
      <c r="E10" s="47"/>
      <c r="F10" s="47"/>
      <c r="G10" s="8" t="s">
        <v>96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4" customFormat="1" x14ac:dyDescent="0.3">
      <c r="A11" s="51"/>
      <c r="B11" s="215">
        <f>YT_ALL!B11</f>
        <v>43465</v>
      </c>
      <c r="C11" s="215">
        <f>YT_ALL!C11</f>
        <v>43830</v>
      </c>
      <c r="D11" s="215">
        <f>YT_ALL!D11</f>
        <v>44196</v>
      </c>
      <c r="E11" s="215">
        <f>YT_ALL!E11</f>
        <v>44561</v>
      </c>
      <c r="F11" s="215">
        <f>YT_ALL!F11</f>
        <v>44926</v>
      </c>
      <c r="G11" s="215">
        <f>YT_ALL!G11</f>
        <v>45016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</row>
    <row r="12" spans="1:19" s="251" customFormat="1" x14ac:dyDescent="0.3">
      <c r="A12" s="203" t="s">
        <v>152</v>
      </c>
      <c r="B12" s="82">
        <f t="shared" ref="B12:G12" si="1">SUM(B$13+ B$14)</f>
        <v>78.315547975930002</v>
      </c>
      <c r="C12" s="82">
        <f t="shared" si="1"/>
        <v>84.365406859519993</v>
      </c>
      <c r="D12" s="82">
        <f t="shared" si="1"/>
        <v>90.253504033989998</v>
      </c>
      <c r="E12" s="82">
        <f t="shared" si="1"/>
        <v>97.955884555140003</v>
      </c>
      <c r="F12" s="82">
        <f t="shared" si="1"/>
        <v>111.39344978078</v>
      </c>
      <c r="G12" s="82">
        <f t="shared" si="1"/>
        <v>119.91125207856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97" customFormat="1" x14ac:dyDescent="0.3">
      <c r="A13" s="118" t="str">
        <f>YT_ALL!A13</f>
        <v>Внутрішній борг</v>
      </c>
      <c r="B13" s="79">
        <f>YT_ALL!B13/DMLMLR</f>
        <v>27.860560115839998</v>
      </c>
      <c r="C13" s="79">
        <f>YT_ALL!C13/DMLMLR</f>
        <v>35.415048399980002</v>
      </c>
      <c r="D13" s="79">
        <f>YT_ALL!D13/DMLMLR</f>
        <v>36.532691437769998</v>
      </c>
      <c r="E13" s="79">
        <f>YT_ALL!E13/DMLMLR</f>
        <v>40.750410996870002</v>
      </c>
      <c r="F13" s="79">
        <f>YT_ALL!F13/DMLMLR</f>
        <v>39.976596962199999</v>
      </c>
      <c r="G13" s="79">
        <f>YT_ALL!G13/DMLMLR</f>
        <v>41.404591517710003</v>
      </c>
      <c r="H13" s="187"/>
      <c r="I13" s="187"/>
      <c r="J13" s="187"/>
      <c r="K13" s="187"/>
      <c r="L13" s="187"/>
      <c r="M13" s="187"/>
      <c r="N13" s="187"/>
      <c r="O13" s="187"/>
      <c r="P13" s="187"/>
      <c r="Q13" s="187"/>
    </row>
    <row r="14" spans="1:19" s="197" customFormat="1" x14ac:dyDescent="0.3">
      <c r="A14" s="118" t="str">
        <f>YT_ALL!A14</f>
        <v>Зовнішній борг</v>
      </c>
      <c r="B14" s="79">
        <f>YT_ALL!B14/DMLMLR</f>
        <v>50.45498786009</v>
      </c>
      <c r="C14" s="79">
        <f>YT_ALL!C14/DMLMLR</f>
        <v>48.950358459539999</v>
      </c>
      <c r="D14" s="79">
        <f>YT_ALL!D14/DMLMLR</f>
        <v>53.72081259622</v>
      </c>
      <c r="E14" s="79">
        <f>YT_ALL!E14/DMLMLR</f>
        <v>57.20547355827</v>
      </c>
      <c r="F14" s="79">
        <f>YT_ALL!F14/DMLMLR</f>
        <v>71.416852818579997</v>
      </c>
      <c r="G14" s="79">
        <f>YT_ALL!G14/DMLMLR</f>
        <v>78.506660560849994</v>
      </c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19" x14ac:dyDescent="0.3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1" customFormat="1" x14ac:dyDescent="0.3">
      <c r="G16" s="8" t="s">
        <v>190</v>
      </c>
    </row>
    <row r="17" spans="1:19" s="4" customFormat="1" x14ac:dyDescent="0.3">
      <c r="A17" s="51"/>
      <c r="B17" s="215">
        <f>YT_ALL!B17</f>
        <v>43465</v>
      </c>
      <c r="C17" s="215">
        <f>YT_ALL!C17</f>
        <v>43830</v>
      </c>
      <c r="D17" s="215">
        <f>YT_ALL!D17</f>
        <v>44196</v>
      </c>
      <c r="E17" s="215">
        <f>YT_ALL!E17</f>
        <v>44561</v>
      </c>
      <c r="F17" s="215">
        <f>YT_ALL!F17</f>
        <v>44926</v>
      </c>
      <c r="G17" s="215">
        <f>YT_ALL!G17</f>
        <v>45016</v>
      </c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s="251" customFormat="1" x14ac:dyDescent="0.3">
      <c r="A18" s="203" t="s">
        <v>152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97" customFormat="1" x14ac:dyDescent="0.3">
      <c r="A19" s="118" t="str">
        <f>YT_ALL!A19</f>
        <v>Внутрішній борг</v>
      </c>
      <c r="B19" s="144">
        <f>YT_ALL!B19</f>
        <v>0.35574699999999998</v>
      </c>
      <c r="C19" s="144">
        <f>YT_ALL!C19</f>
        <v>0.41978199999999999</v>
      </c>
      <c r="D19" s="144">
        <f>YT_ALL!D19</f>
        <v>0.404779</v>
      </c>
      <c r="E19" s="144">
        <f>YT_ALL!E19</f>
        <v>0.41600799999999999</v>
      </c>
      <c r="F19" s="144">
        <f>YT_ALL!F19</f>
        <v>0.358877</v>
      </c>
      <c r="G19" s="144">
        <f>YT_ALL!G19</f>
        <v>0.34529399999999999</v>
      </c>
      <c r="H19" s="187"/>
      <c r="I19" s="187"/>
      <c r="J19" s="187"/>
      <c r="K19" s="187"/>
      <c r="L19" s="187"/>
      <c r="M19" s="187"/>
      <c r="N19" s="187"/>
      <c r="O19" s="187"/>
      <c r="P19" s="187"/>
      <c r="Q19" s="187"/>
    </row>
    <row r="20" spans="1:19" s="197" customFormat="1" x14ac:dyDescent="0.3">
      <c r="A20" s="118" t="str">
        <f>YT_ALL!A20</f>
        <v>Зовнішній борг</v>
      </c>
      <c r="B20" s="144">
        <f>YT_ALL!B20</f>
        <v>0.64425299999999996</v>
      </c>
      <c r="C20" s="144">
        <f>YT_ALL!C20</f>
        <v>0.58021800000000001</v>
      </c>
      <c r="D20" s="144">
        <f>YT_ALL!D20</f>
        <v>0.595221</v>
      </c>
      <c r="E20" s="144">
        <f>YT_ALL!E20</f>
        <v>0.58399199999999996</v>
      </c>
      <c r="F20" s="144">
        <f>YT_ALL!F20</f>
        <v>0.641123</v>
      </c>
      <c r="G20" s="144">
        <f>YT_ALL!G20</f>
        <v>0.65470600000000001</v>
      </c>
      <c r="H20" s="187"/>
      <c r="I20" s="187"/>
      <c r="J20" s="187"/>
      <c r="K20" s="187"/>
      <c r="L20" s="187"/>
      <c r="M20" s="187"/>
      <c r="N20" s="187"/>
      <c r="O20" s="187"/>
      <c r="P20" s="187"/>
      <c r="Q20" s="187"/>
    </row>
    <row r="21" spans="1:19" x14ac:dyDescent="0.3">
      <c r="A21" s="21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1" customFormat="1" x14ac:dyDescent="0.3"/>
    <row r="26" spans="1:19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 x14ac:dyDescent="0.3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 x14ac:dyDescent="0.3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 x14ac:dyDescent="0.3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 x14ac:dyDescent="0.3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 x14ac:dyDescent="0.3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 x14ac:dyDescent="0.3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64" bestFit="1" customWidth="1"/>
    <col min="2" max="7" width="11.7265625" style="64" customWidth="1"/>
    <col min="8" max="16384" width="9.1796875" style="64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4" spans="1:19" s="216" customFormat="1" x14ac:dyDescent="0.3">
      <c r="G4" s="8" t="s">
        <v>100</v>
      </c>
    </row>
    <row r="5" spans="1:19" s="151" customFormat="1" x14ac:dyDescent="0.25">
      <c r="A5" s="206"/>
      <c r="B5" s="215">
        <f>YT_ALL!B5</f>
        <v>43465</v>
      </c>
      <c r="C5" s="215">
        <f>YT_ALL!C5</f>
        <v>43830</v>
      </c>
      <c r="D5" s="215">
        <f>YT_ALL!D5</f>
        <v>44196</v>
      </c>
      <c r="E5" s="215">
        <f>YT_ALL!E5</f>
        <v>44561</v>
      </c>
      <c r="F5" s="215">
        <f>YT_ALL!F5</f>
        <v>44926</v>
      </c>
      <c r="G5" s="215">
        <f>YT_ALL!G5</f>
        <v>45016</v>
      </c>
    </row>
    <row r="6" spans="1:19" s="130" customFormat="1" x14ac:dyDescent="0.25">
      <c r="A6" s="203" t="s">
        <v>152</v>
      </c>
      <c r="B6" s="82">
        <f t="shared" ref="B6:G6" si="0">SUM(B$7+ B$8)</f>
        <v>2168.4215676641797</v>
      </c>
      <c r="C6" s="82">
        <f t="shared" si="0"/>
        <v>1998.29589995677</v>
      </c>
      <c r="D6" s="82">
        <f t="shared" si="0"/>
        <v>2551.88172516842</v>
      </c>
      <c r="E6" s="82">
        <f t="shared" si="0"/>
        <v>2672.0602100677197</v>
      </c>
      <c r="F6" s="82">
        <f t="shared" si="0"/>
        <v>4073.5025076400698</v>
      </c>
      <c r="G6" s="82">
        <f t="shared" si="0"/>
        <v>4384.9866127477299</v>
      </c>
    </row>
    <row r="7" spans="1:19" s="76" customFormat="1" x14ac:dyDescent="0.25">
      <c r="A7" s="118" t="str">
        <f>YK_ALL!A7</f>
        <v>Державний борг</v>
      </c>
      <c r="B7" s="79">
        <f>YK_ALL!B7/DMLMLR</f>
        <v>1860.2910955853999</v>
      </c>
      <c r="C7" s="79">
        <f>YK_ALL!C7/DMLMLR</f>
        <v>1761.36913148087</v>
      </c>
      <c r="D7" s="79">
        <f>YK_ALL!D7/DMLMLR</f>
        <v>2259.2315015926201</v>
      </c>
      <c r="E7" s="79">
        <f>YK_ALL!E7/DMLMLR</f>
        <v>2362.7201507571899</v>
      </c>
      <c r="F7" s="79">
        <f>YK_ALL!F7/DMLMLR</f>
        <v>3715.1336317660898</v>
      </c>
      <c r="G7" s="79">
        <f>YK_ALL!G7/DMLMLR</f>
        <v>4045.1595006161101</v>
      </c>
    </row>
    <row r="8" spans="1:19" s="76" customFormat="1" x14ac:dyDescent="0.25">
      <c r="A8" s="118" t="str">
        <f>YK_ALL!A8</f>
        <v>Гарантований державою борг</v>
      </c>
      <c r="B8" s="79">
        <f>YK_ALL!B8/DMLMLR</f>
        <v>308.13047207877997</v>
      </c>
      <c r="C8" s="79">
        <f>YK_ALL!C8/DMLMLR</f>
        <v>236.92676847589999</v>
      </c>
      <c r="D8" s="79">
        <f>YK_ALL!D8/DMLMLR</f>
        <v>292.6502235758</v>
      </c>
      <c r="E8" s="79">
        <f>YK_ALL!E8/DMLMLR</f>
        <v>309.34005931053002</v>
      </c>
      <c r="F8" s="79">
        <f>YK_ALL!F8/DMLMLR</f>
        <v>358.36887587398002</v>
      </c>
      <c r="G8" s="79">
        <f>YK_ALL!G8/DMLMLR</f>
        <v>339.82711213162003</v>
      </c>
    </row>
    <row r="9" spans="1:19" x14ac:dyDescent="0.3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 x14ac:dyDescent="0.3">
      <c r="B10" s="47"/>
      <c r="C10" s="47"/>
      <c r="D10" s="47"/>
      <c r="E10" s="47"/>
      <c r="F10" s="47"/>
      <c r="G10" s="8" t="s">
        <v>96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4" customFormat="1" x14ac:dyDescent="0.3">
      <c r="A11" s="51"/>
      <c r="B11" s="215">
        <f>YT_ALL!B11</f>
        <v>43465</v>
      </c>
      <c r="C11" s="215">
        <f>YT_ALL!C11</f>
        <v>43830</v>
      </c>
      <c r="D11" s="215">
        <f>YT_ALL!D11</f>
        <v>44196</v>
      </c>
      <c r="E11" s="215">
        <f>YT_ALL!E11</f>
        <v>44561</v>
      </c>
      <c r="F11" s="215">
        <f>YT_ALL!F11</f>
        <v>44926</v>
      </c>
      <c r="G11" s="215">
        <f>YT_ALL!G11</f>
        <v>45016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</row>
    <row r="12" spans="1:19" s="251" customFormat="1" x14ac:dyDescent="0.3">
      <c r="A12" s="203" t="s">
        <v>152</v>
      </c>
      <c r="B12" s="82">
        <f t="shared" ref="B12:G12" si="1">SUM(B$13+ B$14)</f>
        <v>78.315547975930002</v>
      </c>
      <c r="C12" s="82">
        <f t="shared" si="1"/>
        <v>84.365406859520007</v>
      </c>
      <c r="D12" s="82">
        <f t="shared" si="1"/>
        <v>90.253504033989998</v>
      </c>
      <c r="E12" s="82">
        <f t="shared" si="1"/>
        <v>97.955884555140003</v>
      </c>
      <c r="F12" s="82">
        <f t="shared" si="1"/>
        <v>111.39344978078</v>
      </c>
      <c r="G12" s="82">
        <f t="shared" si="1"/>
        <v>119.91125207856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97" customFormat="1" x14ac:dyDescent="0.3">
      <c r="A13" s="118" t="str">
        <f>YK_ALL!A13</f>
        <v>Державний борг</v>
      </c>
      <c r="B13" s="79">
        <f>YK_ALL!B13/DMLMLR</f>
        <v>67.186989245079999</v>
      </c>
      <c r="C13" s="79">
        <f>YK_ALL!C13/DMLMLR</f>
        <v>74.362672420240003</v>
      </c>
      <c r="D13" s="79">
        <f>YK_ALL!D13/DMLMLR</f>
        <v>79.903217077660003</v>
      </c>
      <c r="E13" s="79">
        <f>YK_ALL!E13/DMLMLR</f>
        <v>86.615691312519999</v>
      </c>
      <c r="F13" s="79">
        <f>YK_ALL!F13/DMLMLR</f>
        <v>101.59354286955001</v>
      </c>
      <c r="G13" s="79">
        <f>YK_ALL!G13/DMLMLR</f>
        <v>110.61838573607</v>
      </c>
      <c r="H13" s="187"/>
      <c r="I13" s="187"/>
      <c r="J13" s="187"/>
      <c r="K13" s="187"/>
      <c r="L13" s="187"/>
      <c r="M13" s="187"/>
      <c r="N13" s="187"/>
      <c r="O13" s="187"/>
      <c r="P13" s="187"/>
      <c r="Q13" s="187"/>
    </row>
    <row r="14" spans="1:19" s="197" customFormat="1" x14ac:dyDescent="0.3">
      <c r="A14" s="118" t="str">
        <f>YK_ALL!A14</f>
        <v>Гарантований державою борг</v>
      </c>
      <c r="B14" s="79">
        <f>YK_ALL!B14/DMLMLR</f>
        <v>11.128558730849999</v>
      </c>
      <c r="C14" s="79">
        <f>YK_ALL!C14/DMLMLR</f>
        <v>10.002734439279999</v>
      </c>
      <c r="D14" s="79">
        <f>YK_ALL!D14/DMLMLR</f>
        <v>10.350286956330001</v>
      </c>
      <c r="E14" s="79">
        <f>YK_ALL!E14/DMLMLR</f>
        <v>11.34019324262</v>
      </c>
      <c r="F14" s="79">
        <f>YK_ALL!F14/DMLMLR</f>
        <v>9.7999069112299999</v>
      </c>
      <c r="G14" s="79">
        <f>YK_ALL!G14/DMLMLR</f>
        <v>9.2928663424900009</v>
      </c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19" x14ac:dyDescent="0.3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1" customFormat="1" x14ac:dyDescent="0.3">
      <c r="G16" s="8" t="s">
        <v>190</v>
      </c>
    </row>
    <row r="17" spans="1:19" s="4" customFormat="1" x14ac:dyDescent="0.3">
      <c r="A17" s="51"/>
      <c r="B17" s="215">
        <f>YT_ALL!B17</f>
        <v>43465</v>
      </c>
      <c r="C17" s="215">
        <f>YT_ALL!C17</f>
        <v>43830</v>
      </c>
      <c r="D17" s="215">
        <f>YT_ALL!D17</f>
        <v>44196</v>
      </c>
      <c r="E17" s="215">
        <f>YT_ALL!E17</f>
        <v>44561</v>
      </c>
      <c r="F17" s="215">
        <f>YT_ALL!F17</f>
        <v>44926</v>
      </c>
      <c r="G17" s="215">
        <f>YT_ALL!G17</f>
        <v>45016</v>
      </c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s="251" customFormat="1" x14ac:dyDescent="0.3">
      <c r="A18" s="203" t="s">
        <v>152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97" customFormat="1" x14ac:dyDescent="0.3">
      <c r="A19" s="118" t="str">
        <f>YK_ALL!A19</f>
        <v>Державний борг</v>
      </c>
      <c r="B19" s="79">
        <f>YK_ALL!B19</f>
        <v>0.85790100000000002</v>
      </c>
      <c r="C19" s="79">
        <f>YK_ALL!C19</f>
        <v>0.881436</v>
      </c>
      <c r="D19" s="79">
        <f>YK_ALL!D19</f>
        <v>0.88532</v>
      </c>
      <c r="E19" s="79">
        <f>YK_ALL!E19</f>
        <v>0.88423200000000002</v>
      </c>
      <c r="F19" s="79">
        <f>YK_ALL!F19</f>
        <v>0.91202399999999995</v>
      </c>
      <c r="G19" s="79">
        <f>YK_ALL!G19</f>
        <v>0.92250200000000004</v>
      </c>
      <c r="H19" s="187"/>
      <c r="I19" s="187"/>
      <c r="J19" s="187"/>
      <c r="K19" s="187"/>
      <c r="L19" s="187"/>
      <c r="M19" s="187"/>
      <c r="N19" s="187"/>
      <c r="O19" s="187"/>
      <c r="P19" s="187"/>
      <c r="Q19" s="187"/>
    </row>
    <row r="20" spans="1:19" s="197" customFormat="1" x14ac:dyDescent="0.3">
      <c r="A20" s="118" t="str">
        <f>YK_ALL!A20</f>
        <v>Гарантований державою борг</v>
      </c>
      <c r="B20" s="79">
        <f>YK_ALL!B20</f>
        <v>0.142099</v>
      </c>
      <c r="C20" s="79">
        <f>YK_ALL!C20</f>
        <v>0.118564</v>
      </c>
      <c r="D20" s="79">
        <f>YK_ALL!D20</f>
        <v>0.11468</v>
      </c>
      <c r="E20" s="79">
        <f>YK_ALL!E20</f>
        <v>0.115768</v>
      </c>
      <c r="F20" s="79">
        <f>YK_ALL!F20</f>
        <v>8.7975999999999999E-2</v>
      </c>
      <c r="G20" s="79">
        <f>YK_ALL!G20</f>
        <v>7.7497999999999997E-2</v>
      </c>
      <c r="H20" s="187"/>
      <c r="I20" s="187"/>
      <c r="J20" s="187"/>
      <c r="K20" s="187"/>
      <c r="L20" s="187"/>
      <c r="M20" s="187"/>
      <c r="N20" s="187"/>
      <c r="O20" s="187"/>
      <c r="P20" s="187"/>
      <c r="Q20" s="187"/>
    </row>
    <row r="21" spans="1:19" x14ac:dyDescent="0.3">
      <c r="A21" s="21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1" customFormat="1" x14ac:dyDescent="0.3"/>
    <row r="26" spans="1:19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 x14ac:dyDescent="0.3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 x14ac:dyDescent="0.3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 x14ac:dyDescent="0.3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 x14ac:dyDescent="0.3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 x14ac:dyDescent="0.3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 x14ac:dyDescent="0.3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64" bestFit="1" customWidth="1"/>
    <col min="2" max="3" width="13.54296875" style="64" bestFit="1" customWidth="1"/>
    <col min="4" max="4" width="14" style="64" bestFit="1" customWidth="1"/>
    <col min="5" max="7" width="14.54296875" style="64" bestFit="1" customWidth="1"/>
    <col min="8" max="16384" width="9.1796875" style="64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3">
      <c r="A3" s="181"/>
    </row>
    <row r="4" spans="1:19" s="216" customFormat="1" x14ac:dyDescent="0.3">
      <c r="G4" s="216" t="str">
        <f>VALUAH</f>
        <v>млрд. грн</v>
      </c>
    </row>
    <row r="5" spans="1:19" s="151" customFormat="1" x14ac:dyDescent="0.25">
      <c r="A5" s="213"/>
      <c r="B5" s="215">
        <v>43465</v>
      </c>
      <c r="C5" s="215">
        <v>43830</v>
      </c>
      <c r="D5" s="215">
        <v>44196</v>
      </c>
      <c r="E5" s="215">
        <v>44561</v>
      </c>
      <c r="F5" s="215">
        <v>44926</v>
      </c>
      <c r="G5" s="215">
        <v>45016</v>
      </c>
    </row>
    <row r="6" spans="1:19" s="130" customFormat="1" x14ac:dyDescent="0.25">
      <c r="A6" s="203" t="s">
        <v>152</v>
      </c>
      <c r="B6" s="82">
        <f t="shared" ref="B6:G6" si="0">SUM(B$7+ B$8)</f>
        <v>2168.4215676641797</v>
      </c>
      <c r="C6" s="82">
        <f t="shared" si="0"/>
        <v>1998.29589995677</v>
      </c>
      <c r="D6" s="82">
        <f t="shared" si="0"/>
        <v>2551.88172516842</v>
      </c>
      <c r="E6" s="82">
        <f t="shared" si="0"/>
        <v>2672.0602100677197</v>
      </c>
      <c r="F6" s="82">
        <f t="shared" si="0"/>
        <v>4073.5025076400698</v>
      </c>
      <c r="G6" s="82">
        <f t="shared" si="0"/>
        <v>4384.9866127477299</v>
      </c>
    </row>
    <row r="7" spans="1:19" s="76" customFormat="1" x14ac:dyDescent="0.25">
      <c r="A7" s="133" t="s">
        <v>65</v>
      </c>
      <c r="B7" s="79">
        <v>1860.2910955853999</v>
      </c>
      <c r="C7" s="79">
        <v>1761.36913148087</v>
      </c>
      <c r="D7" s="79">
        <v>2259.2315015926201</v>
      </c>
      <c r="E7" s="79">
        <v>2362.7201507571899</v>
      </c>
      <c r="F7" s="79">
        <v>3715.1336317660898</v>
      </c>
      <c r="G7" s="79">
        <v>4045.1595006161101</v>
      </c>
    </row>
    <row r="8" spans="1:19" s="76" customFormat="1" x14ac:dyDescent="0.25">
      <c r="A8" s="133" t="s">
        <v>14</v>
      </c>
      <c r="B8" s="79">
        <v>308.13047207877997</v>
      </c>
      <c r="C8" s="79">
        <v>236.92676847589999</v>
      </c>
      <c r="D8" s="79">
        <v>292.6502235758</v>
      </c>
      <c r="E8" s="79">
        <v>309.34005931053002</v>
      </c>
      <c r="F8" s="79">
        <v>358.36887587398002</v>
      </c>
      <c r="G8" s="79">
        <v>339.82711213162003</v>
      </c>
    </row>
    <row r="9" spans="1:19" x14ac:dyDescent="0.3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 x14ac:dyDescent="0.3">
      <c r="B10" s="47"/>
      <c r="C10" s="47"/>
      <c r="D10" s="47"/>
      <c r="E10" s="47"/>
      <c r="F10" s="47"/>
      <c r="G10" s="216" t="str">
        <f>VALUSD</f>
        <v>млрд. дол. США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s="4" customFormat="1" x14ac:dyDescent="0.3">
      <c r="A11" s="213"/>
      <c r="B11" s="215">
        <v>43465</v>
      </c>
      <c r="C11" s="215">
        <v>43830</v>
      </c>
      <c r="D11" s="215">
        <v>44196</v>
      </c>
      <c r="E11" s="215">
        <v>44561</v>
      </c>
      <c r="F11" s="215">
        <v>44926</v>
      </c>
      <c r="G11" s="215">
        <v>45016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</row>
    <row r="12" spans="1:19" s="251" customFormat="1" x14ac:dyDescent="0.3">
      <c r="A12" s="203" t="s">
        <v>152</v>
      </c>
      <c r="B12" s="82">
        <f t="shared" ref="B12:G12" si="1">SUM(B$13+ B$14)</f>
        <v>78.315547975930002</v>
      </c>
      <c r="C12" s="82">
        <f t="shared" si="1"/>
        <v>84.365406859520007</v>
      </c>
      <c r="D12" s="82">
        <f t="shared" si="1"/>
        <v>90.253504033989998</v>
      </c>
      <c r="E12" s="82">
        <f t="shared" si="1"/>
        <v>97.955884555140003</v>
      </c>
      <c r="F12" s="82">
        <f t="shared" si="1"/>
        <v>111.39344978078</v>
      </c>
      <c r="G12" s="82">
        <f t="shared" si="1"/>
        <v>119.91125207856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97" customFormat="1" x14ac:dyDescent="0.3">
      <c r="A13" s="133" t="s">
        <v>65</v>
      </c>
      <c r="B13" s="232">
        <v>67.186989245079999</v>
      </c>
      <c r="C13" s="232">
        <v>74.362672420240003</v>
      </c>
      <c r="D13" s="232">
        <v>79.903217077660003</v>
      </c>
      <c r="E13" s="232">
        <v>86.615691312519999</v>
      </c>
      <c r="F13" s="232">
        <v>101.59354286955001</v>
      </c>
      <c r="G13" s="232">
        <v>110.61838573607</v>
      </c>
      <c r="H13" s="187"/>
      <c r="I13" s="187"/>
      <c r="J13" s="187"/>
      <c r="K13" s="187"/>
      <c r="L13" s="187"/>
      <c r="M13" s="187"/>
      <c r="N13" s="187"/>
      <c r="O13" s="187"/>
      <c r="P13" s="187"/>
      <c r="Q13" s="187"/>
    </row>
    <row r="14" spans="1:19" s="197" customFormat="1" x14ac:dyDescent="0.3">
      <c r="A14" s="133" t="s">
        <v>14</v>
      </c>
      <c r="B14" s="232">
        <v>11.128558730849999</v>
      </c>
      <c r="C14" s="232">
        <v>10.002734439279999</v>
      </c>
      <c r="D14" s="232">
        <v>10.350286956330001</v>
      </c>
      <c r="E14" s="232">
        <v>11.34019324262</v>
      </c>
      <c r="F14" s="232">
        <v>9.7999069112299999</v>
      </c>
      <c r="G14" s="232">
        <v>9.2928663424900009</v>
      </c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19" x14ac:dyDescent="0.3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s="1" customFormat="1" x14ac:dyDescent="0.3">
      <c r="G16" s="8" t="s">
        <v>190</v>
      </c>
    </row>
    <row r="17" spans="1:19" s="4" customFormat="1" x14ac:dyDescent="0.3">
      <c r="A17" s="213"/>
      <c r="B17" s="215">
        <v>43465</v>
      </c>
      <c r="C17" s="215">
        <v>43830</v>
      </c>
      <c r="D17" s="215">
        <v>44196</v>
      </c>
      <c r="E17" s="215">
        <v>44561</v>
      </c>
      <c r="F17" s="215">
        <v>44926</v>
      </c>
      <c r="G17" s="215">
        <v>45016</v>
      </c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s="251" customFormat="1" x14ac:dyDescent="0.3">
      <c r="A18" s="203" t="s">
        <v>152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97" customFormat="1" x14ac:dyDescent="0.3">
      <c r="A19" s="133" t="s">
        <v>65</v>
      </c>
      <c r="B19" s="26">
        <v>0.85790100000000002</v>
      </c>
      <c r="C19" s="26">
        <v>0.881436</v>
      </c>
      <c r="D19" s="26">
        <v>0.88532</v>
      </c>
      <c r="E19" s="26">
        <v>0.88423200000000002</v>
      </c>
      <c r="F19" s="26">
        <v>0.91202399999999995</v>
      </c>
      <c r="G19" s="26">
        <v>0.92250200000000004</v>
      </c>
      <c r="H19" s="187"/>
      <c r="I19" s="187"/>
      <c r="J19" s="187"/>
      <c r="K19" s="187"/>
      <c r="L19" s="187"/>
      <c r="M19" s="187"/>
      <c r="N19" s="187"/>
      <c r="O19" s="187"/>
      <c r="P19" s="187"/>
      <c r="Q19" s="187"/>
    </row>
    <row r="20" spans="1:19" s="197" customFormat="1" x14ac:dyDescent="0.3">
      <c r="A20" s="133" t="s">
        <v>14</v>
      </c>
      <c r="B20" s="26">
        <v>0.142099</v>
      </c>
      <c r="C20" s="26">
        <v>0.118564</v>
      </c>
      <c r="D20" s="26">
        <v>0.11468</v>
      </c>
      <c r="E20" s="26">
        <v>0.115768</v>
      </c>
      <c r="F20" s="26">
        <v>8.7975999999999999E-2</v>
      </c>
      <c r="G20" s="26">
        <v>7.7497999999999997E-2</v>
      </c>
      <c r="H20" s="187"/>
      <c r="I20" s="187"/>
      <c r="J20" s="187"/>
      <c r="K20" s="187"/>
      <c r="L20" s="187"/>
      <c r="M20" s="187"/>
      <c r="N20" s="187"/>
      <c r="O20" s="187"/>
      <c r="P20" s="187"/>
      <c r="Q20" s="187"/>
    </row>
    <row r="21" spans="1:19" x14ac:dyDescent="0.3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9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9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9" s="1" customFormat="1" x14ac:dyDescent="0.3"/>
    <row r="26" spans="1:19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9" x14ac:dyDescent="0.3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9" x14ac:dyDescent="0.3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9" x14ac:dyDescent="0.3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9" x14ac:dyDescent="0.3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9" x14ac:dyDescent="0.3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9" x14ac:dyDescent="0.3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796875" defaultRowHeight="13" outlineLevelRow="3" x14ac:dyDescent="0.3"/>
  <cols>
    <col min="1" max="1" width="52" style="64" customWidth="1"/>
    <col min="2" max="7" width="16.26953125" style="250" customWidth="1"/>
    <col min="8" max="16384" width="9.1796875" style="64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3">
      <c r="A3" s="181"/>
    </row>
    <row r="4" spans="1:19" s="216" customFormat="1" x14ac:dyDescent="0.3">
      <c r="B4" s="146"/>
      <c r="C4" s="146"/>
      <c r="D4" s="146"/>
      <c r="E4" s="146"/>
      <c r="F4" s="146"/>
      <c r="G4" s="216" t="str">
        <f>VALUAH</f>
        <v>млрд. грн</v>
      </c>
    </row>
    <row r="5" spans="1:19" s="151" customFormat="1" x14ac:dyDescent="0.25">
      <c r="A5" s="213"/>
      <c r="B5" s="215">
        <v>43465</v>
      </c>
      <c r="C5" s="215">
        <v>43830</v>
      </c>
      <c r="D5" s="215">
        <v>44196</v>
      </c>
      <c r="E5" s="215">
        <v>44561</v>
      </c>
      <c r="F5" s="215">
        <v>44926</v>
      </c>
      <c r="G5" s="215">
        <v>45016</v>
      </c>
    </row>
    <row r="6" spans="1:19" s="130" customFormat="1" ht="31" x14ac:dyDescent="0.25">
      <c r="A6" s="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21">
        <f t="shared" ref="B6:G6" si="0">B$7+B$84</f>
        <v>2168.4215676641797</v>
      </c>
      <c r="C6" s="221">
        <f t="shared" si="0"/>
        <v>1998.29589995677</v>
      </c>
      <c r="D6" s="221">
        <f t="shared" si="0"/>
        <v>2551.8817251684204</v>
      </c>
      <c r="E6" s="221">
        <f t="shared" si="0"/>
        <v>2672.0602100677197</v>
      </c>
      <c r="F6" s="221">
        <f t="shared" si="0"/>
        <v>4073.5025076400707</v>
      </c>
      <c r="G6" s="221">
        <f t="shared" si="0"/>
        <v>4384.9866127477299</v>
      </c>
    </row>
    <row r="7" spans="1:19" s="74" customFormat="1" ht="14.5" x14ac:dyDescent="0.25">
      <c r="A7" s="140" t="s">
        <v>65</v>
      </c>
      <c r="B7" s="193">
        <f t="shared" ref="B7:G7" si="1">B$8+B$47</f>
        <v>1860.2910955853999</v>
      </c>
      <c r="C7" s="193">
        <f t="shared" si="1"/>
        <v>1761.36913148087</v>
      </c>
      <c r="D7" s="193">
        <f t="shared" si="1"/>
        <v>2259.2315015926201</v>
      </c>
      <c r="E7" s="193">
        <f t="shared" si="1"/>
        <v>2362.7201507571899</v>
      </c>
      <c r="F7" s="193">
        <f t="shared" si="1"/>
        <v>3715.1336317660907</v>
      </c>
      <c r="G7" s="193">
        <f t="shared" si="1"/>
        <v>4045.1595006161101</v>
      </c>
    </row>
    <row r="8" spans="1:19" s="180" customFormat="1" ht="14.5" outlineLevel="1" x14ac:dyDescent="0.25">
      <c r="A8" s="87" t="s">
        <v>48</v>
      </c>
      <c r="B8" s="184">
        <f t="shared" ref="B8:G8" si="2">B$9+B$45</f>
        <v>761.09019182404984</v>
      </c>
      <c r="C8" s="184">
        <f t="shared" si="2"/>
        <v>829.49510481237996</v>
      </c>
      <c r="D8" s="184">
        <f t="shared" si="2"/>
        <v>1000.7098766559003</v>
      </c>
      <c r="E8" s="184">
        <f t="shared" si="2"/>
        <v>1062.5590347498203</v>
      </c>
      <c r="F8" s="184">
        <f t="shared" si="2"/>
        <v>1389.6902523549404</v>
      </c>
      <c r="G8" s="184">
        <f t="shared" si="2"/>
        <v>1444.7466166493205</v>
      </c>
    </row>
    <row r="9" spans="1:19" s="83" customFormat="1" outlineLevel="2" x14ac:dyDescent="0.25">
      <c r="A9" s="178" t="s">
        <v>195</v>
      </c>
      <c r="B9" s="204">
        <f t="shared" ref="B9:G9" si="3">SUM(B$10:B$44)</f>
        <v>758.84189894138979</v>
      </c>
      <c r="C9" s="204">
        <f t="shared" si="3"/>
        <v>827.37906445219994</v>
      </c>
      <c r="D9" s="204">
        <f t="shared" si="3"/>
        <v>998.72608881820031</v>
      </c>
      <c r="E9" s="204">
        <f t="shared" si="3"/>
        <v>1060.7074994346003</v>
      </c>
      <c r="F9" s="204">
        <f t="shared" si="3"/>
        <v>1387.9709695622005</v>
      </c>
      <c r="G9" s="204">
        <f t="shared" si="3"/>
        <v>1443.0603969872004</v>
      </c>
    </row>
    <row r="10" spans="1:19" s="76" customFormat="1" outlineLevel="3" x14ac:dyDescent="0.25">
      <c r="A10" s="18" t="s">
        <v>50</v>
      </c>
      <c r="B10" s="79">
        <v>11.731711274649999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</row>
    <row r="11" spans="1:19" outlineLevel="3" x14ac:dyDescent="0.3">
      <c r="A11" s="131" t="s">
        <v>143</v>
      </c>
      <c r="B11" s="29">
        <v>62.650438999999999</v>
      </c>
      <c r="C11" s="29">
        <v>72.721914999999996</v>
      </c>
      <c r="D11" s="29">
        <v>71.771915000000007</v>
      </c>
      <c r="E11" s="29">
        <v>81.333449999999999</v>
      </c>
      <c r="F11" s="29">
        <v>81.333449999999999</v>
      </c>
      <c r="G11" s="29">
        <v>81.323449999999994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 x14ac:dyDescent="0.3">
      <c r="A12" s="131" t="s">
        <v>204</v>
      </c>
      <c r="B12" s="29">
        <v>19.033000000000001</v>
      </c>
      <c r="C12" s="29">
        <v>19.033000000000001</v>
      </c>
      <c r="D12" s="29">
        <v>19.033000000000001</v>
      </c>
      <c r="E12" s="29">
        <v>17.533000000000001</v>
      </c>
      <c r="F12" s="29">
        <v>17.533000000000001</v>
      </c>
      <c r="G12" s="29">
        <v>17.533000000000001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 x14ac:dyDescent="0.3">
      <c r="A13" s="131" t="s">
        <v>31</v>
      </c>
      <c r="B13" s="29">
        <v>19.159217458000001</v>
      </c>
      <c r="C13" s="29">
        <v>37.771855741800003</v>
      </c>
      <c r="D13" s="29">
        <v>55.628160976399997</v>
      </c>
      <c r="E13" s="29">
        <v>95.914618630199996</v>
      </c>
      <c r="F13" s="29">
        <v>53.805816397400001</v>
      </c>
      <c r="G13" s="29">
        <v>36.428837740600002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 x14ac:dyDescent="0.3">
      <c r="A14" s="131" t="s">
        <v>34</v>
      </c>
      <c r="B14" s="29">
        <v>36.5</v>
      </c>
      <c r="C14" s="29">
        <v>36.5</v>
      </c>
      <c r="D14" s="29">
        <v>36.5</v>
      </c>
      <c r="E14" s="29">
        <v>36.5</v>
      </c>
      <c r="F14" s="29">
        <v>50</v>
      </c>
      <c r="G14" s="29">
        <v>50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 x14ac:dyDescent="0.3">
      <c r="A15" s="131" t="s">
        <v>84</v>
      </c>
      <c r="B15" s="29">
        <v>28.700001</v>
      </c>
      <c r="C15" s="29">
        <v>28.700001</v>
      </c>
      <c r="D15" s="29">
        <v>28.700001</v>
      </c>
      <c r="E15" s="29">
        <v>28.700001</v>
      </c>
      <c r="F15" s="29">
        <v>28.700001</v>
      </c>
      <c r="G15" s="29">
        <v>28.700001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 x14ac:dyDescent="0.3">
      <c r="A16" s="131" t="s">
        <v>134</v>
      </c>
      <c r="B16" s="29">
        <v>46.9</v>
      </c>
      <c r="C16" s="29">
        <v>46.9</v>
      </c>
      <c r="D16" s="29">
        <v>46.9</v>
      </c>
      <c r="E16" s="29">
        <v>46.9</v>
      </c>
      <c r="F16" s="29">
        <v>46.9</v>
      </c>
      <c r="G16" s="29">
        <v>46.9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 x14ac:dyDescent="0.3">
      <c r="A17" s="131" t="s">
        <v>196</v>
      </c>
      <c r="B17" s="29">
        <v>93.438657000000006</v>
      </c>
      <c r="C17" s="29">
        <v>93.438657000000006</v>
      </c>
      <c r="D17" s="29">
        <v>100.278657</v>
      </c>
      <c r="E17" s="29">
        <v>117.101957</v>
      </c>
      <c r="F17" s="29">
        <v>237.101957</v>
      </c>
      <c r="G17" s="29">
        <v>237.101957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 x14ac:dyDescent="0.3">
      <c r="A18" s="131" t="s">
        <v>27</v>
      </c>
      <c r="B18" s="29">
        <v>12.097744</v>
      </c>
      <c r="C18" s="29">
        <v>12.097744</v>
      </c>
      <c r="D18" s="29">
        <v>12.097744</v>
      </c>
      <c r="E18" s="29">
        <v>12.097744</v>
      </c>
      <c r="F18" s="29">
        <v>12.097744</v>
      </c>
      <c r="G18" s="29">
        <v>12.097744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 x14ac:dyDescent="0.3">
      <c r="A19" s="131" t="s">
        <v>76</v>
      </c>
      <c r="B19" s="29">
        <v>12.097744</v>
      </c>
      <c r="C19" s="29">
        <v>12.097744</v>
      </c>
      <c r="D19" s="29">
        <v>12.097744</v>
      </c>
      <c r="E19" s="29">
        <v>12.097744</v>
      </c>
      <c r="F19" s="29">
        <v>27.097743999999999</v>
      </c>
      <c r="G19" s="29">
        <v>27.097743999999999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 x14ac:dyDescent="0.3">
      <c r="A20" s="131" t="s">
        <v>170</v>
      </c>
      <c r="B20" s="29">
        <v>37.421561873549997</v>
      </c>
      <c r="C20" s="29">
        <v>31.401890643400002</v>
      </c>
      <c r="D20" s="29">
        <v>42.233933071199999</v>
      </c>
      <c r="E20" s="29">
        <v>80.791961688200004</v>
      </c>
      <c r="F20" s="29">
        <v>69.614992801400007</v>
      </c>
      <c r="G20" s="29">
        <v>92.732437781200005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 x14ac:dyDescent="0.3">
      <c r="A21" s="131" t="s">
        <v>127</v>
      </c>
      <c r="B21" s="29">
        <v>12.097744</v>
      </c>
      <c r="C21" s="29">
        <v>12.097744</v>
      </c>
      <c r="D21" s="29">
        <v>12.097744</v>
      </c>
      <c r="E21" s="29">
        <v>12.097744</v>
      </c>
      <c r="F21" s="29">
        <v>12.097744</v>
      </c>
      <c r="G21" s="29">
        <v>12.097744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 x14ac:dyDescent="0.3">
      <c r="A22" s="131" t="s">
        <v>191</v>
      </c>
      <c r="B22" s="29">
        <v>12.097744</v>
      </c>
      <c r="C22" s="29">
        <v>12.097744</v>
      </c>
      <c r="D22" s="29">
        <v>12.097744</v>
      </c>
      <c r="E22" s="29">
        <v>12.097744</v>
      </c>
      <c r="F22" s="29">
        <v>12.097744</v>
      </c>
      <c r="G22" s="29">
        <v>12.097744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 x14ac:dyDescent="0.3">
      <c r="A23" s="131" t="s">
        <v>218</v>
      </c>
      <c r="B23" s="29">
        <v>19.184152653999998</v>
      </c>
      <c r="C23" s="29">
        <v>47.236592873600003</v>
      </c>
      <c r="D23" s="29">
        <v>102.290142528</v>
      </c>
      <c r="E23" s="29">
        <v>61.134827581400003</v>
      </c>
      <c r="F23" s="29">
        <v>60.071426971400001</v>
      </c>
      <c r="G23" s="29">
        <v>110.82437368479999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 x14ac:dyDescent="0.3">
      <c r="A24" s="131" t="s">
        <v>151</v>
      </c>
      <c r="B24" s="29">
        <v>12.097744</v>
      </c>
      <c r="C24" s="29">
        <v>12.097744</v>
      </c>
      <c r="D24" s="29">
        <v>12.097744</v>
      </c>
      <c r="E24" s="29">
        <v>12.097744</v>
      </c>
      <c r="F24" s="29">
        <v>12.097744</v>
      </c>
      <c r="G24" s="29">
        <v>12.097744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 x14ac:dyDescent="0.3">
      <c r="A25" s="131" t="s">
        <v>209</v>
      </c>
      <c r="B25" s="29">
        <v>12.097744</v>
      </c>
      <c r="C25" s="29">
        <v>12.097744</v>
      </c>
      <c r="D25" s="29">
        <v>12.097744</v>
      </c>
      <c r="E25" s="29">
        <v>12.097744</v>
      </c>
      <c r="F25" s="29">
        <v>12.097744</v>
      </c>
      <c r="G25" s="29">
        <v>12.097744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 x14ac:dyDescent="0.3">
      <c r="A26" s="131" t="s">
        <v>38</v>
      </c>
      <c r="B26" s="29">
        <v>12.097744</v>
      </c>
      <c r="C26" s="29">
        <v>12.097744</v>
      </c>
      <c r="D26" s="29">
        <v>12.097744</v>
      </c>
      <c r="E26" s="29">
        <v>12.097744</v>
      </c>
      <c r="F26" s="29">
        <v>12.097744</v>
      </c>
      <c r="G26" s="29">
        <v>12.097744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 x14ac:dyDescent="0.3">
      <c r="A27" s="131" t="s">
        <v>88</v>
      </c>
      <c r="B27" s="29">
        <v>12.097744</v>
      </c>
      <c r="C27" s="29">
        <v>12.097744</v>
      </c>
      <c r="D27" s="29">
        <v>12.097744</v>
      </c>
      <c r="E27" s="29">
        <v>12.097744</v>
      </c>
      <c r="F27" s="29">
        <v>12.097744</v>
      </c>
      <c r="G27" s="29">
        <v>12.097744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 x14ac:dyDescent="0.3">
      <c r="A28" s="131" t="s">
        <v>77</v>
      </c>
      <c r="B28" s="29">
        <v>12.097744</v>
      </c>
      <c r="C28" s="29">
        <v>12.097744</v>
      </c>
      <c r="D28" s="29">
        <v>12.097744</v>
      </c>
      <c r="E28" s="29">
        <v>12.097744</v>
      </c>
      <c r="F28" s="29">
        <v>12.097744</v>
      </c>
      <c r="G28" s="29">
        <v>12.097744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 x14ac:dyDescent="0.3">
      <c r="A29" s="131" t="s">
        <v>128</v>
      </c>
      <c r="B29" s="29">
        <v>12.097744</v>
      </c>
      <c r="C29" s="29">
        <v>12.097744</v>
      </c>
      <c r="D29" s="29">
        <v>12.097744</v>
      </c>
      <c r="E29" s="29">
        <v>12.097744</v>
      </c>
      <c r="F29" s="29">
        <v>12.097744</v>
      </c>
      <c r="G29" s="29">
        <v>12.097744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 x14ac:dyDescent="0.3">
      <c r="A30" s="131" t="s">
        <v>192</v>
      </c>
      <c r="B30" s="29">
        <v>12.097744</v>
      </c>
      <c r="C30" s="29">
        <v>12.097744</v>
      </c>
      <c r="D30" s="29">
        <v>12.097744</v>
      </c>
      <c r="E30" s="29">
        <v>12.097744</v>
      </c>
      <c r="F30" s="29">
        <v>12.097744</v>
      </c>
      <c r="G30" s="29">
        <v>12.097744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 x14ac:dyDescent="0.3">
      <c r="A31" s="131" t="s">
        <v>20</v>
      </c>
      <c r="B31" s="29">
        <v>12.097744</v>
      </c>
      <c r="C31" s="29">
        <v>12.097744</v>
      </c>
      <c r="D31" s="29">
        <v>12.097744</v>
      </c>
      <c r="E31" s="29">
        <v>12.097744</v>
      </c>
      <c r="F31" s="29">
        <v>12.097744</v>
      </c>
      <c r="G31" s="29">
        <v>12.097744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 x14ac:dyDescent="0.3">
      <c r="A32" s="131" t="s">
        <v>72</v>
      </c>
      <c r="B32" s="29">
        <v>12.097744</v>
      </c>
      <c r="C32" s="29">
        <v>12.097744</v>
      </c>
      <c r="D32" s="29">
        <v>12.097744</v>
      </c>
      <c r="E32" s="29">
        <v>12.097744</v>
      </c>
      <c r="F32" s="29">
        <v>12.097744</v>
      </c>
      <c r="G32" s="29">
        <v>12.097744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 x14ac:dyDescent="0.3">
      <c r="A33" s="131" t="s">
        <v>123</v>
      </c>
      <c r="B33" s="29">
        <v>12.097744</v>
      </c>
      <c r="C33" s="29">
        <v>12.097744</v>
      </c>
      <c r="D33" s="29">
        <v>12.097744</v>
      </c>
      <c r="E33" s="29">
        <v>12.097744</v>
      </c>
      <c r="F33" s="29">
        <v>12.097744</v>
      </c>
      <c r="G33" s="29">
        <v>12.097744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 x14ac:dyDescent="0.3">
      <c r="A34" s="131" t="s">
        <v>55</v>
      </c>
      <c r="B34" s="29">
        <v>6.6407129999999999</v>
      </c>
      <c r="C34" s="29">
        <v>0</v>
      </c>
      <c r="D34" s="29">
        <v>33.438972800999998</v>
      </c>
      <c r="E34" s="29">
        <v>1.1224285348</v>
      </c>
      <c r="F34" s="29">
        <v>0</v>
      </c>
      <c r="G34" s="29">
        <v>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 x14ac:dyDescent="0.3">
      <c r="A35" s="131" t="s">
        <v>45</v>
      </c>
      <c r="B35" s="29">
        <v>62.88869382435</v>
      </c>
      <c r="C35" s="29">
        <v>79.853823193400004</v>
      </c>
      <c r="D35" s="29">
        <v>61.000111877599998</v>
      </c>
      <c r="E35" s="29">
        <v>91.468603000000002</v>
      </c>
      <c r="F35" s="29">
        <v>41.488599000000001</v>
      </c>
      <c r="G35" s="29">
        <v>40.529000000000003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 x14ac:dyDescent="0.3">
      <c r="A36" s="131" t="s">
        <v>89</v>
      </c>
      <c r="B36" s="29">
        <v>12.097751000000001</v>
      </c>
      <c r="C36" s="29">
        <v>12.097751000000001</v>
      </c>
      <c r="D36" s="29">
        <v>12.097751000000001</v>
      </c>
      <c r="E36" s="29">
        <v>12.097751000000001</v>
      </c>
      <c r="F36" s="29">
        <v>262.09775100000002</v>
      </c>
      <c r="G36" s="29">
        <v>262.09775100000002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 x14ac:dyDescent="0.3">
      <c r="A37" s="131" t="s">
        <v>93</v>
      </c>
      <c r="B37" s="29">
        <v>0.03</v>
      </c>
      <c r="C37" s="29">
        <v>7.03</v>
      </c>
      <c r="D37" s="29">
        <v>18.918331999999999</v>
      </c>
      <c r="E37" s="29">
        <v>42.151356999999997</v>
      </c>
      <c r="F37" s="29">
        <v>49.921956999999999</v>
      </c>
      <c r="G37" s="29">
        <v>37.788384000000001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 x14ac:dyDescent="0.3">
      <c r="A38" s="131" t="s">
        <v>155</v>
      </c>
      <c r="B38" s="29">
        <v>39.370320200000002</v>
      </c>
      <c r="C38" s="29">
        <v>46.557594000000002</v>
      </c>
      <c r="D38" s="29">
        <v>57.979410999999999</v>
      </c>
      <c r="E38" s="29">
        <v>51.468836000000003</v>
      </c>
      <c r="F38" s="29">
        <v>67.473926000000006</v>
      </c>
      <c r="G38" s="29">
        <v>65.115521999999999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 x14ac:dyDescent="0.3">
      <c r="A39" s="131" t="s">
        <v>159</v>
      </c>
      <c r="B39" s="29">
        <v>8.97352198956</v>
      </c>
      <c r="C39" s="29">
        <v>0</v>
      </c>
      <c r="D39" s="29">
        <v>11.184692</v>
      </c>
      <c r="E39" s="29">
        <v>26.571145999999999</v>
      </c>
      <c r="F39" s="29">
        <v>46.997578392000001</v>
      </c>
      <c r="G39" s="29">
        <v>68.555168780599999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 x14ac:dyDescent="0.3">
      <c r="A40" s="131" t="s">
        <v>211</v>
      </c>
      <c r="B40" s="29">
        <v>5.8000999999999996</v>
      </c>
      <c r="C40" s="29">
        <v>39.665255999999999</v>
      </c>
      <c r="D40" s="29">
        <v>46.880406999999998</v>
      </c>
      <c r="E40" s="29">
        <v>41.080407000000001</v>
      </c>
      <c r="F40" s="29">
        <v>41.080407000000001</v>
      </c>
      <c r="G40" s="29">
        <v>41.080407000000001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 x14ac:dyDescent="0.3">
      <c r="A41" s="131" t="s">
        <v>41</v>
      </c>
      <c r="B41" s="29">
        <v>17.873328999999998</v>
      </c>
      <c r="C41" s="29">
        <v>23.602312000000001</v>
      </c>
      <c r="D41" s="29">
        <v>17.245816000000001</v>
      </c>
      <c r="E41" s="29">
        <v>23.968738999999999</v>
      </c>
      <c r="F41" s="29">
        <v>21.481691000000001</v>
      </c>
      <c r="G41" s="29">
        <v>21.481691000000001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 x14ac:dyDescent="0.3">
      <c r="A42" s="131" t="s">
        <v>91</v>
      </c>
      <c r="B42" s="29">
        <v>17.5</v>
      </c>
      <c r="C42" s="29">
        <v>17.5</v>
      </c>
      <c r="D42" s="29">
        <v>17.5</v>
      </c>
      <c r="E42" s="29">
        <v>17.5</v>
      </c>
      <c r="F42" s="29">
        <v>10</v>
      </c>
      <c r="G42" s="29">
        <v>2.5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outlineLevel="3" x14ac:dyDescent="0.3">
      <c r="A43" s="131" t="s">
        <v>194</v>
      </c>
      <c r="B43" s="29">
        <v>24.18031366728</v>
      </c>
      <c r="C43" s="29">
        <v>0</v>
      </c>
      <c r="D43" s="29">
        <v>31.776369563999999</v>
      </c>
      <c r="E43" s="29">
        <v>0</v>
      </c>
      <c r="F43" s="29">
        <v>0</v>
      </c>
      <c r="G43" s="29">
        <v>0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outlineLevel="3" x14ac:dyDescent="0.3">
      <c r="A44" s="131" t="s">
        <v>144</v>
      </c>
      <c r="B44" s="29">
        <v>19.399999999999999</v>
      </c>
      <c r="C44" s="29">
        <v>18</v>
      </c>
      <c r="D44" s="29">
        <v>18</v>
      </c>
      <c r="E44" s="29">
        <v>18</v>
      </c>
      <c r="F44" s="29">
        <v>18</v>
      </c>
      <c r="G44" s="29">
        <v>18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outlineLevel="2" x14ac:dyDescent="0.3">
      <c r="A45" s="14" t="s">
        <v>114</v>
      </c>
      <c r="B45" s="152">
        <f t="shared" ref="B45:G45" si="4">SUM(B$46:B$46)</f>
        <v>2.2482928826599999</v>
      </c>
      <c r="C45" s="152">
        <f t="shared" si="4"/>
        <v>2.11604036018</v>
      </c>
      <c r="D45" s="152">
        <f t="shared" si="4"/>
        <v>1.9837878377</v>
      </c>
      <c r="E45" s="152">
        <f t="shared" si="4"/>
        <v>1.85153531522</v>
      </c>
      <c r="F45" s="152">
        <f t="shared" si="4"/>
        <v>1.7192827927400001</v>
      </c>
      <c r="G45" s="152">
        <f t="shared" si="4"/>
        <v>1.6862196621200001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outlineLevel="3" x14ac:dyDescent="0.3">
      <c r="A46" s="131" t="s">
        <v>30</v>
      </c>
      <c r="B46" s="29">
        <v>2.2482928826599999</v>
      </c>
      <c r="C46" s="29">
        <v>2.11604036018</v>
      </c>
      <c r="D46" s="29">
        <v>1.9837878377</v>
      </c>
      <c r="E46" s="29">
        <v>1.85153531522</v>
      </c>
      <c r="F46" s="29">
        <v>1.7192827927400001</v>
      </c>
      <c r="G46" s="29">
        <v>1.6862196621200001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4.5" outlineLevel="1" x14ac:dyDescent="0.35">
      <c r="A47" s="45" t="s">
        <v>59</v>
      </c>
      <c r="B47" s="142">
        <f t="shared" ref="B47:G47" si="5">B$48+B$56+B$67+B$72+B$82</f>
        <v>1099.2009037613502</v>
      </c>
      <c r="C47" s="142">
        <f t="shared" si="5"/>
        <v>931.87402666849005</v>
      </c>
      <c r="D47" s="142">
        <f t="shared" si="5"/>
        <v>1258.5216249367199</v>
      </c>
      <c r="E47" s="142">
        <f t="shared" si="5"/>
        <v>1300.1611160073699</v>
      </c>
      <c r="F47" s="142">
        <f t="shared" si="5"/>
        <v>2325.4433794111501</v>
      </c>
      <c r="G47" s="142">
        <f t="shared" si="5"/>
        <v>2600.4128839667897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2" x14ac:dyDescent="0.3">
      <c r="A48" s="14" t="s">
        <v>174</v>
      </c>
      <c r="B48" s="152">
        <f t="shared" ref="B48:G48" si="6">SUM(B$49:B$55)</f>
        <v>370.82150240570002</v>
      </c>
      <c r="C48" s="152">
        <f t="shared" si="6"/>
        <v>292.19705520395001</v>
      </c>
      <c r="D48" s="152">
        <f t="shared" si="6"/>
        <v>443.31220499020998</v>
      </c>
      <c r="E48" s="152">
        <f t="shared" si="6"/>
        <v>463.16791086648999</v>
      </c>
      <c r="F48" s="152">
        <f t="shared" si="6"/>
        <v>1100.2564081594501</v>
      </c>
      <c r="G48" s="152">
        <f t="shared" si="6"/>
        <v>1305.41964061099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 x14ac:dyDescent="0.3">
      <c r="A49" s="131" t="s">
        <v>104</v>
      </c>
      <c r="B49" s="29">
        <v>0</v>
      </c>
      <c r="C49" s="29">
        <v>0</v>
      </c>
      <c r="D49" s="29">
        <v>0</v>
      </c>
      <c r="E49" s="29">
        <v>6.1845200000000003E-2</v>
      </c>
      <c r="F49" s="29">
        <v>7.7901999999999999E-2</v>
      </c>
      <c r="G49" s="29">
        <v>7.9562400000000005E-2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 x14ac:dyDescent="0.3">
      <c r="A50" s="131" t="s">
        <v>51</v>
      </c>
      <c r="B50" s="29">
        <v>15.99855313998</v>
      </c>
      <c r="C50" s="29">
        <v>11.9812827548</v>
      </c>
      <c r="D50" s="29">
        <v>13.69347224048</v>
      </c>
      <c r="E50" s="29">
        <v>10.537976948860001</v>
      </c>
      <c r="F50" s="29">
        <v>9.4549938057599991</v>
      </c>
      <c r="G50" s="29">
        <v>9.6259514411700007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 x14ac:dyDescent="0.3">
      <c r="A51" s="131" t="s">
        <v>94</v>
      </c>
      <c r="B51" s="29">
        <v>18.849402313100001</v>
      </c>
      <c r="C51" s="29">
        <v>18.590715185450001</v>
      </c>
      <c r="D51" s="29">
        <v>26.985065628059999</v>
      </c>
      <c r="E51" s="29">
        <v>27.704960040149999</v>
      </c>
      <c r="F51" s="29">
        <v>98.126692472870005</v>
      </c>
      <c r="G51" s="29">
        <v>99.751311772959994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outlineLevel="3" x14ac:dyDescent="0.3">
      <c r="A52" s="131" t="s">
        <v>166</v>
      </c>
      <c r="B52" s="29">
        <v>104.97379678</v>
      </c>
      <c r="C52" s="29">
        <v>87.456819999999993</v>
      </c>
      <c r="D52" s="29">
        <v>132.357876</v>
      </c>
      <c r="E52" s="29">
        <v>136.36866599999999</v>
      </c>
      <c r="F52" s="29">
        <v>452.22111000000001</v>
      </c>
      <c r="G52" s="29">
        <v>640.87513200000001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outlineLevel="3" x14ac:dyDescent="0.3">
      <c r="A53" s="131" t="s">
        <v>132</v>
      </c>
      <c r="B53" s="29">
        <v>135.05662434153999</v>
      </c>
      <c r="C53" s="29">
        <v>116.13319515038</v>
      </c>
      <c r="D53" s="29">
        <v>149.66078664104</v>
      </c>
      <c r="E53" s="29">
        <v>167.90406736776001</v>
      </c>
      <c r="F53" s="29">
        <v>303.46587855233997</v>
      </c>
      <c r="G53" s="29">
        <v>323.46222055574998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outlineLevel="3" x14ac:dyDescent="0.3">
      <c r="A54" s="131" t="s">
        <v>147</v>
      </c>
      <c r="B54" s="29">
        <v>95.545237728559997</v>
      </c>
      <c r="C54" s="29">
        <v>57.493439262499997</v>
      </c>
      <c r="D54" s="29">
        <v>119.56959310429001</v>
      </c>
      <c r="E54" s="29">
        <v>119.00280760606</v>
      </c>
      <c r="F54" s="29">
        <v>234.07269763165999</v>
      </c>
      <c r="G54" s="29">
        <v>228.75312591129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outlineLevel="3" x14ac:dyDescent="0.3">
      <c r="A55" s="131" t="s">
        <v>142</v>
      </c>
      <c r="B55" s="29">
        <v>0.39788810252000001</v>
      </c>
      <c r="C55" s="29">
        <v>0.54160285082000004</v>
      </c>
      <c r="D55" s="29">
        <v>1.0454113763399999</v>
      </c>
      <c r="E55" s="29">
        <v>1.5875877036599999</v>
      </c>
      <c r="F55" s="29">
        <v>2.8371336968200001</v>
      </c>
      <c r="G55" s="29">
        <v>2.8723365298200001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2" x14ac:dyDescent="0.3">
      <c r="A56" s="14" t="s">
        <v>44</v>
      </c>
      <c r="B56" s="152">
        <f t="shared" ref="B56:G56" si="7">SUM(B$57:B$66)</f>
        <v>47.931220623000002</v>
      </c>
      <c r="C56" s="152">
        <f t="shared" si="7"/>
        <v>38.587261669610001</v>
      </c>
      <c r="D56" s="152">
        <f t="shared" si="7"/>
        <v>43.896592746549999</v>
      </c>
      <c r="E56" s="152">
        <f t="shared" si="7"/>
        <v>40.750160885679996</v>
      </c>
      <c r="F56" s="152">
        <f t="shared" si="7"/>
        <v>182.66076849184003</v>
      </c>
      <c r="G56" s="152">
        <f t="shared" si="7"/>
        <v>249.49071412972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 x14ac:dyDescent="0.3">
      <c r="A57" s="131" t="s">
        <v>24</v>
      </c>
      <c r="B57" s="29">
        <v>0</v>
      </c>
      <c r="C57" s="29">
        <v>0</v>
      </c>
      <c r="D57" s="29">
        <v>0</v>
      </c>
      <c r="E57" s="29">
        <v>0.55899540264000003</v>
      </c>
      <c r="F57" s="29">
        <v>0.80847284054000002</v>
      </c>
      <c r="G57" s="29">
        <v>0.82899846177000003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 x14ac:dyDescent="0.3">
      <c r="A58" s="131" t="s">
        <v>13</v>
      </c>
      <c r="B58" s="29">
        <v>0</v>
      </c>
      <c r="C58" s="29">
        <v>0</v>
      </c>
      <c r="D58" s="29">
        <v>0</v>
      </c>
      <c r="E58" s="29">
        <v>0</v>
      </c>
      <c r="F58" s="29">
        <v>7.7901999999999996</v>
      </c>
      <c r="G58" s="29">
        <v>7.9562400000000002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 x14ac:dyDescent="0.3">
      <c r="A59" s="131" t="s">
        <v>28</v>
      </c>
      <c r="B59" s="29">
        <v>8.1307875999999997</v>
      </c>
      <c r="C59" s="29">
        <v>3.6202200000000002</v>
      </c>
      <c r="D59" s="29">
        <v>0</v>
      </c>
      <c r="E59" s="29">
        <v>0</v>
      </c>
      <c r="F59" s="29">
        <v>66.835792851359997</v>
      </c>
      <c r="G59" s="29">
        <v>131.87424785136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outlineLevel="3" x14ac:dyDescent="0.3">
      <c r="A60" s="131" t="s">
        <v>108</v>
      </c>
      <c r="B60" s="29">
        <v>0</v>
      </c>
      <c r="C60" s="29">
        <v>0</v>
      </c>
      <c r="D60" s="29">
        <v>0</v>
      </c>
      <c r="E60" s="29">
        <v>0</v>
      </c>
      <c r="F60" s="29">
        <v>7.7901999999999996</v>
      </c>
      <c r="G60" s="29">
        <v>7.9562400000000002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outlineLevel="3" x14ac:dyDescent="0.3">
      <c r="A61" s="131" t="s">
        <v>49</v>
      </c>
      <c r="B61" s="29">
        <v>7.1863010601399999</v>
      </c>
      <c r="C61" s="29">
        <v>6.4320433100400001</v>
      </c>
      <c r="D61" s="29">
        <v>8.9906458514699992</v>
      </c>
      <c r="E61" s="29">
        <v>7.8206807494600001</v>
      </c>
      <c r="F61" s="29">
        <v>21.460113920649999</v>
      </c>
      <c r="G61" s="29">
        <v>22.22896313132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outlineLevel="3" x14ac:dyDescent="0.3">
      <c r="A62" s="131" t="s">
        <v>110</v>
      </c>
      <c r="B62" s="29">
        <v>0</v>
      </c>
      <c r="C62" s="29">
        <v>0.15374539101000001</v>
      </c>
      <c r="D62" s="29">
        <v>0.40721180357999998</v>
      </c>
      <c r="E62" s="29">
        <v>1.1414699260300001</v>
      </c>
      <c r="F62" s="29">
        <v>1.94019993968</v>
      </c>
      <c r="G62" s="29">
        <v>2.05852897231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outlineLevel="3" x14ac:dyDescent="0.3">
      <c r="A63" s="131" t="s">
        <v>120</v>
      </c>
      <c r="B63" s="29">
        <v>16.775096997630001</v>
      </c>
      <c r="C63" s="29">
        <v>14.350423071130001</v>
      </c>
      <c r="D63" s="29">
        <v>17.13033209916</v>
      </c>
      <c r="E63" s="29">
        <v>16.526657320249999</v>
      </c>
      <c r="F63" s="29">
        <v>22.155300602000001</v>
      </c>
      <c r="G63" s="29">
        <v>22.155300602000001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outlineLevel="3" x14ac:dyDescent="0.3">
      <c r="A64" s="131" t="s">
        <v>137</v>
      </c>
      <c r="B64" s="29">
        <v>0.13144382978999999</v>
      </c>
      <c r="C64" s="29">
        <v>7.8694291629999996E-2</v>
      </c>
      <c r="D64" s="29">
        <v>5.364996859E-2</v>
      </c>
      <c r="E64" s="29">
        <v>1.2890436159999999E-2</v>
      </c>
      <c r="F64" s="29">
        <v>1.7280656490000001E-2</v>
      </c>
      <c r="G64" s="29">
        <v>1.7280656490000001E-2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outlineLevel="3" x14ac:dyDescent="0.3">
      <c r="A65" s="131" t="s">
        <v>217</v>
      </c>
      <c r="B65" s="29">
        <v>0</v>
      </c>
      <c r="C65" s="29">
        <v>0.58780514750000001</v>
      </c>
      <c r="D65" s="29">
        <v>0.78617442469999999</v>
      </c>
      <c r="E65" s="29">
        <v>1.08277249519</v>
      </c>
      <c r="F65" s="29">
        <v>17.370752550180001</v>
      </c>
      <c r="G65" s="29">
        <v>17.626372067950001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3" x14ac:dyDescent="0.3">
      <c r="A66" s="131" t="s">
        <v>25</v>
      </c>
      <c r="B66" s="29">
        <v>15.70759113544</v>
      </c>
      <c r="C66" s="29">
        <v>13.3643304583</v>
      </c>
      <c r="D66" s="29">
        <v>16.52857859905</v>
      </c>
      <c r="E66" s="29">
        <v>13.60669455595</v>
      </c>
      <c r="F66" s="29">
        <v>36.492455130940002</v>
      </c>
      <c r="G66" s="29">
        <v>36.78854238652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2" x14ac:dyDescent="0.3">
      <c r="A67" s="14" t="s">
        <v>219</v>
      </c>
      <c r="B67" s="152">
        <f t="shared" ref="B67:G67" si="8">SUM(B$68:B$71)</f>
        <v>11.079828836580001</v>
      </c>
      <c r="C67" s="152">
        <f t="shared" si="8"/>
        <v>33.342212997930005</v>
      </c>
      <c r="D67" s="152">
        <f t="shared" si="8"/>
        <v>61.086282690360008</v>
      </c>
      <c r="E67" s="152">
        <f t="shared" si="8"/>
        <v>50.739152857089998</v>
      </c>
      <c r="F67" s="152">
        <f t="shared" si="8"/>
        <v>60.379535033480003</v>
      </c>
      <c r="G67" s="152">
        <f t="shared" si="8"/>
        <v>59.827408471300004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 x14ac:dyDescent="0.3">
      <c r="A68" s="131" t="s">
        <v>61</v>
      </c>
      <c r="B68" s="29">
        <v>0</v>
      </c>
      <c r="C68" s="29">
        <v>6.6055000000000001</v>
      </c>
      <c r="D68" s="29">
        <v>17.369800000000001</v>
      </c>
      <c r="E68" s="29">
        <v>20.099689999999999</v>
      </c>
      <c r="F68" s="29">
        <v>25.318149999999999</v>
      </c>
      <c r="G68" s="29">
        <v>25.857780000000002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 x14ac:dyDescent="0.3">
      <c r="A69" s="131" t="s">
        <v>78</v>
      </c>
      <c r="B69" s="29">
        <v>1.6215184999999999E-3</v>
      </c>
      <c r="C69" s="29">
        <v>1.3509357200000001E-3</v>
      </c>
      <c r="D69" s="29">
        <v>1.77620796E-3</v>
      </c>
      <c r="E69" s="29">
        <v>1.5810478E-3</v>
      </c>
      <c r="F69" s="29">
        <v>1.99153347E-3</v>
      </c>
      <c r="G69" s="29">
        <v>2.0339809300000001E-3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outlineLevel="3" x14ac:dyDescent="0.3">
      <c r="A70" s="131" t="s">
        <v>173</v>
      </c>
      <c r="B70" s="29">
        <v>0</v>
      </c>
      <c r="C70" s="29">
        <v>4.3171068115700004</v>
      </c>
      <c r="D70" s="29">
        <v>6.5858728443199999</v>
      </c>
      <c r="E70" s="29">
        <v>8.11366189644</v>
      </c>
      <c r="F70" s="29">
        <v>11.098013129230001</v>
      </c>
      <c r="G70" s="29">
        <v>10.68956353295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3" x14ac:dyDescent="0.3">
      <c r="A71" s="131" t="s">
        <v>47</v>
      </c>
      <c r="B71" s="29">
        <v>11.07820731808</v>
      </c>
      <c r="C71" s="29">
        <v>22.418255250640001</v>
      </c>
      <c r="D71" s="29">
        <v>37.128833638080003</v>
      </c>
      <c r="E71" s="29">
        <v>22.52421991285</v>
      </c>
      <c r="F71" s="29">
        <v>23.961380370779999</v>
      </c>
      <c r="G71" s="29">
        <v>23.27803095742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outlineLevel="2" x14ac:dyDescent="0.3">
      <c r="A72" s="14" t="s">
        <v>52</v>
      </c>
      <c r="B72" s="152">
        <f t="shared" ref="B72:G72" si="9">SUM(B$73:B$81)</f>
        <v>622.07978618407003</v>
      </c>
      <c r="C72" s="152">
        <f t="shared" si="9"/>
        <v>527.52570759700006</v>
      </c>
      <c r="D72" s="152">
        <f t="shared" si="9"/>
        <v>660.21868208960007</v>
      </c>
      <c r="E72" s="152">
        <f t="shared" si="9"/>
        <v>625.00446546599994</v>
      </c>
      <c r="F72" s="152">
        <f t="shared" si="9"/>
        <v>828.54262421800001</v>
      </c>
      <c r="G72" s="152">
        <f t="shared" si="9"/>
        <v>830.41057421799997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outlineLevel="3" x14ac:dyDescent="0.3">
      <c r="A73" s="131" t="s">
        <v>117</v>
      </c>
      <c r="B73" s="29">
        <v>83.064791999999997</v>
      </c>
      <c r="C73" s="29">
        <v>71.058599999999998</v>
      </c>
      <c r="D73" s="29">
        <v>84.823800000000006</v>
      </c>
      <c r="E73" s="29">
        <v>81.834599999999995</v>
      </c>
      <c r="F73" s="29">
        <v>109.7058</v>
      </c>
      <c r="G73" s="29">
        <v>109.7058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 x14ac:dyDescent="0.3">
      <c r="A74" s="131" t="s">
        <v>165</v>
      </c>
      <c r="B74" s="29">
        <v>27.688264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 x14ac:dyDescent="0.3">
      <c r="A75" s="131" t="s">
        <v>203</v>
      </c>
      <c r="B75" s="29">
        <v>345.19714618406999</v>
      </c>
      <c r="C75" s="29">
        <v>279.63773759700001</v>
      </c>
      <c r="D75" s="29">
        <v>244.17311208960001</v>
      </c>
      <c r="E75" s="29">
        <v>208.99547546599999</v>
      </c>
      <c r="F75" s="29">
        <v>276.48165421800002</v>
      </c>
      <c r="G75" s="29">
        <v>276.48165421800002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 x14ac:dyDescent="0.3">
      <c r="A76" s="131" t="s">
        <v>175</v>
      </c>
      <c r="B76" s="29">
        <v>27.688264</v>
      </c>
      <c r="C76" s="29">
        <v>23.686199999999999</v>
      </c>
      <c r="D76" s="29">
        <v>28.2746</v>
      </c>
      <c r="E76" s="29">
        <v>0</v>
      </c>
      <c r="F76" s="29">
        <v>0</v>
      </c>
      <c r="G76" s="29">
        <v>0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 x14ac:dyDescent="0.3">
      <c r="A77" s="131" t="s">
        <v>221</v>
      </c>
      <c r="B77" s="29">
        <v>83.064791999999997</v>
      </c>
      <c r="C77" s="29">
        <v>71.058599999999998</v>
      </c>
      <c r="D77" s="29">
        <v>84.823800000000006</v>
      </c>
      <c r="E77" s="29">
        <v>81.834599999999995</v>
      </c>
      <c r="F77" s="29">
        <v>109.7058</v>
      </c>
      <c r="G77" s="29">
        <v>109.7058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outlineLevel="3" x14ac:dyDescent="0.3">
      <c r="A78" s="131" t="s">
        <v>23</v>
      </c>
      <c r="B78" s="29">
        <v>55.376528</v>
      </c>
      <c r="C78" s="29">
        <v>55.662570000000002</v>
      </c>
      <c r="D78" s="29">
        <v>66.445310000000006</v>
      </c>
      <c r="E78" s="29">
        <v>64.103769999999997</v>
      </c>
      <c r="F78" s="29">
        <v>85.936210000000003</v>
      </c>
      <c r="G78" s="29">
        <v>85.936210000000003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 x14ac:dyDescent="0.3">
      <c r="A79" s="131" t="s">
        <v>58</v>
      </c>
      <c r="B79" s="29">
        <v>0</v>
      </c>
      <c r="C79" s="29">
        <v>26.422000000000001</v>
      </c>
      <c r="D79" s="29">
        <v>34.739600000000003</v>
      </c>
      <c r="E79" s="29">
        <v>30.922599999999999</v>
      </c>
      <c r="F79" s="29">
        <v>38.951000000000001</v>
      </c>
      <c r="G79" s="29">
        <v>39.781199999999998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outlineLevel="3" x14ac:dyDescent="0.3">
      <c r="A80" s="131" t="s">
        <v>184</v>
      </c>
      <c r="B80" s="29">
        <v>0</v>
      </c>
      <c r="C80" s="29">
        <v>0</v>
      </c>
      <c r="D80" s="29">
        <v>116.93846000000001</v>
      </c>
      <c r="E80" s="29">
        <v>109.57657</v>
      </c>
      <c r="F80" s="29">
        <v>143.76711</v>
      </c>
      <c r="G80" s="29">
        <v>144.80485999999999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outlineLevel="3" x14ac:dyDescent="0.3">
      <c r="A81" s="131" t="s">
        <v>4</v>
      </c>
      <c r="B81" s="29">
        <v>0</v>
      </c>
      <c r="C81" s="29">
        <v>0</v>
      </c>
      <c r="D81" s="29">
        <v>0</v>
      </c>
      <c r="E81" s="29">
        <v>47.736849999999997</v>
      </c>
      <c r="F81" s="29">
        <v>63.995049999999999</v>
      </c>
      <c r="G81" s="29">
        <v>63.995049999999999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outlineLevel="2" x14ac:dyDescent="0.3">
      <c r="A82" s="14" t="s">
        <v>177</v>
      </c>
      <c r="B82" s="152">
        <f t="shared" ref="B82:G82" si="10">SUM(B$83:B$83)</f>
        <v>47.288565712</v>
      </c>
      <c r="C82" s="152">
        <f t="shared" si="10"/>
        <v>40.221789200000003</v>
      </c>
      <c r="D82" s="152">
        <f t="shared" si="10"/>
        <v>50.007862420000002</v>
      </c>
      <c r="E82" s="152">
        <f t="shared" si="10"/>
        <v>120.49942593211</v>
      </c>
      <c r="F82" s="152">
        <f t="shared" si="10"/>
        <v>153.60404350837999</v>
      </c>
      <c r="G82" s="152">
        <f t="shared" si="10"/>
        <v>155.26454653677999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outlineLevel="3" x14ac:dyDescent="0.3">
      <c r="A83" s="131" t="s">
        <v>147</v>
      </c>
      <c r="B83" s="29">
        <v>47.288565712</v>
      </c>
      <c r="C83" s="29">
        <v>40.221789200000003</v>
      </c>
      <c r="D83" s="29">
        <v>50.007862420000002</v>
      </c>
      <c r="E83" s="29">
        <v>120.49942593211</v>
      </c>
      <c r="F83" s="29">
        <v>153.60404350837999</v>
      </c>
      <c r="G83" s="29">
        <v>155.26454653677999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4.5" x14ac:dyDescent="0.35">
      <c r="A84" s="126" t="s">
        <v>14</v>
      </c>
      <c r="B84" s="189">
        <f t="shared" ref="B84:G84" si="11">B$85+B$103</f>
        <v>308.13047207878003</v>
      </c>
      <c r="C84" s="189">
        <f t="shared" si="11"/>
        <v>236.92676847590002</v>
      </c>
      <c r="D84" s="189">
        <f t="shared" si="11"/>
        <v>292.65022357580006</v>
      </c>
      <c r="E84" s="189">
        <f t="shared" si="11"/>
        <v>309.34005931053002</v>
      </c>
      <c r="F84" s="189">
        <f t="shared" si="11"/>
        <v>358.36887587398007</v>
      </c>
      <c r="G84" s="189">
        <f t="shared" si="11"/>
        <v>339.82711213161997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ht="14.5" outlineLevel="1" x14ac:dyDescent="0.35">
      <c r="A85" s="45" t="s">
        <v>48</v>
      </c>
      <c r="B85" s="142">
        <f t="shared" ref="B85:G85" si="12">B$86+B$93+B$101</f>
        <v>10.320351852600002</v>
      </c>
      <c r="C85" s="142">
        <f t="shared" si="12"/>
        <v>9.3528146002600003</v>
      </c>
      <c r="D85" s="142">
        <f t="shared" si="12"/>
        <v>32.237360679409996</v>
      </c>
      <c r="E85" s="142">
        <f t="shared" si="12"/>
        <v>49.038826501249993</v>
      </c>
      <c r="F85" s="142">
        <f t="shared" si="12"/>
        <v>72.19793130507</v>
      </c>
      <c r="G85" s="142">
        <f t="shared" si="12"/>
        <v>69.36132871289</v>
      </c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2" x14ac:dyDescent="0.3">
      <c r="A86" s="14" t="s">
        <v>195</v>
      </c>
      <c r="B86" s="152">
        <f t="shared" ref="B86:G86" si="13">SUM(B$87:B$92)</f>
        <v>6.0000115999999997</v>
      </c>
      <c r="C86" s="152">
        <f t="shared" si="13"/>
        <v>4.1880116000000003</v>
      </c>
      <c r="D86" s="152">
        <f t="shared" si="13"/>
        <v>24.3868166</v>
      </c>
      <c r="E86" s="152">
        <f t="shared" si="13"/>
        <v>16.928416599999998</v>
      </c>
      <c r="F86" s="152">
        <f t="shared" si="13"/>
        <v>11.847416600000001</v>
      </c>
      <c r="G86" s="152">
        <f t="shared" si="13"/>
        <v>11.847416600000001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 x14ac:dyDescent="0.3">
      <c r="A87" s="131" t="s">
        <v>109</v>
      </c>
      <c r="B87" s="29">
        <v>1.1600000000000001E-5</v>
      </c>
      <c r="C87" s="29">
        <v>1.1600000000000001E-5</v>
      </c>
      <c r="D87" s="29">
        <v>1.1600000000000001E-5</v>
      </c>
      <c r="E87" s="29">
        <v>1.1600000000000001E-5</v>
      </c>
      <c r="F87" s="29">
        <v>1.1600000000000001E-5</v>
      </c>
      <c r="G87" s="29">
        <v>1.1600000000000001E-5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outlineLevel="3" x14ac:dyDescent="0.3">
      <c r="A88" s="131" t="s">
        <v>73</v>
      </c>
      <c r="B88" s="29">
        <v>1</v>
      </c>
      <c r="C88" s="29">
        <v>2.1880000000000002</v>
      </c>
      <c r="D88" s="29">
        <v>3.4750000000000001</v>
      </c>
      <c r="E88" s="29">
        <v>3.4750000000000001</v>
      </c>
      <c r="F88" s="29">
        <v>3.4750000000000001</v>
      </c>
      <c r="G88" s="29">
        <v>3.4750000000000001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 x14ac:dyDescent="0.3">
      <c r="A89" s="131" t="s">
        <v>1</v>
      </c>
      <c r="B89" s="29">
        <v>3</v>
      </c>
      <c r="C89" s="29">
        <v>2</v>
      </c>
      <c r="D89" s="29">
        <v>1.6763999999999999</v>
      </c>
      <c r="E89" s="29">
        <v>0</v>
      </c>
      <c r="F89" s="29">
        <v>0</v>
      </c>
      <c r="G89" s="29">
        <v>0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 x14ac:dyDescent="0.3">
      <c r="A90" s="131" t="s">
        <v>189</v>
      </c>
      <c r="B90" s="29">
        <v>0</v>
      </c>
      <c r="C90" s="29">
        <v>0</v>
      </c>
      <c r="D90" s="29">
        <v>14.363</v>
      </c>
      <c r="E90" s="29">
        <v>8.5809999999999995</v>
      </c>
      <c r="F90" s="29">
        <v>3.5</v>
      </c>
      <c r="G90" s="29">
        <v>3.5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 x14ac:dyDescent="0.3">
      <c r="A91" s="131" t="s">
        <v>102</v>
      </c>
      <c r="B91" s="29">
        <v>0</v>
      </c>
      <c r="C91" s="29">
        <v>0</v>
      </c>
      <c r="D91" s="29">
        <v>2.8724050000000001</v>
      </c>
      <c r="E91" s="29">
        <v>2.8724050000000001</v>
      </c>
      <c r="F91" s="29">
        <v>2.8724050000000001</v>
      </c>
      <c r="G91" s="29">
        <v>2.8724050000000001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 x14ac:dyDescent="0.3">
      <c r="A92" s="131" t="s">
        <v>0</v>
      </c>
      <c r="B92" s="29">
        <v>2</v>
      </c>
      <c r="C92" s="29">
        <v>0</v>
      </c>
      <c r="D92" s="29">
        <v>2</v>
      </c>
      <c r="E92" s="29">
        <v>2</v>
      </c>
      <c r="F92" s="29">
        <v>2</v>
      </c>
      <c r="G92" s="29">
        <v>2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2" x14ac:dyDescent="0.3">
      <c r="A93" s="14" t="s">
        <v>114</v>
      </c>
      <c r="B93" s="152">
        <f t="shared" ref="B93:G93" si="14">SUM(B$94:B$100)</f>
        <v>4.3193856026000006</v>
      </c>
      <c r="C93" s="152">
        <f t="shared" si="14"/>
        <v>5.1638483502600003</v>
      </c>
      <c r="D93" s="152">
        <f t="shared" si="14"/>
        <v>7.8495894294099999</v>
      </c>
      <c r="E93" s="152">
        <f t="shared" si="14"/>
        <v>32.109455251249997</v>
      </c>
      <c r="F93" s="152">
        <f t="shared" si="14"/>
        <v>60.34956005507</v>
      </c>
      <c r="G93" s="152">
        <f t="shared" si="14"/>
        <v>57.51295746289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 x14ac:dyDescent="0.3">
      <c r="A94" s="131" t="s">
        <v>140</v>
      </c>
      <c r="B94" s="29">
        <v>7.410936102E-2</v>
      </c>
      <c r="C94" s="29">
        <v>5.8776299900000002E-2</v>
      </c>
      <c r="D94" s="29">
        <v>1.0434432387999999</v>
      </c>
      <c r="E94" s="29">
        <v>4.3504301776699998</v>
      </c>
      <c r="F94" s="29">
        <v>4.2835835077600004</v>
      </c>
      <c r="G94" s="29">
        <v>4.0916680261999998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 x14ac:dyDescent="0.3">
      <c r="A95" s="131" t="s">
        <v>125</v>
      </c>
      <c r="B95" s="29">
        <v>0</v>
      </c>
      <c r="C95" s="29">
        <v>0</v>
      </c>
      <c r="D95" s="29">
        <v>0</v>
      </c>
      <c r="E95" s="29">
        <v>0.3546166</v>
      </c>
      <c r="F95" s="29">
        <v>0.47539179999999998</v>
      </c>
      <c r="G95" s="29">
        <v>0.47539179999999998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outlineLevel="3" x14ac:dyDescent="0.3">
      <c r="A96" s="131" t="s">
        <v>197</v>
      </c>
      <c r="B96" s="29">
        <v>0</v>
      </c>
      <c r="C96" s="29">
        <v>0</v>
      </c>
      <c r="D96" s="29">
        <v>0</v>
      </c>
      <c r="E96" s="29">
        <v>0.27278200000000002</v>
      </c>
      <c r="F96" s="29">
        <v>0.36568600000000001</v>
      </c>
      <c r="G96" s="29">
        <v>0.36568600000000001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 x14ac:dyDescent="0.3">
      <c r="A97" s="131" t="s">
        <v>182</v>
      </c>
      <c r="B97" s="29">
        <v>0</v>
      </c>
      <c r="C97" s="29">
        <v>0</v>
      </c>
      <c r="D97" s="29">
        <v>0</v>
      </c>
      <c r="E97" s="29">
        <v>0.38189479999999998</v>
      </c>
      <c r="F97" s="29">
        <v>0.51196039999999998</v>
      </c>
      <c r="G97" s="29">
        <v>0.51196039999999998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outlineLevel="3" x14ac:dyDescent="0.3">
      <c r="A98" s="131" t="s">
        <v>60</v>
      </c>
      <c r="B98" s="29">
        <v>0.96711474375999995</v>
      </c>
      <c r="C98" s="29">
        <v>1.75162567326</v>
      </c>
      <c r="D98" s="29">
        <v>1.9796968365100001</v>
      </c>
      <c r="E98" s="29">
        <v>10.60962944519</v>
      </c>
      <c r="F98" s="29">
        <v>12.3806687687</v>
      </c>
      <c r="G98" s="29">
        <v>12.303877598710001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outlineLevel="3" x14ac:dyDescent="0.3">
      <c r="A99" s="131" t="s">
        <v>179</v>
      </c>
      <c r="B99" s="29">
        <v>3.2781614978200002</v>
      </c>
      <c r="C99" s="29">
        <v>3.3534463771</v>
      </c>
      <c r="D99" s="29">
        <v>4.8264493541000002</v>
      </c>
      <c r="E99" s="29">
        <v>12.514342159670001</v>
      </c>
      <c r="F99" s="29">
        <v>13.93794200916</v>
      </c>
      <c r="G99" s="29">
        <v>13.820084866289999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 x14ac:dyDescent="0.3">
      <c r="A100" s="131" t="s">
        <v>208</v>
      </c>
      <c r="B100" s="29">
        <v>0</v>
      </c>
      <c r="C100" s="29">
        <v>0</v>
      </c>
      <c r="D100" s="29">
        <v>0</v>
      </c>
      <c r="E100" s="29">
        <v>3.62576006872</v>
      </c>
      <c r="F100" s="29">
        <v>28.394327569449999</v>
      </c>
      <c r="G100" s="29">
        <v>25.944288771690001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2" x14ac:dyDescent="0.3">
      <c r="A101" s="14" t="s">
        <v>138</v>
      </c>
      <c r="B101" s="152">
        <f t="shared" ref="B101:G101" si="15">SUM(B$102:B$102)</f>
        <v>9.5465000000000003E-4</v>
      </c>
      <c r="C101" s="152">
        <f t="shared" si="15"/>
        <v>9.5465000000000003E-4</v>
      </c>
      <c r="D101" s="152">
        <f t="shared" si="15"/>
        <v>9.5465000000000003E-4</v>
      </c>
      <c r="E101" s="152">
        <f t="shared" si="15"/>
        <v>9.5465000000000003E-4</v>
      </c>
      <c r="F101" s="152">
        <f t="shared" si="15"/>
        <v>9.5465000000000003E-4</v>
      </c>
      <c r="G101" s="152">
        <f t="shared" si="15"/>
        <v>9.5465000000000003E-4</v>
      </c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 x14ac:dyDescent="0.3">
      <c r="A102" s="131" t="s">
        <v>66</v>
      </c>
      <c r="B102" s="29">
        <v>9.5465000000000003E-4</v>
      </c>
      <c r="C102" s="29">
        <v>9.5465000000000003E-4</v>
      </c>
      <c r="D102" s="29">
        <v>9.5465000000000003E-4</v>
      </c>
      <c r="E102" s="29">
        <v>9.5465000000000003E-4</v>
      </c>
      <c r="F102" s="29">
        <v>9.5465000000000003E-4</v>
      </c>
      <c r="G102" s="29">
        <v>9.5465000000000003E-4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ht="14.5" outlineLevel="1" x14ac:dyDescent="0.35">
      <c r="A103" s="45" t="s">
        <v>59</v>
      </c>
      <c r="B103" s="142">
        <f t="shared" ref="B103:G103" si="16">B$104+B$111+B$113+B$121+B$124</f>
        <v>297.81012022618</v>
      </c>
      <c r="C103" s="142">
        <f t="shared" si="16"/>
        <v>227.57395387564003</v>
      </c>
      <c r="D103" s="142">
        <f t="shared" si="16"/>
        <v>260.41286289639004</v>
      </c>
      <c r="E103" s="142">
        <f t="shared" si="16"/>
        <v>260.30123280928001</v>
      </c>
      <c r="F103" s="142">
        <f t="shared" si="16"/>
        <v>286.17094456891004</v>
      </c>
      <c r="G103" s="142">
        <f t="shared" si="16"/>
        <v>270.46578341872998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2" x14ac:dyDescent="0.3">
      <c r="A104" s="14" t="s">
        <v>174</v>
      </c>
      <c r="B104" s="152">
        <f t="shared" ref="B104:G104" si="17">SUM(B$105:B$110)</f>
        <v>236.99304515757001</v>
      </c>
      <c r="C104" s="152">
        <f t="shared" si="17"/>
        <v>190.85308737639002</v>
      </c>
      <c r="D104" s="152">
        <f t="shared" si="17"/>
        <v>221.66375747764999</v>
      </c>
      <c r="E104" s="152">
        <f t="shared" si="17"/>
        <v>186.07907643070001</v>
      </c>
      <c r="F104" s="152">
        <f t="shared" si="17"/>
        <v>189.17167103929</v>
      </c>
      <c r="G104" s="152">
        <f t="shared" si="17"/>
        <v>173.39689206955998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 x14ac:dyDescent="0.3">
      <c r="A105" s="131" t="s">
        <v>62</v>
      </c>
      <c r="B105" s="29">
        <v>3.1714137999999998</v>
      </c>
      <c r="C105" s="29">
        <v>2.6421999999999999</v>
      </c>
      <c r="D105" s="29">
        <v>6.9479199999999999</v>
      </c>
      <c r="E105" s="29">
        <v>9.2767800000000005</v>
      </c>
      <c r="F105" s="29">
        <v>11.6853</v>
      </c>
      <c r="G105" s="29">
        <v>11.93436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outlineLevel="3" x14ac:dyDescent="0.3">
      <c r="A106" s="131" t="s">
        <v>51</v>
      </c>
      <c r="B106" s="29">
        <v>5.7115437652300001</v>
      </c>
      <c r="C106" s="29">
        <v>7.9946693819899997</v>
      </c>
      <c r="D106" s="29">
        <v>10.432493553680001</v>
      </c>
      <c r="E106" s="29">
        <v>9.2797913305699993</v>
      </c>
      <c r="F106" s="29">
        <v>22.055347128849998</v>
      </c>
      <c r="G106" s="29">
        <v>24.50590909113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outlineLevel="3" x14ac:dyDescent="0.3">
      <c r="A107" s="131" t="s">
        <v>94</v>
      </c>
      <c r="B107" s="29">
        <v>1.553992762</v>
      </c>
      <c r="C107" s="29">
        <v>1.4470008299999999</v>
      </c>
      <c r="D107" s="29">
        <v>1.9025141940000001</v>
      </c>
      <c r="E107" s="29">
        <v>1.685745539</v>
      </c>
      <c r="F107" s="29">
        <v>2.0552495149999999</v>
      </c>
      <c r="G107" s="29">
        <v>2.0642464679999999</v>
      </c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 x14ac:dyDescent="0.3">
      <c r="A108" s="131" t="s">
        <v>132</v>
      </c>
      <c r="B108" s="29">
        <v>12.655384744099999</v>
      </c>
      <c r="C108" s="29">
        <v>10.8254236629</v>
      </c>
      <c r="D108" s="29">
        <v>12.66957612263</v>
      </c>
      <c r="E108" s="29">
        <v>12.77248679523</v>
      </c>
      <c r="F108" s="29">
        <v>17.16922751996</v>
      </c>
      <c r="G108" s="29">
        <v>17.83082106725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 x14ac:dyDescent="0.3">
      <c r="A109" s="131" t="s">
        <v>147</v>
      </c>
      <c r="B109" s="29">
        <v>213.90071008624</v>
      </c>
      <c r="C109" s="29">
        <v>167.94379350150001</v>
      </c>
      <c r="D109" s="29">
        <v>189.71125360734001</v>
      </c>
      <c r="E109" s="29">
        <v>153.0642727659</v>
      </c>
      <c r="F109" s="29">
        <v>136.20086235975</v>
      </c>
      <c r="G109" s="29">
        <v>117.05587092745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outlineLevel="3" x14ac:dyDescent="0.3">
      <c r="A110" s="131" t="s">
        <v>142</v>
      </c>
      <c r="B110" s="29">
        <v>0</v>
      </c>
      <c r="C110" s="29">
        <v>0</v>
      </c>
      <c r="D110" s="29">
        <v>0</v>
      </c>
      <c r="E110" s="29">
        <v>0</v>
      </c>
      <c r="F110" s="29">
        <v>5.6845157299999999E-3</v>
      </c>
      <c r="G110" s="29">
        <v>5.6845157299999999E-3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outlineLevel="2" x14ac:dyDescent="0.3">
      <c r="A111" s="14" t="s">
        <v>44</v>
      </c>
      <c r="B111" s="152">
        <f t="shared" ref="B111:G111" si="18">SUM(B$112:B$112)</f>
        <v>1.3494962667799999</v>
      </c>
      <c r="C111" s="152">
        <f t="shared" si="18"/>
        <v>0</v>
      </c>
      <c r="D111" s="152">
        <f t="shared" si="18"/>
        <v>0</v>
      </c>
      <c r="E111" s="152">
        <f t="shared" si="18"/>
        <v>0</v>
      </c>
      <c r="F111" s="152">
        <f t="shared" si="18"/>
        <v>0</v>
      </c>
      <c r="G111" s="152">
        <f t="shared" si="18"/>
        <v>0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 x14ac:dyDescent="0.3">
      <c r="A112" s="131" t="s">
        <v>28</v>
      </c>
      <c r="B112" s="29">
        <v>1.3494962667799999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outlineLevel="2" x14ac:dyDescent="0.3">
      <c r="A113" s="14" t="s">
        <v>219</v>
      </c>
      <c r="B113" s="152">
        <f t="shared" ref="B113:G113" si="19">SUM(B$114:B$120)</f>
        <v>56.331306893259999</v>
      </c>
      <c r="C113" s="152">
        <f t="shared" si="19"/>
        <v>34.05327729071</v>
      </c>
      <c r="D113" s="152">
        <f t="shared" si="19"/>
        <v>35.432484333830004</v>
      </c>
      <c r="E113" s="152">
        <f t="shared" si="19"/>
        <v>29.513522327330001</v>
      </c>
      <c r="F113" s="152">
        <f t="shared" si="19"/>
        <v>37.268544666909996</v>
      </c>
      <c r="G113" s="152">
        <f t="shared" si="19"/>
        <v>37.295314702820001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outlineLevel="3" x14ac:dyDescent="0.3">
      <c r="A114" s="131" t="s">
        <v>153</v>
      </c>
      <c r="B114" s="29">
        <v>2.21274739397</v>
      </c>
      <c r="C114" s="29">
        <v>3.43046205458</v>
      </c>
      <c r="D114" s="29">
        <v>4.9365827108299998</v>
      </c>
      <c r="E114" s="29">
        <v>4.4761919675000001</v>
      </c>
      <c r="F114" s="29">
        <v>6.8946523524199996</v>
      </c>
      <c r="G114" s="29">
        <v>7.1262197028200003</v>
      </c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outlineLevel="3" x14ac:dyDescent="0.3">
      <c r="A115" s="131" t="s">
        <v>212</v>
      </c>
      <c r="B115" s="29">
        <v>12.53187946503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 outlineLevel="3" x14ac:dyDescent="0.3">
      <c r="A116" s="131" t="s">
        <v>47</v>
      </c>
      <c r="B116" s="29">
        <v>0.93949721320000001</v>
      </c>
      <c r="C116" s="29">
        <v>0.71897552226000006</v>
      </c>
      <c r="D116" s="29">
        <v>0.80757162299999996</v>
      </c>
      <c r="E116" s="29">
        <v>0.48695035983000001</v>
      </c>
      <c r="F116" s="29">
        <v>0.20479731448999999</v>
      </c>
      <c r="G116" s="29">
        <v>0</v>
      </c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 outlineLevel="3" x14ac:dyDescent="0.3">
      <c r="A117" s="131" t="s">
        <v>124</v>
      </c>
      <c r="B117" s="29">
        <v>0.53914034188000004</v>
      </c>
      <c r="C117" s="29">
        <v>0.22458699762000001</v>
      </c>
      <c r="D117" s="29">
        <v>0</v>
      </c>
      <c r="E117" s="29">
        <v>0</v>
      </c>
      <c r="F117" s="29">
        <v>0</v>
      </c>
      <c r="G117" s="29">
        <v>0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 outlineLevel="3" x14ac:dyDescent="0.3">
      <c r="A118" s="131" t="s">
        <v>150</v>
      </c>
      <c r="B118" s="29">
        <v>0.92257295648000004</v>
      </c>
      <c r="C118" s="29">
        <v>0.48319847999999999</v>
      </c>
      <c r="D118" s="29">
        <v>0</v>
      </c>
      <c r="E118" s="29">
        <v>0</v>
      </c>
      <c r="F118" s="29">
        <v>0</v>
      </c>
      <c r="G118" s="29">
        <v>0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 outlineLevel="3" x14ac:dyDescent="0.3">
      <c r="A119" s="131" t="s">
        <v>119</v>
      </c>
      <c r="B119" s="29">
        <v>37.379156399999999</v>
      </c>
      <c r="C119" s="29">
        <v>28.423439999999999</v>
      </c>
      <c r="D119" s="29">
        <v>29.688330000000001</v>
      </c>
      <c r="E119" s="29">
        <v>24.550380000000001</v>
      </c>
      <c r="F119" s="29">
        <v>30.169094999999999</v>
      </c>
      <c r="G119" s="29">
        <v>30.169094999999999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 outlineLevel="3" x14ac:dyDescent="0.3">
      <c r="A120" s="131" t="s">
        <v>103</v>
      </c>
      <c r="B120" s="29">
        <v>1.8063131227</v>
      </c>
      <c r="C120" s="29">
        <v>0.77261423625000003</v>
      </c>
      <c r="D120" s="29">
        <v>0</v>
      </c>
      <c r="E120" s="29">
        <v>0</v>
      </c>
      <c r="F120" s="29">
        <v>0</v>
      </c>
      <c r="G120" s="29">
        <v>0</v>
      </c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 outlineLevel="2" x14ac:dyDescent="0.3">
      <c r="A121" s="14" t="s">
        <v>52</v>
      </c>
      <c r="B121" s="152">
        <f t="shared" ref="B121:G121" si="20">SUM(B$122:B$123)</f>
        <v>0</v>
      </c>
      <c r="C121" s="152">
        <f t="shared" si="20"/>
        <v>0</v>
      </c>
      <c r="D121" s="152">
        <f t="shared" si="20"/>
        <v>0</v>
      </c>
      <c r="E121" s="152">
        <f t="shared" si="20"/>
        <v>41.599254999999999</v>
      </c>
      <c r="F121" s="152">
        <f t="shared" si="20"/>
        <v>55.767115000000004</v>
      </c>
      <c r="G121" s="152">
        <f t="shared" si="20"/>
        <v>55.767115000000004</v>
      </c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 outlineLevel="3" x14ac:dyDescent="0.3">
      <c r="A122" s="131" t="s">
        <v>99</v>
      </c>
      <c r="B122" s="29">
        <v>0</v>
      </c>
      <c r="C122" s="29">
        <v>0</v>
      </c>
      <c r="D122" s="29">
        <v>0</v>
      </c>
      <c r="E122" s="29">
        <v>19.094740000000002</v>
      </c>
      <c r="F122" s="29">
        <v>25.598020000000002</v>
      </c>
      <c r="G122" s="29">
        <v>25.598020000000002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 outlineLevel="3" x14ac:dyDescent="0.3">
      <c r="A123" s="131" t="s">
        <v>97</v>
      </c>
      <c r="B123" s="29">
        <v>0</v>
      </c>
      <c r="C123" s="29">
        <v>0</v>
      </c>
      <c r="D123" s="29">
        <v>0</v>
      </c>
      <c r="E123" s="29">
        <v>22.504515000000001</v>
      </c>
      <c r="F123" s="29">
        <v>30.169094999999999</v>
      </c>
      <c r="G123" s="29">
        <v>30.169094999999999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 outlineLevel="2" x14ac:dyDescent="0.3">
      <c r="A124" s="14" t="s">
        <v>177</v>
      </c>
      <c r="B124" s="152">
        <f t="shared" ref="B124:G124" si="21">SUM(B$125:B$125)</f>
        <v>3.1362719085699999</v>
      </c>
      <c r="C124" s="152">
        <f t="shared" si="21"/>
        <v>2.6675892085399999</v>
      </c>
      <c r="D124" s="152">
        <f t="shared" si="21"/>
        <v>3.31662108491</v>
      </c>
      <c r="E124" s="152">
        <f t="shared" si="21"/>
        <v>3.1093790512499999</v>
      </c>
      <c r="F124" s="152">
        <f t="shared" si="21"/>
        <v>3.9636138627099999</v>
      </c>
      <c r="G124" s="152">
        <f t="shared" si="21"/>
        <v>4.00646164635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 outlineLevel="3" x14ac:dyDescent="0.3">
      <c r="A125" s="131" t="s">
        <v>147</v>
      </c>
      <c r="B125" s="29">
        <v>3.1362719085699999</v>
      </c>
      <c r="C125" s="29">
        <v>2.6675892085399999</v>
      </c>
      <c r="D125" s="29">
        <v>3.31662108491</v>
      </c>
      <c r="E125" s="29">
        <v>3.1093790512499999</v>
      </c>
      <c r="F125" s="29">
        <v>3.9636138627099999</v>
      </c>
      <c r="G125" s="29">
        <v>4.00646164635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 x14ac:dyDescent="0.3">
      <c r="B126" s="237"/>
      <c r="C126" s="237"/>
      <c r="D126" s="237"/>
      <c r="E126" s="237"/>
      <c r="F126" s="237"/>
      <c r="G126" s="23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 x14ac:dyDescent="0.3">
      <c r="B127" s="237"/>
      <c r="C127" s="237"/>
      <c r="D127" s="237"/>
      <c r="E127" s="237"/>
      <c r="F127" s="237"/>
      <c r="G127" s="23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 x14ac:dyDescent="0.3">
      <c r="B128" s="237"/>
      <c r="C128" s="237"/>
      <c r="D128" s="237"/>
      <c r="E128" s="237"/>
      <c r="F128" s="237"/>
      <c r="G128" s="23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237"/>
      <c r="E129" s="237"/>
      <c r="F129" s="237"/>
      <c r="G129" s="23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237"/>
      <c r="E130" s="237"/>
      <c r="F130" s="237"/>
      <c r="G130" s="23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237"/>
      <c r="E131" s="237"/>
      <c r="F131" s="237"/>
      <c r="G131" s="23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237"/>
      <c r="E132" s="237"/>
      <c r="F132" s="237"/>
      <c r="G132" s="23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237"/>
      <c r="E133" s="237"/>
      <c r="F133" s="237"/>
      <c r="G133" s="23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237"/>
      <c r="E134" s="237"/>
      <c r="F134" s="237"/>
      <c r="G134" s="23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237"/>
      <c r="E135" s="237"/>
      <c r="F135" s="237"/>
      <c r="G135" s="23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237"/>
      <c r="E136" s="237"/>
      <c r="F136" s="237"/>
      <c r="G136" s="23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237"/>
      <c r="E137" s="237"/>
      <c r="F137" s="237"/>
      <c r="G137" s="23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237"/>
      <c r="E138" s="237"/>
      <c r="F138" s="237"/>
      <c r="G138" s="23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237"/>
      <c r="E139" s="237"/>
      <c r="F139" s="237"/>
      <c r="G139" s="23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237"/>
      <c r="E140" s="237"/>
      <c r="F140" s="237"/>
      <c r="G140" s="23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237"/>
      <c r="E141" s="237"/>
      <c r="F141" s="237"/>
      <c r="G141" s="23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237"/>
      <c r="E142" s="237"/>
      <c r="F142" s="237"/>
      <c r="G142" s="23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237"/>
      <c r="E143" s="237"/>
      <c r="F143" s="237"/>
      <c r="G143" s="23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237"/>
      <c r="E144" s="237"/>
      <c r="F144" s="237"/>
      <c r="G144" s="23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237"/>
      <c r="E145" s="237"/>
      <c r="F145" s="237"/>
      <c r="G145" s="23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237"/>
      <c r="E146" s="237"/>
      <c r="F146" s="237"/>
      <c r="G146" s="23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237"/>
      <c r="E147" s="237"/>
      <c r="F147" s="237"/>
      <c r="G147" s="23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237"/>
      <c r="E148" s="237"/>
      <c r="F148" s="237"/>
      <c r="G148" s="23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237"/>
      <c r="E149" s="237"/>
      <c r="F149" s="237"/>
      <c r="G149" s="23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237"/>
      <c r="E150" s="237"/>
      <c r="F150" s="237"/>
      <c r="G150" s="23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237"/>
      <c r="E151" s="237"/>
      <c r="F151" s="237"/>
      <c r="G151" s="23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237"/>
      <c r="E152" s="237"/>
      <c r="F152" s="237"/>
      <c r="G152" s="23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237"/>
      <c r="E153" s="237"/>
      <c r="F153" s="237"/>
      <c r="G153" s="23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237"/>
      <c r="E154" s="237"/>
      <c r="F154" s="237"/>
      <c r="G154" s="23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237"/>
      <c r="E155" s="237"/>
      <c r="F155" s="237"/>
      <c r="G155" s="23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237"/>
      <c r="E156" s="237"/>
      <c r="F156" s="237"/>
      <c r="G156" s="23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237"/>
      <c r="E157" s="237"/>
      <c r="F157" s="237"/>
      <c r="G157" s="23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237"/>
      <c r="E158" s="237"/>
      <c r="F158" s="237"/>
      <c r="G158" s="23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237"/>
      <c r="E159" s="237"/>
      <c r="F159" s="237"/>
      <c r="G159" s="23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237"/>
      <c r="E160" s="237"/>
      <c r="F160" s="237"/>
      <c r="G160" s="23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237"/>
      <c r="E161" s="237"/>
      <c r="F161" s="237"/>
      <c r="G161" s="23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237"/>
      <c r="E162" s="237"/>
      <c r="F162" s="237"/>
      <c r="G162" s="23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237"/>
      <c r="E163" s="237"/>
      <c r="F163" s="237"/>
      <c r="G163" s="23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237"/>
      <c r="E164" s="237"/>
      <c r="F164" s="237"/>
      <c r="G164" s="23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237"/>
      <c r="E165" s="237"/>
      <c r="F165" s="237"/>
      <c r="G165" s="23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237"/>
      <c r="E166" s="237"/>
      <c r="F166" s="237"/>
      <c r="G166" s="23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237"/>
      <c r="E167" s="237"/>
      <c r="F167" s="237"/>
      <c r="G167" s="23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237"/>
      <c r="E168" s="237"/>
      <c r="F168" s="237"/>
      <c r="G168" s="23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3" sqref="A3"/>
    </sheetView>
  </sheetViews>
  <sheetFormatPr defaultColWidth="9.1796875" defaultRowHeight="13" outlineLevelRow="3" x14ac:dyDescent="0.3"/>
  <cols>
    <col min="1" max="1" width="52" style="64" customWidth="1"/>
    <col min="2" max="7" width="15.1796875" style="250" customWidth="1"/>
    <col min="8" max="16384" width="9.1796875" style="64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3">
      <c r="A3" s="181"/>
    </row>
    <row r="4" spans="1:19" s="216" customFormat="1" x14ac:dyDescent="0.3">
      <c r="B4" s="146"/>
      <c r="C4" s="146"/>
      <c r="D4" s="146"/>
      <c r="E4" s="146"/>
      <c r="F4" s="146"/>
      <c r="G4" s="216" t="str">
        <f>VALUSD</f>
        <v>млрд. дол. США</v>
      </c>
    </row>
    <row r="5" spans="1:19" s="151" customFormat="1" x14ac:dyDescent="0.25">
      <c r="A5" s="213"/>
      <c r="B5" s="215">
        <v>43465</v>
      </c>
      <c r="C5" s="215">
        <v>43830</v>
      </c>
      <c r="D5" s="215">
        <v>44196</v>
      </c>
      <c r="E5" s="215">
        <v>44561</v>
      </c>
      <c r="F5" s="215">
        <v>44926</v>
      </c>
      <c r="G5" s="215">
        <v>45016</v>
      </c>
    </row>
    <row r="6" spans="1:19" s="130" customFormat="1" ht="31" x14ac:dyDescent="0.25">
      <c r="A6" s="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21">
        <f t="shared" ref="B6:G6" si="0">B$7+B$84</f>
        <v>78.315547975930002</v>
      </c>
      <c r="C6" s="221">
        <f t="shared" si="0"/>
        <v>84.365406859520021</v>
      </c>
      <c r="D6" s="221">
        <f t="shared" si="0"/>
        <v>90.253504033989998</v>
      </c>
      <c r="E6" s="221">
        <f t="shared" si="0"/>
        <v>97.955884555140017</v>
      </c>
      <c r="F6" s="221">
        <f t="shared" si="0"/>
        <v>111.39344978077999</v>
      </c>
      <c r="G6" s="221">
        <f t="shared" si="0"/>
        <v>119.91125207855998</v>
      </c>
    </row>
    <row r="7" spans="1:19" s="74" customFormat="1" ht="14.5" x14ac:dyDescent="0.25">
      <c r="A7" s="140" t="s">
        <v>65</v>
      </c>
      <c r="B7" s="193">
        <f t="shared" ref="B7:G7" si="1">B$8+B$47</f>
        <v>67.186989245079999</v>
      </c>
      <c r="C7" s="193">
        <f t="shared" si="1"/>
        <v>74.362672420240017</v>
      </c>
      <c r="D7" s="193">
        <f t="shared" si="1"/>
        <v>79.903217077660003</v>
      </c>
      <c r="E7" s="193">
        <f t="shared" si="1"/>
        <v>86.615691312520013</v>
      </c>
      <c r="F7" s="193">
        <f t="shared" si="1"/>
        <v>101.59354286954999</v>
      </c>
      <c r="G7" s="193">
        <f t="shared" si="1"/>
        <v>110.61838573606998</v>
      </c>
    </row>
    <row r="8" spans="1:19" s="180" customFormat="1" ht="14.5" outlineLevel="1" x14ac:dyDescent="0.25">
      <c r="A8" s="87" t="s">
        <v>48</v>
      </c>
      <c r="B8" s="184">
        <f t="shared" ref="B8:G8" si="2">B$9+B$45</f>
        <v>27.487826315950002</v>
      </c>
      <c r="C8" s="184">
        <f t="shared" si="2"/>
        <v>35.020184952060006</v>
      </c>
      <c r="D8" s="184">
        <f t="shared" si="2"/>
        <v>35.392538767910004</v>
      </c>
      <c r="E8" s="184">
        <f t="shared" si="2"/>
        <v>38.952681436220011</v>
      </c>
      <c r="F8" s="184">
        <f t="shared" si="2"/>
        <v>38.00228207715999</v>
      </c>
      <c r="G8" s="184">
        <f t="shared" si="2"/>
        <v>39.507845984299976</v>
      </c>
    </row>
    <row r="9" spans="1:19" s="83" customFormat="1" outlineLevel="2" x14ac:dyDescent="0.25">
      <c r="A9" s="178" t="s">
        <v>195</v>
      </c>
      <c r="B9" s="204">
        <f t="shared" ref="B9:G9" si="3">SUM(B$10:B$44)</f>
        <v>27.406626104820003</v>
      </c>
      <c r="C9" s="204">
        <f t="shared" si="3"/>
        <v>34.930848530000006</v>
      </c>
      <c r="D9" s="204">
        <f t="shared" si="3"/>
        <v>35.322377285950004</v>
      </c>
      <c r="E9" s="204">
        <f t="shared" si="3"/>
        <v>38.884805428450008</v>
      </c>
      <c r="F9" s="204">
        <f t="shared" si="3"/>
        <v>37.955266801959986</v>
      </c>
      <c r="G9" s="204">
        <f t="shared" si="3"/>
        <v>39.461734849009979</v>
      </c>
    </row>
    <row r="10" spans="1:19" s="76" customFormat="1" outlineLevel="3" x14ac:dyDescent="0.25">
      <c r="A10" s="18" t="s">
        <v>50</v>
      </c>
      <c r="B10" s="79">
        <v>0.423707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</row>
    <row r="11" spans="1:19" outlineLevel="3" x14ac:dyDescent="0.3">
      <c r="A11" s="131" t="s">
        <v>143</v>
      </c>
      <c r="B11" s="29">
        <v>2.2627073694200002</v>
      </c>
      <c r="C11" s="29">
        <v>3.0702229567899999</v>
      </c>
      <c r="D11" s="29">
        <v>2.5383883414600001</v>
      </c>
      <c r="E11" s="29">
        <v>2.9816281866000001</v>
      </c>
      <c r="F11" s="29">
        <v>2.22413354628</v>
      </c>
      <c r="G11" s="29">
        <v>2.2238600876299999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outlineLevel="3" x14ac:dyDescent="0.3">
      <c r="A12" s="131" t="s">
        <v>204</v>
      </c>
      <c r="B12" s="29">
        <v>0.68740315390999995</v>
      </c>
      <c r="C12" s="29">
        <v>0.80354805750000002</v>
      </c>
      <c r="D12" s="29">
        <v>0.67314833805999996</v>
      </c>
      <c r="E12" s="29">
        <v>0.64274768862999998</v>
      </c>
      <c r="F12" s="29">
        <v>0.47945505163000002</v>
      </c>
      <c r="G12" s="29">
        <v>0.47945505163000002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outlineLevel="3" x14ac:dyDescent="0.3">
      <c r="A13" s="131" t="s">
        <v>31</v>
      </c>
      <c r="B13" s="29">
        <v>0.69196167220000004</v>
      </c>
      <c r="C13" s="29">
        <v>1.59467773396</v>
      </c>
      <c r="D13" s="29">
        <v>1.96742521474</v>
      </c>
      <c r="E13" s="29">
        <v>3.5161637729300002</v>
      </c>
      <c r="F13" s="29">
        <v>1.47136659314</v>
      </c>
      <c r="G13" s="29">
        <v>0.99617808012999998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outlineLevel="3" x14ac:dyDescent="0.3">
      <c r="A14" s="131" t="s">
        <v>34</v>
      </c>
      <c r="B14" s="29">
        <v>1.3182480490299999</v>
      </c>
      <c r="C14" s="29">
        <v>1.54098166862</v>
      </c>
      <c r="D14" s="29">
        <v>1.29091127722</v>
      </c>
      <c r="E14" s="29">
        <v>1.3380648283200001</v>
      </c>
      <c r="F14" s="29">
        <v>1.36729325161</v>
      </c>
      <c r="G14" s="29">
        <v>1.36729325161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outlineLevel="3" x14ac:dyDescent="0.3">
      <c r="A15" s="131" t="s">
        <v>84</v>
      </c>
      <c r="B15" s="29">
        <v>1.0365402828900001</v>
      </c>
      <c r="C15" s="29">
        <v>1.2116760391900001</v>
      </c>
      <c r="D15" s="29">
        <v>1.01504534102</v>
      </c>
      <c r="E15" s="29">
        <v>1.05212224414</v>
      </c>
      <c r="F15" s="29">
        <v>0.78482635377999999</v>
      </c>
      <c r="G15" s="29">
        <v>0.78482635377999999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outlineLevel="3" x14ac:dyDescent="0.3">
      <c r="A16" s="131" t="s">
        <v>134</v>
      </c>
      <c r="B16" s="29">
        <v>1.69385845206</v>
      </c>
      <c r="C16" s="29">
        <v>1.98005589748</v>
      </c>
      <c r="D16" s="29">
        <v>1.65873257264</v>
      </c>
      <c r="E16" s="29">
        <v>1.71932165613</v>
      </c>
      <c r="F16" s="29">
        <v>1.28252107002</v>
      </c>
      <c r="G16" s="29">
        <v>1.28252107002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outlineLevel="3" x14ac:dyDescent="0.3">
      <c r="A17" s="131" t="s">
        <v>196</v>
      </c>
      <c r="B17" s="29">
        <v>3.3746665013200001</v>
      </c>
      <c r="C17" s="29">
        <v>3.9448563720599998</v>
      </c>
      <c r="D17" s="29">
        <v>3.5465986079</v>
      </c>
      <c r="E17" s="29">
        <v>4.2928769860499996</v>
      </c>
      <c r="F17" s="29">
        <v>6.4837581148799996</v>
      </c>
      <c r="G17" s="29">
        <v>6.4837581148799996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outlineLevel="3" x14ac:dyDescent="0.3">
      <c r="A18" s="131" t="s">
        <v>27</v>
      </c>
      <c r="B18" s="29">
        <v>0.43692677880000003</v>
      </c>
      <c r="C18" s="29">
        <v>0.51075073250000003</v>
      </c>
      <c r="D18" s="29">
        <v>0.42786614134000001</v>
      </c>
      <c r="E18" s="29">
        <v>0.44349495202</v>
      </c>
      <c r="F18" s="29">
        <v>0.33082327462</v>
      </c>
      <c r="G18" s="29">
        <v>0.33082327462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outlineLevel="3" x14ac:dyDescent="0.3">
      <c r="A19" s="131" t="s">
        <v>76</v>
      </c>
      <c r="B19" s="29">
        <v>0.43692677880000003</v>
      </c>
      <c r="C19" s="29">
        <v>0.51075073250000003</v>
      </c>
      <c r="D19" s="29">
        <v>0.42786614134000001</v>
      </c>
      <c r="E19" s="29">
        <v>0.44349495202</v>
      </c>
      <c r="F19" s="29">
        <v>0.74101125010000002</v>
      </c>
      <c r="G19" s="29">
        <v>0.74101125010000002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outlineLevel="3" x14ac:dyDescent="0.3">
      <c r="A20" s="131" t="s">
        <v>170</v>
      </c>
      <c r="B20" s="29">
        <v>1.3515315323999999</v>
      </c>
      <c r="C20" s="29">
        <v>1.3257462422599999</v>
      </c>
      <c r="D20" s="29">
        <v>1.4937057667</v>
      </c>
      <c r="E20" s="29">
        <v>2.9617775985099999</v>
      </c>
      <c r="F20" s="29">
        <v>1.90368219733</v>
      </c>
      <c r="G20" s="29">
        <v>2.5358487276299999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outlineLevel="3" x14ac:dyDescent="0.3">
      <c r="A21" s="131" t="s">
        <v>127</v>
      </c>
      <c r="B21" s="29">
        <v>0.43692677880000003</v>
      </c>
      <c r="C21" s="29">
        <v>0.51075073250000003</v>
      </c>
      <c r="D21" s="29">
        <v>0.42786614134000001</v>
      </c>
      <c r="E21" s="29">
        <v>0.44349495202</v>
      </c>
      <c r="F21" s="29">
        <v>0.33082327462</v>
      </c>
      <c r="G21" s="29">
        <v>0.33082327462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outlineLevel="3" x14ac:dyDescent="0.3">
      <c r="A22" s="131" t="s">
        <v>191</v>
      </c>
      <c r="B22" s="29">
        <v>0.43692677880000003</v>
      </c>
      <c r="C22" s="29">
        <v>0.51075073250000003</v>
      </c>
      <c r="D22" s="29">
        <v>0.42786614134000001</v>
      </c>
      <c r="E22" s="29">
        <v>0.44349495202</v>
      </c>
      <c r="F22" s="29">
        <v>0.33082327462</v>
      </c>
      <c r="G22" s="29">
        <v>0.33082327462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outlineLevel="3" x14ac:dyDescent="0.3">
      <c r="A23" s="131" t="s">
        <v>218</v>
      </c>
      <c r="B23" s="29">
        <v>0.69286224135999996</v>
      </c>
      <c r="C23" s="29">
        <v>1.9942664029399999</v>
      </c>
      <c r="D23" s="29">
        <v>3.6177396860700002</v>
      </c>
      <c r="E23" s="29">
        <v>2.2411606184299999</v>
      </c>
      <c r="F23" s="29">
        <v>1.6427051342200001</v>
      </c>
      <c r="G23" s="29">
        <v>3.0305883650199998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outlineLevel="3" x14ac:dyDescent="0.3">
      <c r="A24" s="131" t="s">
        <v>151</v>
      </c>
      <c r="B24" s="29">
        <v>0.43692677880000003</v>
      </c>
      <c r="C24" s="29">
        <v>0.51075073250000003</v>
      </c>
      <c r="D24" s="29">
        <v>0.42786614134000001</v>
      </c>
      <c r="E24" s="29">
        <v>0.44349495202</v>
      </c>
      <c r="F24" s="29">
        <v>0.33082327462</v>
      </c>
      <c r="G24" s="29">
        <v>0.33082327462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outlineLevel="3" x14ac:dyDescent="0.3">
      <c r="A25" s="131" t="s">
        <v>209</v>
      </c>
      <c r="B25" s="29">
        <v>0.43692677880000003</v>
      </c>
      <c r="C25" s="29">
        <v>0.51075073250000003</v>
      </c>
      <c r="D25" s="29">
        <v>0.42786614134000001</v>
      </c>
      <c r="E25" s="29">
        <v>0.44349495202</v>
      </c>
      <c r="F25" s="29">
        <v>0.33082327462</v>
      </c>
      <c r="G25" s="29">
        <v>0.33082327462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outlineLevel="3" x14ac:dyDescent="0.3">
      <c r="A26" s="131" t="s">
        <v>38</v>
      </c>
      <c r="B26" s="29">
        <v>0.43692677880000003</v>
      </c>
      <c r="C26" s="29">
        <v>0.51075073250000003</v>
      </c>
      <c r="D26" s="29">
        <v>0.42786614134000001</v>
      </c>
      <c r="E26" s="29">
        <v>0.44349495202</v>
      </c>
      <c r="F26" s="29">
        <v>0.33082327462</v>
      </c>
      <c r="G26" s="29">
        <v>0.33082327462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outlineLevel="3" x14ac:dyDescent="0.3">
      <c r="A27" s="131" t="s">
        <v>88</v>
      </c>
      <c r="B27" s="29">
        <v>0.43692677880000003</v>
      </c>
      <c r="C27" s="29">
        <v>0.51075073250000003</v>
      </c>
      <c r="D27" s="29">
        <v>0.42786614134000001</v>
      </c>
      <c r="E27" s="29">
        <v>0.44349495202</v>
      </c>
      <c r="F27" s="29">
        <v>0.33082327462</v>
      </c>
      <c r="G27" s="29">
        <v>0.33082327462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outlineLevel="3" x14ac:dyDescent="0.3">
      <c r="A28" s="131" t="s">
        <v>77</v>
      </c>
      <c r="B28" s="29">
        <v>0.43692677880000003</v>
      </c>
      <c r="C28" s="29">
        <v>0.51075073250000003</v>
      </c>
      <c r="D28" s="29">
        <v>0.42786614134000001</v>
      </c>
      <c r="E28" s="29">
        <v>0.44349495202</v>
      </c>
      <c r="F28" s="29">
        <v>0.33082327462</v>
      </c>
      <c r="G28" s="29">
        <v>0.33082327462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outlineLevel="3" x14ac:dyDescent="0.3">
      <c r="A29" s="131" t="s">
        <v>128</v>
      </c>
      <c r="B29" s="29">
        <v>0.43692677880000003</v>
      </c>
      <c r="C29" s="29">
        <v>0.51075073250000003</v>
      </c>
      <c r="D29" s="29">
        <v>0.42786614134000001</v>
      </c>
      <c r="E29" s="29">
        <v>0.44349495202</v>
      </c>
      <c r="F29" s="29">
        <v>0.33082327462</v>
      </c>
      <c r="G29" s="29">
        <v>0.33082327462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outlineLevel="3" x14ac:dyDescent="0.3">
      <c r="A30" s="131" t="s">
        <v>192</v>
      </c>
      <c r="B30" s="29">
        <v>0.43692677880000003</v>
      </c>
      <c r="C30" s="29">
        <v>0.51075073250000003</v>
      </c>
      <c r="D30" s="29">
        <v>0.42786614134000001</v>
      </c>
      <c r="E30" s="29">
        <v>0.44349495202</v>
      </c>
      <c r="F30" s="29">
        <v>0.33082327462</v>
      </c>
      <c r="G30" s="29">
        <v>0.33082327462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outlineLevel="3" x14ac:dyDescent="0.3">
      <c r="A31" s="131" t="s">
        <v>20</v>
      </c>
      <c r="B31" s="29">
        <v>0.43692677880000003</v>
      </c>
      <c r="C31" s="29">
        <v>0.51075073250000003</v>
      </c>
      <c r="D31" s="29">
        <v>0.42786614134000001</v>
      </c>
      <c r="E31" s="29">
        <v>0.44349495202</v>
      </c>
      <c r="F31" s="29">
        <v>0.33082327462</v>
      </c>
      <c r="G31" s="29">
        <v>0.33082327462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outlineLevel="3" x14ac:dyDescent="0.3">
      <c r="A32" s="131" t="s">
        <v>72</v>
      </c>
      <c r="B32" s="29">
        <v>0.43692677880000003</v>
      </c>
      <c r="C32" s="29">
        <v>0.51075073250000003</v>
      </c>
      <c r="D32" s="29">
        <v>0.42786614134000001</v>
      </c>
      <c r="E32" s="29">
        <v>0.44349495202</v>
      </c>
      <c r="F32" s="29">
        <v>0.33082327462</v>
      </c>
      <c r="G32" s="29">
        <v>0.33082327462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outlineLevel="3" x14ac:dyDescent="0.3">
      <c r="A33" s="131" t="s">
        <v>123</v>
      </c>
      <c r="B33" s="29">
        <v>0.43692677880000003</v>
      </c>
      <c r="C33" s="29">
        <v>0.51075073250000003</v>
      </c>
      <c r="D33" s="29">
        <v>0.42786614134000001</v>
      </c>
      <c r="E33" s="29">
        <v>0.44349495202</v>
      </c>
      <c r="F33" s="29">
        <v>0.33082327462</v>
      </c>
      <c r="G33" s="29">
        <v>0.33082327462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outlineLevel="3" x14ac:dyDescent="0.3">
      <c r="A34" s="131" t="s">
        <v>55</v>
      </c>
      <c r="B34" s="29">
        <v>0.23983854674999999</v>
      </c>
      <c r="C34" s="29">
        <v>0</v>
      </c>
      <c r="D34" s="29">
        <v>1.1826506051800001</v>
      </c>
      <c r="E34" s="29">
        <v>4.1147456020000001E-2</v>
      </c>
      <c r="F34" s="29">
        <v>0</v>
      </c>
      <c r="G34" s="29">
        <v>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outlineLevel="3" x14ac:dyDescent="0.3">
      <c r="A35" s="131" t="s">
        <v>45</v>
      </c>
      <c r="B35" s="29">
        <v>2.2713122724199999</v>
      </c>
      <c r="C35" s="29">
        <v>3.3713226771100002</v>
      </c>
      <c r="D35" s="29">
        <v>2.1574173242899999</v>
      </c>
      <c r="E35" s="29">
        <v>3.3531759060400002</v>
      </c>
      <c r="F35" s="29">
        <v>1.1345416286000001</v>
      </c>
      <c r="G35" s="29">
        <v>1.1083005638500001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outlineLevel="3" x14ac:dyDescent="0.3">
      <c r="A36" s="131" t="s">
        <v>89</v>
      </c>
      <c r="B36" s="29">
        <v>0.43692703161000002</v>
      </c>
      <c r="C36" s="29">
        <v>0.51075102803000005</v>
      </c>
      <c r="D36" s="29">
        <v>0.42786638891000001</v>
      </c>
      <c r="E36" s="29">
        <v>0.44349520863000003</v>
      </c>
      <c r="F36" s="29">
        <v>7.1672897239999998</v>
      </c>
      <c r="G36" s="29">
        <v>7.1672897239999998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outlineLevel="3" x14ac:dyDescent="0.3">
      <c r="A37" s="131" t="s">
        <v>93</v>
      </c>
      <c r="B37" s="29">
        <v>1.08349155E-3</v>
      </c>
      <c r="C37" s="29">
        <v>0.29679729124999998</v>
      </c>
      <c r="D37" s="29">
        <v>0.66909282536000003</v>
      </c>
      <c r="E37" s="29">
        <v>1.54523967858</v>
      </c>
      <c r="F37" s="29">
        <v>1.3651590982999999</v>
      </c>
      <c r="G37" s="29">
        <v>1.03335604868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outlineLevel="3" x14ac:dyDescent="0.3">
      <c r="A38" s="131" t="s">
        <v>155</v>
      </c>
      <c r="B38" s="29">
        <v>1.4219136382299999</v>
      </c>
      <c r="C38" s="29">
        <v>1.9655999696199999</v>
      </c>
      <c r="D38" s="29">
        <v>2.0505828906499999</v>
      </c>
      <c r="E38" s="29">
        <v>1.88681203308</v>
      </c>
      <c r="F38" s="29">
        <v>1.8451328735700001</v>
      </c>
      <c r="G38" s="29">
        <v>1.7806402761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outlineLevel="3" x14ac:dyDescent="0.3">
      <c r="A39" s="131" t="s">
        <v>159</v>
      </c>
      <c r="B39" s="29">
        <v>0.32409117412999999</v>
      </c>
      <c r="C39" s="29">
        <v>0</v>
      </c>
      <c r="D39" s="29">
        <v>0.39557383659000001</v>
      </c>
      <c r="E39" s="29">
        <v>0.97407988796</v>
      </c>
      <c r="F39" s="29">
        <v>1.28518943552</v>
      </c>
      <c r="G39" s="29">
        <v>1.8747003927100001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outlineLevel="3" x14ac:dyDescent="0.3">
      <c r="A40" s="131" t="s">
        <v>211</v>
      </c>
      <c r="B40" s="29">
        <v>0.20947864409</v>
      </c>
      <c r="C40" s="29">
        <v>1.6746145857300001</v>
      </c>
      <c r="D40" s="29">
        <v>1.6580396185999999</v>
      </c>
      <c r="E40" s="29">
        <v>1.50597939013</v>
      </c>
      <c r="F40" s="29">
        <v>1.1233792652800001</v>
      </c>
      <c r="G40" s="29">
        <v>1.1233792652800001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outlineLevel="3" x14ac:dyDescent="0.3">
      <c r="A41" s="131" t="s">
        <v>41</v>
      </c>
      <c r="B41" s="29">
        <v>0.64552002972</v>
      </c>
      <c r="C41" s="29">
        <v>0.99645835970999996</v>
      </c>
      <c r="D41" s="29">
        <v>0.60994022902</v>
      </c>
      <c r="E41" s="29">
        <v>0.87867744205999998</v>
      </c>
      <c r="F41" s="29">
        <v>0.58743542275000005</v>
      </c>
      <c r="G41" s="29">
        <v>0.58743542275000005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outlineLevel="3" x14ac:dyDescent="0.3">
      <c r="A42" s="131" t="s">
        <v>91</v>
      </c>
      <c r="B42" s="29">
        <v>0.63203673581999997</v>
      </c>
      <c r="C42" s="29">
        <v>0.73882682741000005</v>
      </c>
      <c r="D42" s="29">
        <v>0.61893006440999998</v>
      </c>
      <c r="E42" s="29">
        <v>0.64153793137000004</v>
      </c>
      <c r="F42" s="29">
        <v>0.27345865032</v>
      </c>
      <c r="G42" s="29">
        <v>6.8364662579999999E-2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outlineLevel="3" x14ac:dyDescent="0.3">
      <c r="A43" s="131" t="s">
        <v>194</v>
      </c>
      <c r="B43" s="29">
        <v>0.87330551556000002</v>
      </c>
      <c r="C43" s="29">
        <v>0</v>
      </c>
      <c r="D43" s="29">
        <v>1.1238485978199999</v>
      </c>
      <c r="E43" s="29">
        <v>0</v>
      </c>
      <c r="F43" s="29">
        <v>0</v>
      </c>
      <c r="G43" s="29">
        <v>0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outlineLevel="3" x14ac:dyDescent="0.3">
      <c r="A44" s="131" t="s">
        <v>144</v>
      </c>
      <c r="B44" s="29">
        <v>0.70065786715</v>
      </c>
      <c r="C44" s="29">
        <v>0.75993616533999997</v>
      </c>
      <c r="D44" s="29">
        <v>0.63661378054999995</v>
      </c>
      <c r="E44" s="29">
        <v>0.65986758656</v>
      </c>
      <c r="F44" s="29">
        <v>0.49222557056999999</v>
      </c>
      <c r="G44" s="29">
        <v>0.49222557056999999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outlineLevel="2" x14ac:dyDescent="0.3">
      <c r="A45" s="14" t="s">
        <v>114</v>
      </c>
      <c r="B45" s="152">
        <f t="shared" ref="B45:G45" si="4">SUM(B$46:B$46)</f>
        <v>8.1200211130000005E-2</v>
      </c>
      <c r="C45" s="152">
        <f t="shared" si="4"/>
        <v>8.9336422060000004E-2</v>
      </c>
      <c r="D45" s="152">
        <f t="shared" si="4"/>
        <v>7.0161481959999994E-2</v>
      </c>
      <c r="E45" s="152">
        <f t="shared" si="4"/>
        <v>6.7876007769999996E-2</v>
      </c>
      <c r="F45" s="152">
        <f t="shared" si="4"/>
        <v>4.7015275199999998E-2</v>
      </c>
      <c r="G45" s="152">
        <f t="shared" si="4"/>
        <v>4.6111135290000001E-2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outlineLevel="3" x14ac:dyDescent="0.3">
      <c r="A46" s="131" t="s">
        <v>30</v>
      </c>
      <c r="B46" s="29">
        <v>8.1200211130000005E-2</v>
      </c>
      <c r="C46" s="29">
        <v>8.9336422060000004E-2</v>
      </c>
      <c r="D46" s="29">
        <v>7.0161481959999994E-2</v>
      </c>
      <c r="E46" s="29">
        <v>6.7876007769999996E-2</v>
      </c>
      <c r="F46" s="29">
        <v>4.7015275199999998E-2</v>
      </c>
      <c r="G46" s="29">
        <v>4.6111135290000001E-2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4.5" outlineLevel="1" x14ac:dyDescent="0.35">
      <c r="A47" s="45" t="s">
        <v>59</v>
      </c>
      <c r="B47" s="142">
        <f t="shared" ref="B47:G47" si="5">B$48+B$56+B$67+B$72+B$82</f>
        <v>39.699162929129997</v>
      </c>
      <c r="C47" s="142">
        <f t="shared" si="5"/>
        <v>39.342487468180003</v>
      </c>
      <c r="D47" s="142">
        <f t="shared" si="5"/>
        <v>44.510678309749999</v>
      </c>
      <c r="E47" s="142">
        <f t="shared" si="5"/>
        <v>47.663009876300002</v>
      </c>
      <c r="F47" s="142">
        <f t="shared" si="5"/>
        <v>63.591260792390003</v>
      </c>
      <c r="G47" s="142">
        <f t="shared" si="5"/>
        <v>71.110539751770006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outlineLevel="2" x14ac:dyDescent="0.3">
      <c r="A48" s="14" t="s">
        <v>174</v>
      </c>
      <c r="B48" s="152">
        <f t="shared" ref="B48:G48" si="6">SUM(B$49:B$55)</f>
        <v>13.392732112249998</v>
      </c>
      <c r="C48" s="152">
        <f t="shared" si="6"/>
        <v>12.336172758990001</v>
      </c>
      <c r="D48" s="152">
        <f t="shared" si="6"/>
        <v>15.678814377210001</v>
      </c>
      <c r="E48" s="152">
        <f t="shared" si="6"/>
        <v>16.97941619561</v>
      </c>
      <c r="F48" s="152">
        <f t="shared" si="6"/>
        <v>30.087463237860003</v>
      </c>
      <c r="G48" s="152">
        <f t="shared" si="6"/>
        <v>35.697829301910005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outlineLevel="3" x14ac:dyDescent="0.3">
      <c r="A49" s="131" t="s">
        <v>104</v>
      </c>
      <c r="B49" s="29">
        <v>0</v>
      </c>
      <c r="C49" s="29">
        <v>0</v>
      </c>
      <c r="D49" s="29">
        <v>0</v>
      </c>
      <c r="E49" s="29">
        <v>2.2672023800000001E-3</v>
      </c>
      <c r="F49" s="29">
        <v>2.13029758E-3</v>
      </c>
      <c r="G49" s="29">
        <v>2.1757026499999998E-3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outlineLevel="3" x14ac:dyDescent="0.3">
      <c r="A50" s="131" t="s">
        <v>51</v>
      </c>
      <c r="B50" s="29">
        <v>0.57780990314000003</v>
      </c>
      <c r="C50" s="29">
        <v>0.50583389293000003</v>
      </c>
      <c r="D50" s="29">
        <v>0.48430295177999999</v>
      </c>
      <c r="E50" s="29">
        <v>0.3863149676</v>
      </c>
      <c r="F50" s="29">
        <v>0.25855498448999997</v>
      </c>
      <c r="G50" s="29">
        <v>0.26322996892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outlineLevel="3" x14ac:dyDescent="0.3">
      <c r="A51" s="131" t="s">
        <v>94</v>
      </c>
      <c r="B51" s="29">
        <v>0.68077226917</v>
      </c>
      <c r="C51" s="29">
        <v>0.78487537830999998</v>
      </c>
      <c r="D51" s="29">
        <v>0.95439248045000002</v>
      </c>
      <c r="E51" s="29">
        <v>1.0156447287699999</v>
      </c>
      <c r="F51" s="29">
        <v>2.6833592883700002</v>
      </c>
      <c r="G51" s="29">
        <v>2.72778590846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outlineLevel="3" x14ac:dyDescent="0.3">
      <c r="A52" s="131" t="s">
        <v>166</v>
      </c>
      <c r="B52" s="29">
        <v>3.7912740495400001</v>
      </c>
      <c r="C52" s="29">
        <v>3.6923111347500002</v>
      </c>
      <c r="D52" s="29">
        <v>4.6811582126699998</v>
      </c>
      <c r="E52" s="29">
        <v>4.9991812509700004</v>
      </c>
      <c r="F52" s="29">
        <v>12.366377438580001</v>
      </c>
      <c r="G52" s="29">
        <v>17.525284861860001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outlineLevel="3" x14ac:dyDescent="0.3">
      <c r="A53" s="131" t="s">
        <v>132</v>
      </c>
      <c r="B53" s="29">
        <v>4.8777570288099996</v>
      </c>
      <c r="C53" s="29">
        <v>4.90298972188</v>
      </c>
      <c r="D53" s="29">
        <v>5.2931177325599998</v>
      </c>
      <c r="E53" s="29">
        <v>6.1552473171899997</v>
      </c>
      <c r="F53" s="29">
        <v>8.2985369566399996</v>
      </c>
      <c r="G53" s="29">
        <v>8.8453542261900004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outlineLevel="3" x14ac:dyDescent="0.3">
      <c r="A54" s="131" t="s">
        <v>147</v>
      </c>
      <c r="B54" s="29">
        <v>3.4507485817300001</v>
      </c>
      <c r="C54" s="29">
        <v>2.4272968759200002</v>
      </c>
      <c r="D54" s="29">
        <v>4.2288694837199996</v>
      </c>
      <c r="E54" s="29">
        <v>4.3625608583400002</v>
      </c>
      <c r="F54" s="29">
        <v>6.4009203970500002</v>
      </c>
      <c r="G54" s="29">
        <v>6.25545210676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outlineLevel="3" x14ac:dyDescent="0.3">
      <c r="A55" s="131" t="s">
        <v>142</v>
      </c>
      <c r="B55" s="29">
        <v>1.437027986E-2</v>
      </c>
      <c r="C55" s="29">
        <v>2.2865755200000001E-2</v>
      </c>
      <c r="D55" s="29">
        <v>3.697351603E-2</v>
      </c>
      <c r="E55" s="29">
        <v>5.8199870360000003E-2</v>
      </c>
      <c r="F55" s="29">
        <v>7.7583875149999995E-2</v>
      </c>
      <c r="G55" s="29">
        <v>7.8546527069999997E-2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outlineLevel="2" x14ac:dyDescent="0.3">
      <c r="A56" s="14" t="s">
        <v>44</v>
      </c>
      <c r="B56" s="152">
        <f t="shared" ref="B56:G56" si="7">SUM(B$57:B$66)</f>
        <v>1.7311024130200001</v>
      </c>
      <c r="C56" s="152">
        <f t="shared" si="7"/>
        <v>1.6291030925099999</v>
      </c>
      <c r="D56" s="152">
        <f t="shared" si="7"/>
        <v>1.5525097701399999</v>
      </c>
      <c r="E56" s="152">
        <f t="shared" si="7"/>
        <v>1.4938727953400002</v>
      </c>
      <c r="F56" s="152">
        <f t="shared" si="7"/>
        <v>4.9950167217899999</v>
      </c>
      <c r="G56" s="152">
        <f t="shared" si="7"/>
        <v>6.8225393952700006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outlineLevel="3" x14ac:dyDescent="0.3">
      <c r="A57" s="131" t="s">
        <v>24</v>
      </c>
      <c r="B57" s="29">
        <v>0</v>
      </c>
      <c r="C57" s="29">
        <v>0</v>
      </c>
      <c r="D57" s="29">
        <v>0</v>
      </c>
      <c r="E57" s="29">
        <v>2.0492385960000001E-2</v>
      </c>
      <c r="F57" s="29">
        <v>2.210838918E-2</v>
      </c>
      <c r="G57" s="29">
        <v>2.2669680049999998E-2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outlineLevel="3" x14ac:dyDescent="0.3">
      <c r="A58" s="131" t="s">
        <v>13</v>
      </c>
      <c r="B58" s="29">
        <v>0</v>
      </c>
      <c r="C58" s="29">
        <v>0</v>
      </c>
      <c r="D58" s="29">
        <v>0</v>
      </c>
      <c r="E58" s="29">
        <v>0</v>
      </c>
      <c r="F58" s="29">
        <v>0.21302975776999999</v>
      </c>
      <c r="G58" s="29">
        <v>0.2175702652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outlineLevel="3" x14ac:dyDescent="0.3">
      <c r="A59" s="131" t="s">
        <v>28</v>
      </c>
      <c r="B59" s="29">
        <v>0.29365465454</v>
      </c>
      <c r="C59" s="29">
        <v>0.15284089470000001</v>
      </c>
      <c r="D59" s="29">
        <v>0</v>
      </c>
      <c r="E59" s="29">
        <v>0</v>
      </c>
      <c r="F59" s="29">
        <v>1.8276825705999999</v>
      </c>
      <c r="G59" s="29">
        <v>3.6062153829099999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outlineLevel="3" x14ac:dyDescent="0.3">
      <c r="A60" s="131" t="s">
        <v>108</v>
      </c>
      <c r="B60" s="29">
        <v>0</v>
      </c>
      <c r="C60" s="29">
        <v>0</v>
      </c>
      <c r="D60" s="29">
        <v>0</v>
      </c>
      <c r="E60" s="29">
        <v>0</v>
      </c>
      <c r="F60" s="29">
        <v>0.21302975776999999</v>
      </c>
      <c r="G60" s="29">
        <v>0.2175702652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outlineLevel="3" x14ac:dyDescent="0.3">
      <c r="A61" s="131" t="s">
        <v>49</v>
      </c>
      <c r="B61" s="29">
        <v>0.25954321514000001</v>
      </c>
      <c r="C61" s="29">
        <v>0.27155235158000002</v>
      </c>
      <c r="D61" s="29">
        <v>0.31797605808000001</v>
      </c>
      <c r="E61" s="29">
        <v>0.28670076286000001</v>
      </c>
      <c r="F61" s="29">
        <v>0.58684537884999999</v>
      </c>
      <c r="G61" s="29">
        <v>0.60787022558000003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outlineLevel="3" x14ac:dyDescent="0.3">
      <c r="A62" s="131" t="s">
        <v>110</v>
      </c>
      <c r="B62" s="29">
        <v>0</v>
      </c>
      <c r="C62" s="29">
        <v>6.4909268300000003E-3</v>
      </c>
      <c r="D62" s="29">
        <v>1.440203588E-2</v>
      </c>
      <c r="E62" s="29">
        <v>4.1845500289999997E-2</v>
      </c>
      <c r="F62" s="29">
        <v>5.3056445690000002E-2</v>
      </c>
      <c r="G62" s="29">
        <v>5.6292255440000001E-2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outlineLevel="3" x14ac:dyDescent="0.3">
      <c r="A63" s="131" t="s">
        <v>120</v>
      </c>
      <c r="B63" s="29">
        <v>0.60585586000000002</v>
      </c>
      <c r="C63" s="29">
        <v>0.60585586000000002</v>
      </c>
      <c r="D63" s="29">
        <v>0.60585586000000002</v>
      </c>
      <c r="E63" s="29">
        <v>0.60585586000000002</v>
      </c>
      <c r="F63" s="29">
        <v>0.60585586000000002</v>
      </c>
      <c r="G63" s="29">
        <v>0.60585586000000002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outlineLevel="3" x14ac:dyDescent="0.3">
      <c r="A64" s="131" t="s">
        <v>137</v>
      </c>
      <c r="B64" s="29">
        <v>4.7472759500000001E-3</v>
      </c>
      <c r="C64" s="29">
        <v>3.3223687899999999E-3</v>
      </c>
      <c r="D64" s="29">
        <v>1.8974616299999999E-3</v>
      </c>
      <c r="E64" s="29">
        <v>4.7255449999999998E-4</v>
      </c>
      <c r="F64" s="29">
        <v>4.7255449999999998E-4</v>
      </c>
      <c r="G64" s="29">
        <v>4.7255449999999998E-4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outlineLevel="3" x14ac:dyDescent="0.3">
      <c r="A65" s="131" t="s">
        <v>217</v>
      </c>
      <c r="B65" s="29">
        <v>0</v>
      </c>
      <c r="C65" s="29">
        <v>2.4816354990000001E-2</v>
      </c>
      <c r="D65" s="29">
        <v>2.7804970700000001E-2</v>
      </c>
      <c r="E65" s="29">
        <v>3.9693692959999999E-2</v>
      </c>
      <c r="F65" s="29">
        <v>0.47501825474999998</v>
      </c>
      <c r="G65" s="29">
        <v>0.48200839157000003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outlineLevel="3" x14ac:dyDescent="0.3">
      <c r="A66" s="131" t="s">
        <v>25</v>
      </c>
      <c r="B66" s="29">
        <v>0.56730140739000001</v>
      </c>
      <c r="C66" s="29">
        <v>0.56422433561999996</v>
      </c>
      <c r="D66" s="29">
        <v>0.58457338385000002</v>
      </c>
      <c r="E66" s="29">
        <v>0.49881203877000002</v>
      </c>
      <c r="F66" s="29">
        <v>0.99791775268000005</v>
      </c>
      <c r="G66" s="29">
        <v>1.0060145148199999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outlineLevel="2" x14ac:dyDescent="0.3">
      <c r="A67" s="14" t="s">
        <v>219</v>
      </c>
      <c r="B67" s="152">
        <f t="shared" ref="B67:G67" si="8">SUM(B$68:B$71)</f>
        <v>0.40016336295999999</v>
      </c>
      <c r="C67" s="152">
        <f t="shared" si="8"/>
        <v>1.4076640828</v>
      </c>
      <c r="D67" s="152">
        <f t="shared" si="8"/>
        <v>2.16046496469</v>
      </c>
      <c r="E67" s="152">
        <f t="shared" si="8"/>
        <v>1.8600623522399999</v>
      </c>
      <c r="F67" s="152">
        <f t="shared" si="8"/>
        <v>1.6511306157100001</v>
      </c>
      <c r="G67" s="152">
        <f t="shared" si="8"/>
        <v>1.63603223728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outlineLevel="3" x14ac:dyDescent="0.3">
      <c r="A68" s="131" t="s">
        <v>61</v>
      </c>
      <c r="B68" s="29">
        <v>0</v>
      </c>
      <c r="C68" s="29">
        <v>0.27887546335000002</v>
      </c>
      <c r="D68" s="29">
        <v>0.61432522476999996</v>
      </c>
      <c r="E68" s="29">
        <v>0.73684077395000003</v>
      </c>
      <c r="F68" s="29">
        <v>0.69234671275000004</v>
      </c>
      <c r="G68" s="29">
        <v>0.70710336191000001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outlineLevel="3" x14ac:dyDescent="0.3">
      <c r="A69" s="131" t="s">
        <v>78</v>
      </c>
      <c r="B69" s="29">
        <v>5.8563390000000002E-5</v>
      </c>
      <c r="C69" s="29">
        <v>5.7034719999999999E-5</v>
      </c>
      <c r="D69" s="29">
        <v>6.2819910000000005E-5</v>
      </c>
      <c r="E69" s="29">
        <v>5.7960120000000002E-5</v>
      </c>
      <c r="F69" s="29">
        <v>5.4460209999999998E-5</v>
      </c>
      <c r="G69" s="29">
        <v>5.562097E-5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outlineLevel="3" x14ac:dyDescent="0.3">
      <c r="A70" s="131" t="s">
        <v>173</v>
      </c>
      <c r="B70" s="29">
        <v>0</v>
      </c>
      <c r="C70" s="29">
        <v>0.18226253311000001</v>
      </c>
      <c r="D70" s="29">
        <v>0.23292541166</v>
      </c>
      <c r="E70" s="29">
        <v>0.29744124965000002</v>
      </c>
      <c r="F70" s="29">
        <v>0.30348476916</v>
      </c>
      <c r="G70" s="29">
        <v>0.29231536162999999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outlineLevel="3" x14ac:dyDescent="0.3">
      <c r="A71" s="131" t="s">
        <v>47</v>
      </c>
      <c r="B71" s="29">
        <v>0.40010479957</v>
      </c>
      <c r="C71" s="29">
        <v>0.94646905161999995</v>
      </c>
      <c r="D71" s="29">
        <v>1.3131515083500001</v>
      </c>
      <c r="E71" s="29">
        <v>0.82572236852000003</v>
      </c>
      <c r="F71" s="29">
        <v>0.65524467359000005</v>
      </c>
      <c r="G71" s="29">
        <v>0.63655789276999997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outlineLevel="2" x14ac:dyDescent="0.3">
      <c r="A72" s="14" t="s">
        <v>52</v>
      </c>
      <c r="B72" s="152">
        <f t="shared" ref="B72:G72" si="9">SUM(B$73:B$81)</f>
        <v>22.467272999999999</v>
      </c>
      <c r="C72" s="152">
        <f t="shared" si="9"/>
        <v>22.271436853400001</v>
      </c>
      <c r="D72" s="152">
        <f t="shared" si="9"/>
        <v>23.35023951142</v>
      </c>
      <c r="E72" s="152">
        <f t="shared" si="9"/>
        <v>22.912232679060001</v>
      </c>
      <c r="F72" s="152">
        <f t="shared" si="9"/>
        <v>22.657214774909999</v>
      </c>
      <c r="G72" s="152">
        <f t="shared" si="9"/>
        <v>22.708295483499999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outlineLevel="3" x14ac:dyDescent="0.3">
      <c r="A73" s="131" t="s">
        <v>117</v>
      </c>
      <c r="B73" s="29">
        <v>3</v>
      </c>
      <c r="C73" s="29">
        <v>3</v>
      </c>
      <c r="D73" s="29">
        <v>3</v>
      </c>
      <c r="E73" s="29">
        <v>3</v>
      </c>
      <c r="F73" s="29">
        <v>3</v>
      </c>
      <c r="G73" s="29">
        <v>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outlineLevel="3" x14ac:dyDescent="0.3">
      <c r="A74" s="131" t="s">
        <v>165</v>
      </c>
      <c r="B74" s="29">
        <v>1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outlineLevel="3" x14ac:dyDescent="0.3">
      <c r="A75" s="131" t="s">
        <v>203</v>
      </c>
      <c r="B75" s="29">
        <v>12.467273</v>
      </c>
      <c r="C75" s="29">
        <v>11.805935</v>
      </c>
      <c r="D75" s="29">
        <v>8.6357759999999999</v>
      </c>
      <c r="E75" s="29">
        <v>7.6616299999999997</v>
      </c>
      <c r="F75" s="29">
        <v>7.5606299999999997</v>
      </c>
      <c r="G75" s="29">
        <v>7.5606299999999997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outlineLevel="3" x14ac:dyDescent="0.3">
      <c r="A76" s="131" t="s">
        <v>175</v>
      </c>
      <c r="B76" s="29">
        <v>1</v>
      </c>
      <c r="C76" s="29">
        <v>1</v>
      </c>
      <c r="D76" s="29">
        <v>1</v>
      </c>
      <c r="E76" s="29">
        <v>0</v>
      </c>
      <c r="F76" s="29">
        <v>0</v>
      </c>
      <c r="G76" s="29">
        <v>0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outlineLevel="3" x14ac:dyDescent="0.3">
      <c r="A77" s="131" t="s">
        <v>221</v>
      </c>
      <c r="B77" s="29">
        <v>3</v>
      </c>
      <c r="C77" s="29">
        <v>3</v>
      </c>
      <c r="D77" s="29">
        <v>3</v>
      </c>
      <c r="E77" s="29">
        <v>3</v>
      </c>
      <c r="F77" s="29">
        <v>3</v>
      </c>
      <c r="G77" s="29">
        <v>3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outlineLevel="3" x14ac:dyDescent="0.3">
      <c r="A78" s="131" t="s">
        <v>23</v>
      </c>
      <c r="B78" s="29">
        <v>2</v>
      </c>
      <c r="C78" s="29">
        <v>2.35</v>
      </c>
      <c r="D78" s="29">
        <v>2.35</v>
      </c>
      <c r="E78" s="29">
        <v>2.35</v>
      </c>
      <c r="F78" s="29">
        <v>2.35</v>
      </c>
      <c r="G78" s="29">
        <v>2.35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outlineLevel="3" x14ac:dyDescent="0.3">
      <c r="A79" s="131" t="s">
        <v>58</v>
      </c>
      <c r="B79" s="29">
        <v>0</v>
      </c>
      <c r="C79" s="29">
        <v>1.1155018534000001</v>
      </c>
      <c r="D79" s="29">
        <v>1.2286504495199999</v>
      </c>
      <c r="E79" s="29">
        <v>1.1336011906900001</v>
      </c>
      <c r="F79" s="29">
        <v>1.06514878885</v>
      </c>
      <c r="G79" s="29">
        <v>1.087851326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outlineLevel="3" x14ac:dyDescent="0.3">
      <c r="A80" s="131" t="s">
        <v>184</v>
      </c>
      <c r="B80" s="29">
        <v>0</v>
      </c>
      <c r="C80" s="29">
        <v>0</v>
      </c>
      <c r="D80" s="29">
        <v>4.1358130619000004</v>
      </c>
      <c r="E80" s="29">
        <v>4.01700148837</v>
      </c>
      <c r="F80" s="29">
        <v>3.9314359860599999</v>
      </c>
      <c r="G80" s="29">
        <v>3.9598141574999999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outlineLevel="3" x14ac:dyDescent="0.3">
      <c r="A81" s="131" t="s">
        <v>4</v>
      </c>
      <c r="B81" s="29">
        <v>0</v>
      </c>
      <c r="C81" s="29">
        <v>0</v>
      </c>
      <c r="D81" s="29">
        <v>0</v>
      </c>
      <c r="E81" s="29">
        <v>1.75</v>
      </c>
      <c r="F81" s="29">
        <v>1.75</v>
      </c>
      <c r="G81" s="29">
        <v>1.75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outlineLevel="2" x14ac:dyDescent="0.3">
      <c r="A82" s="14" t="s">
        <v>177</v>
      </c>
      <c r="B82" s="152">
        <f t="shared" ref="B82:G82" si="10">SUM(B$83:B$83)</f>
        <v>1.7078920409</v>
      </c>
      <c r="C82" s="152">
        <f t="shared" si="10"/>
        <v>1.6981106804799999</v>
      </c>
      <c r="D82" s="152">
        <f t="shared" si="10"/>
        <v>1.7686496862900001</v>
      </c>
      <c r="E82" s="152">
        <f t="shared" si="10"/>
        <v>4.4174258540500002</v>
      </c>
      <c r="F82" s="152">
        <f t="shared" si="10"/>
        <v>4.2004354421199999</v>
      </c>
      <c r="G82" s="152">
        <f t="shared" si="10"/>
        <v>4.2458433338099999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outlineLevel="3" x14ac:dyDescent="0.3">
      <c r="A83" s="131" t="s">
        <v>147</v>
      </c>
      <c r="B83" s="29">
        <v>1.7078920409</v>
      </c>
      <c r="C83" s="29">
        <v>1.6981106804799999</v>
      </c>
      <c r="D83" s="29">
        <v>1.7686496862900001</v>
      </c>
      <c r="E83" s="29">
        <v>4.4174258540500002</v>
      </c>
      <c r="F83" s="29">
        <v>4.2004354421199999</v>
      </c>
      <c r="G83" s="29">
        <v>4.2458433338099999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4.5" x14ac:dyDescent="0.35">
      <c r="A84" s="126" t="s">
        <v>14</v>
      </c>
      <c r="B84" s="189">
        <f t="shared" ref="B84:G84" si="11">B$85+B$103</f>
        <v>11.128558730850001</v>
      </c>
      <c r="C84" s="189">
        <f t="shared" si="11"/>
        <v>10.002734439280003</v>
      </c>
      <c r="D84" s="189">
        <f t="shared" si="11"/>
        <v>10.350286956330001</v>
      </c>
      <c r="E84" s="189">
        <f t="shared" si="11"/>
        <v>11.34019324262</v>
      </c>
      <c r="F84" s="189">
        <f t="shared" si="11"/>
        <v>9.7999069112299999</v>
      </c>
      <c r="G84" s="189">
        <f t="shared" si="11"/>
        <v>9.2928663424900009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ht="14.5" outlineLevel="1" x14ac:dyDescent="0.35">
      <c r="A85" s="45" t="s">
        <v>48</v>
      </c>
      <c r="B85" s="142">
        <f t="shared" ref="B85:G85" si="12">B$86+B$93+B$101</f>
        <v>0.37273379988999994</v>
      </c>
      <c r="C85" s="142">
        <f t="shared" si="12"/>
        <v>0.39486344792</v>
      </c>
      <c r="D85" s="142">
        <f t="shared" si="12"/>
        <v>1.1401526698600002</v>
      </c>
      <c r="E85" s="142">
        <f t="shared" si="12"/>
        <v>1.7977295606499999</v>
      </c>
      <c r="F85" s="142">
        <f t="shared" si="12"/>
        <v>1.9743148850400001</v>
      </c>
      <c r="G85" s="142">
        <f t="shared" si="12"/>
        <v>1.8967455334099999</v>
      </c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outlineLevel="2" x14ac:dyDescent="0.3">
      <c r="A86" s="14" t="s">
        <v>195</v>
      </c>
      <c r="B86" s="152">
        <f t="shared" ref="B86:G86" si="13">SUM(B$87:B$92)</f>
        <v>0.21669872839999998</v>
      </c>
      <c r="C86" s="152">
        <f t="shared" si="13"/>
        <v>0.17681230419999999</v>
      </c>
      <c r="D86" s="152">
        <f t="shared" si="13"/>
        <v>0.86249908398000008</v>
      </c>
      <c r="E86" s="152">
        <f t="shared" si="13"/>
        <v>0.62058407813000005</v>
      </c>
      <c r="F86" s="152">
        <f t="shared" si="13"/>
        <v>0.32397785532000001</v>
      </c>
      <c r="G86" s="152">
        <f t="shared" si="13"/>
        <v>0.32397785532000001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outlineLevel="3" x14ac:dyDescent="0.3">
      <c r="A87" s="131" t="s">
        <v>109</v>
      </c>
      <c r="B87" s="29">
        <v>4.1894999999999998E-7</v>
      </c>
      <c r="C87" s="29">
        <v>4.8973999999999999E-7</v>
      </c>
      <c r="D87" s="29">
        <v>4.1026000000000002E-7</v>
      </c>
      <c r="E87" s="29">
        <v>4.2525000000000003E-7</v>
      </c>
      <c r="F87" s="29">
        <v>3.1721000000000002E-7</v>
      </c>
      <c r="G87" s="29">
        <v>3.1721000000000002E-7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outlineLevel="3" x14ac:dyDescent="0.3">
      <c r="A88" s="131" t="s">
        <v>73</v>
      </c>
      <c r="B88" s="29">
        <v>3.611638491E-2</v>
      </c>
      <c r="C88" s="29">
        <v>9.2374462759999998E-2</v>
      </c>
      <c r="D88" s="29">
        <v>0.12290182708</v>
      </c>
      <c r="E88" s="29">
        <v>0.12739110351999999</v>
      </c>
      <c r="F88" s="29">
        <v>9.5026880990000007E-2</v>
      </c>
      <c r="G88" s="29">
        <v>9.5026880990000007E-2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outlineLevel="3" x14ac:dyDescent="0.3">
      <c r="A89" s="131" t="s">
        <v>1</v>
      </c>
      <c r="B89" s="29">
        <v>0.10834915472999999</v>
      </c>
      <c r="C89" s="29">
        <v>8.4437351699999996E-2</v>
      </c>
      <c r="D89" s="29">
        <v>5.9289963430000002E-2</v>
      </c>
      <c r="E89" s="29">
        <v>0</v>
      </c>
      <c r="F89" s="29">
        <v>0</v>
      </c>
      <c r="G89" s="29">
        <v>0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outlineLevel="3" x14ac:dyDescent="0.3">
      <c r="A90" s="131" t="s">
        <v>189</v>
      </c>
      <c r="B90" s="29">
        <v>0</v>
      </c>
      <c r="C90" s="29">
        <v>0</v>
      </c>
      <c r="D90" s="29">
        <v>0.50798242946000005</v>
      </c>
      <c r="E90" s="29">
        <v>0.31457354224</v>
      </c>
      <c r="F90" s="29">
        <v>9.5710527609999999E-2</v>
      </c>
      <c r="G90" s="29">
        <v>9.5710527609999999E-2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outlineLevel="3" x14ac:dyDescent="0.3">
      <c r="A91" s="131" t="s">
        <v>102</v>
      </c>
      <c r="B91" s="29">
        <v>0</v>
      </c>
      <c r="C91" s="29">
        <v>0</v>
      </c>
      <c r="D91" s="29">
        <v>0.10158958924</v>
      </c>
      <c r="E91" s="29">
        <v>0.10530038639</v>
      </c>
      <c r="F91" s="29">
        <v>7.854839945E-2</v>
      </c>
      <c r="G91" s="29">
        <v>7.854839945E-2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outlineLevel="3" x14ac:dyDescent="0.3">
      <c r="A92" s="131" t="s">
        <v>0</v>
      </c>
      <c r="B92" s="29">
        <v>7.223276981E-2</v>
      </c>
      <c r="C92" s="29">
        <v>0</v>
      </c>
      <c r="D92" s="29">
        <v>7.0734864509999995E-2</v>
      </c>
      <c r="E92" s="29">
        <v>7.3318620730000006E-2</v>
      </c>
      <c r="F92" s="29">
        <v>5.4691730059999999E-2</v>
      </c>
      <c r="G92" s="29">
        <v>5.4691730059999999E-2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outlineLevel="2" x14ac:dyDescent="0.3">
      <c r="A93" s="14" t="s">
        <v>114</v>
      </c>
      <c r="B93" s="152">
        <f t="shared" ref="B93:G93" si="14">SUM(B$94:B$100)</f>
        <v>0.15600059297999999</v>
      </c>
      <c r="C93" s="152">
        <f t="shared" si="14"/>
        <v>0.21801083966000001</v>
      </c>
      <c r="D93" s="152">
        <f t="shared" si="14"/>
        <v>0.27761982235999999</v>
      </c>
      <c r="E93" s="152">
        <f t="shared" si="14"/>
        <v>1.1771104857099999</v>
      </c>
      <c r="F93" s="152">
        <f t="shared" si="14"/>
        <v>1.65031092399</v>
      </c>
      <c r="G93" s="152">
        <f t="shared" si="14"/>
        <v>1.57274157236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outlineLevel="3" x14ac:dyDescent="0.3">
      <c r="A94" s="131" t="s">
        <v>140</v>
      </c>
      <c r="B94" s="29">
        <v>2.67656221E-3</v>
      </c>
      <c r="C94" s="29">
        <v>2.4814575499999998E-3</v>
      </c>
      <c r="D94" s="29">
        <v>3.6903908059999997E-2</v>
      </c>
      <c r="E94" s="29">
        <v>0.15948377011000001</v>
      </c>
      <c r="F94" s="29">
        <v>0.11713829645</v>
      </c>
      <c r="G94" s="29">
        <v>0.1118902016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outlineLevel="3" x14ac:dyDescent="0.3">
      <c r="A95" s="131" t="s">
        <v>125</v>
      </c>
      <c r="B95" s="29">
        <v>0</v>
      </c>
      <c r="C95" s="29">
        <v>0</v>
      </c>
      <c r="D95" s="29">
        <v>0</v>
      </c>
      <c r="E95" s="29">
        <v>1.2999999999999999E-2</v>
      </c>
      <c r="F95" s="29">
        <v>1.2999999999999999E-2</v>
      </c>
      <c r="G95" s="29">
        <v>1.2999999999999999E-2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outlineLevel="3" x14ac:dyDescent="0.3">
      <c r="A96" s="131" t="s">
        <v>197</v>
      </c>
      <c r="B96" s="29">
        <v>0</v>
      </c>
      <c r="C96" s="29">
        <v>0</v>
      </c>
      <c r="D96" s="29">
        <v>0</v>
      </c>
      <c r="E96" s="29">
        <v>0.01</v>
      </c>
      <c r="F96" s="29">
        <v>0.01</v>
      </c>
      <c r="G96" s="29">
        <v>0.01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outlineLevel="3" x14ac:dyDescent="0.3">
      <c r="A97" s="131" t="s">
        <v>182</v>
      </c>
      <c r="B97" s="29">
        <v>0</v>
      </c>
      <c r="C97" s="29">
        <v>0</v>
      </c>
      <c r="D97" s="29">
        <v>0</v>
      </c>
      <c r="E97" s="29">
        <v>1.4E-2</v>
      </c>
      <c r="F97" s="29">
        <v>1.4E-2</v>
      </c>
      <c r="G97" s="29">
        <v>1.4E-2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outlineLevel="3" x14ac:dyDescent="0.3">
      <c r="A98" s="131" t="s">
        <v>60</v>
      </c>
      <c r="B98" s="29">
        <v>3.492868834E-2</v>
      </c>
      <c r="C98" s="29">
        <v>7.3951316520000004E-2</v>
      </c>
      <c r="D98" s="29">
        <v>7.001679374E-2</v>
      </c>
      <c r="E98" s="29">
        <v>0.38894169869</v>
      </c>
      <c r="F98" s="29">
        <v>0.33856009715000002</v>
      </c>
      <c r="G98" s="29">
        <v>0.33646017619000002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outlineLevel="3" x14ac:dyDescent="0.3">
      <c r="A99" s="131" t="s">
        <v>179</v>
      </c>
      <c r="B99" s="29">
        <v>0.11839534242999999</v>
      </c>
      <c r="C99" s="29">
        <v>0.14157806559</v>
      </c>
      <c r="D99" s="29">
        <v>0.17069912056</v>
      </c>
      <c r="E99" s="29">
        <v>0.45876715325</v>
      </c>
      <c r="F99" s="29">
        <v>0.381145081</v>
      </c>
      <c r="G99" s="29">
        <v>0.37792217547000001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outlineLevel="3" x14ac:dyDescent="0.3">
      <c r="A100" s="131" t="s">
        <v>208</v>
      </c>
      <c r="B100" s="29">
        <v>0</v>
      </c>
      <c r="C100" s="29">
        <v>0</v>
      </c>
      <c r="D100" s="29">
        <v>0</v>
      </c>
      <c r="E100" s="29">
        <v>0.13291786366</v>
      </c>
      <c r="F100" s="29">
        <v>0.77646744939000001</v>
      </c>
      <c r="G100" s="29">
        <v>0.70946901910000004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outlineLevel="2" x14ac:dyDescent="0.3">
      <c r="A101" s="14" t="s">
        <v>138</v>
      </c>
      <c r="B101" s="152">
        <f t="shared" ref="B101:G101" si="15">SUM(B$102:B$102)</f>
        <v>3.4478509999999999E-5</v>
      </c>
      <c r="C101" s="152">
        <f t="shared" si="15"/>
        <v>4.0304060000000003E-5</v>
      </c>
      <c r="D101" s="152">
        <f t="shared" si="15"/>
        <v>3.3763519999999998E-5</v>
      </c>
      <c r="E101" s="152">
        <f t="shared" si="15"/>
        <v>3.4996809999999997E-5</v>
      </c>
      <c r="F101" s="152">
        <f t="shared" si="15"/>
        <v>2.6105729999999998E-5</v>
      </c>
      <c r="G101" s="152">
        <f t="shared" si="15"/>
        <v>2.6105729999999998E-5</v>
      </c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outlineLevel="3" x14ac:dyDescent="0.3">
      <c r="A102" s="131" t="s">
        <v>66</v>
      </c>
      <c r="B102" s="29">
        <v>3.4478509999999999E-5</v>
      </c>
      <c r="C102" s="29">
        <v>4.0304060000000003E-5</v>
      </c>
      <c r="D102" s="29">
        <v>3.3763519999999998E-5</v>
      </c>
      <c r="E102" s="29">
        <v>3.4996809999999997E-5</v>
      </c>
      <c r="F102" s="29">
        <v>2.6105729999999998E-5</v>
      </c>
      <c r="G102" s="29">
        <v>2.6105729999999998E-5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ht="14.5" outlineLevel="1" x14ac:dyDescent="0.35">
      <c r="A103" s="45" t="s">
        <v>59</v>
      </c>
      <c r="B103" s="142">
        <f t="shared" ref="B103:G103" si="16">B$104+B$111+B$113+B$121+B$124</f>
        <v>10.755824930960001</v>
      </c>
      <c r="C103" s="142">
        <f t="shared" si="16"/>
        <v>9.6078709913600022</v>
      </c>
      <c r="D103" s="142">
        <f t="shared" si="16"/>
        <v>9.2101342864699998</v>
      </c>
      <c r="E103" s="142">
        <f t="shared" si="16"/>
        <v>9.5424636819700002</v>
      </c>
      <c r="F103" s="142">
        <f t="shared" si="16"/>
        <v>7.8255920261899989</v>
      </c>
      <c r="G103" s="142">
        <f t="shared" si="16"/>
        <v>7.3961208090800001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outlineLevel="2" x14ac:dyDescent="0.3">
      <c r="A104" s="14" t="s">
        <v>174</v>
      </c>
      <c r="B104" s="152">
        <f t="shared" ref="B104:G104" si="17">SUM(B$105:B$110)</f>
        <v>8.5593320389300001</v>
      </c>
      <c r="C104" s="152">
        <f t="shared" si="17"/>
        <v>8.0575646315700009</v>
      </c>
      <c r="D104" s="152">
        <f t="shared" si="17"/>
        <v>7.8396779256800002</v>
      </c>
      <c r="E104" s="152">
        <f t="shared" si="17"/>
        <v>6.8215306153300004</v>
      </c>
      <c r="F104" s="152">
        <f t="shared" si="17"/>
        <v>5.1730629840699995</v>
      </c>
      <c r="G104" s="152">
        <f t="shared" si="17"/>
        <v>4.7416880074599996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outlineLevel="3" x14ac:dyDescent="0.3">
      <c r="A105" s="131" t="s">
        <v>62</v>
      </c>
      <c r="B105" s="29">
        <v>0.1145400015</v>
      </c>
      <c r="C105" s="29">
        <v>0.11155018534</v>
      </c>
      <c r="D105" s="29">
        <v>0.2457300899</v>
      </c>
      <c r="E105" s="29">
        <v>0.34008035721000002</v>
      </c>
      <c r="F105" s="29">
        <v>0.31954463665999999</v>
      </c>
      <c r="G105" s="29">
        <v>0.3263553978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outlineLevel="3" x14ac:dyDescent="0.3">
      <c r="A106" s="131" t="s">
        <v>51</v>
      </c>
      <c r="B106" s="29">
        <v>0.20628031303</v>
      </c>
      <c r="C106" s="29">
        <v>0.33752435519000001</v>
      </c>
      <c r="D106" s="29">
        <v>0.36897050899</v>
      </c>
      <c r="E106" s="29">
        <v>0.34019075051999997</v>
      </c>
      <c r="F106" s="29">
        <v>0.60312254582000002</v>
      </c>
      <c r="G106" s="29">
        <v>0.67013528247999998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outlineLevel="3" x14ac:dyDescent="0.3">
      <c r="A107" s="131" t="s">
        <v>94</v>
      </c>
      <c r="B107" s="29">
        <v>5.6124600730000002E-2</v>
      </c>
      <c r="C107" s="29">
        <v>6.1090459E-2</v>
      </c>
      <c r="D107" s="29">
        <v>6.7287041869999994E-2</v>
      </c>
      <c r="E107" s="29">
        <v>6.1798268910000002E-2</v>
      </c>
      <c r="F107" s="29">
        <v>5.6202575839999998E-2</v>
      </c>
      <c r="G107" s="29">
        <v>5.6448605309999997E-2</v>
      </c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outlineLevel="3" x14ac:dyDescent="0.3">
      <c r="A108" s="131" t="s">
        <v>132</v>
      </c>
      <c r="B108" s="29">
        <v>0.45706674655000001</v>
      </c>
      <c r="C108" s="29">
        <v>0.45703505259999999</v>
      </c>
      <c r="D108" s="29">
        <v>0.4480903752</v>
      </c>
      <c r="E108" s="29">
        <v>0.46823055755999998</v>
      </c>
      <c r="F108" s="29">
        <v>0.46950737846000001</v>
      </c>
      <c r="G108" s="29">
        <v>0.48759922631000002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outlineLevel="3" x14ac:dyDescent="0.3">
      <c r="A109" s="131" t="s">
        <v>147</v>
      </c>
      <c r="B109" s="29">
        <v>7.7253203771200001</v>
      </c>
      <c r="C109" s="29">
        <v>7.0903645794400001</v>
      </c>
      <c r="D109" s="29">
        <v>6.7095999097199996</v>
      </c>
      <c r="E109" s="29">
        <v>5.6112306811300003</v>
      </c>
      <c r="F109" s="29">
        <v>3.7245303992899998</v>
      </c>
      <c r="G109" s="29">
        <v>3.2009940475600001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outlineLevel="3" x14ac:dyDescent="0.3">
      <c r="A110" s="131" t="s">
        <v>142</v>
      </c>
      <c r="B110" s="29">
        <v>0</v>
      </c>
      <c r="C110" s="29">
        <v>0</v>
      </c>
      <c r="D110" s="29">
        <v>0</v>
      </c>
      <c r="E110" s="29">
        <v>0</v>
      </c>
      <c r="F110" s="29">
        <v>1.5544800000000001E-4</v>
      </c>
      <c r="G110" s="29">
        <v>1.5544800000000001E-4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outlineLevel="2" x14ac:dyDescent="0.3">
      <c r="A111" s="14" t="s">
        <v>44</v>
      </c>
      <c r="B111" s="152">
        <f t="shared" ref="B111:G111" si="18">SUM(B$112:B$112)</f>
        <v>4.8738926600000003E-2</v>
      </c>
      <c r="C111" s="152">
        <f t="shared" si="18"/>
        <v>0</v>
      </c>
      <c r="D111" s="152">
        <f t="shared" si="18"/>
        <v>0</v>
      </c>
      <c r="E111" s="152">
        <f t="shared" si="18"/>
        <v>0</v>
      </c>
      <c r="F111" s="152">
        <f t="shared" si="18"/>
        <v>0</v>
      </c>
      <c r="G111" s="152">
        <f t="shared" si="18"/>
        <v>0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outlineLevel="3" x14ac:dyDescent="0.3">
      <c r="A112" s="131" t="s">
        <v>28</v>
      </c>
      <c r="B112" s="29">
        <v>4.8738926600000003E-2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outlineLevel="2" x14ac:dyDescent="0.3">
      <c r="A113" s="14" t="s">
        <v>219</v>
      </c>
      <c r="B113" s="152">
        <f t="shared" ref="B113:G113" si="19">SUM(B$114:B$120)</f>
        <v>2.0344831620099999</v>
      </c>
      <c r="C113" s="152">
        <f t="shared" si="19"/>
        <v>1.4376842756799999</v>
      </c>
      <c r="D113" s="152">
        <f t="shared" si="19"/>
        <v>1.2531559892600002</v>
      </c>
      <c r="E113" s="152">
        <f t="shared" si="19"/>
        <v>1.0819453749600001</v>
      </c>
      <c r="F113" s="152">
        <f t="shared" si="19"/>
        <v>1.0191405923899999</v>
      </c>
      <c r="G113" s="152">
        <f t="shared" si="19"/>
        <v>1.01987264218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outlineLevel="3" x14ac:dyDescent="0.3">
      <c r="A114" s="131" t="s">
        <v>153</v>
      </c>
      <c r="B114" s="29">
        <v>7.991643658E-2</v>
      </c>
      <c r="C114" s="29">
        <v>0.14482956551000001</v>
      </c>
      <c r="D114" s="29">
        <v>0.17459425459</v>
      </c>
      <c r="E114" s="29">
        <v>0.16409411059000001</v>
      </c>
      <c r="F114" s="29">
        <v>0.18854023267</v>
      </c>
      <c r="G114" s="29">
        <v>0.19487264218</v>
      </c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outlineLevel="3" x14ac:dyDescent="0.3">
      <c r="A115" s="131" t="s">
        <v>212</v>
      </c>
      <c r="B115" s="29">
        <v>0.45260618235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 outlineLevel="3" x14ac:dyDescent="0.3">
      <c r="A116" s="131" t="s">
        <v>47</v>
      </c>
      <c r="B116" s="29">
        <v>3.3931242969999997E-2</v>
      </c>
      <c r="C116" s="29">
        <v>3.0354194519999999E-2</v>
      </c>
      <c r="D116" s="29">
        <v>2.8561734669999998E-2</v>
      </c>
      <c r="E116" s="29">
        <v>1.7851264370000001E-2</v>
      </c>
      <c r="F116" s="29">
        <v>5.6003597199999998E-3</v>
      </c>
      <c r="G116" s="29">
        <v>0</v>
      </c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 outlineLevel="3" x14ac:dyDescent="0.3">
      <c r="A117" s="131" t="s">
        <v>124</v>
      </c>
      <c r="B117" s="29">
        <v>1.947180011E-2</v>
      </c>
      <c r="C117" s="29">
        <v>9.4817656499999996E-3</v>
      </c>
      <c r="D117" s="29">
        <v>0</v>
      </c>
      <c r="E117" s="29">
        <v>0</v>
      </c>
      <c r="F117" s="29">
        <v>0</v>
      </c>
      <c r="G117" s="29">
        <v>0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 outlineLevel="3" x14ac:dyDescent="0.3">
      <c r="A118" s="131" t="s">
        <v>150</v>
      </c>
      <c r="B118" s="29">
        <v>3.3320000000000002E-2</v>
      </c>
      <c r="C118" s="29">
        <v>2.0400000000000001E-2</v>
      </c>
      <c r="D118" s="29">
        <v>0</v>
      </c>
      <c r="E118" s="29">
        <v>0</v>
      </c>
      <c r="F118" s="29">
        <v>0</v>
      </c>
      <c r="G118" s="29">
        <v>0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 outlineLevel="3" x14ac:dyDescent="0.3">
      <c r="A119" s="131" t="s">
        <v>119</v>
      </c>
      <c r="B119" s="29">
        <v>1.35</v>
      </c>
      <c r="C119" s="29">
        <v>1.2</v>
      </c>
      <c r="D119" s="29">
        <v>1.05</v>
      </c>
      <c r="E119" s="29">
        <v>0.9</v>
      </c>
      <c r="F119" s="29">
        <v>0.82499999999999996</v>
      </c>
      <c r="G119" s="29">
        <v>0.82499999999999996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 outlineLevel="3" x14ac:dyDescent="0.3">
      <c r="A120" s="131" t="s">
        <v>103</v>
      </c>
      <c r="B120" s="29">
        <v>6.5237500000000004E-2</v>
      </c>
      <c r="C120" s="29">
        <v>3.2618750000000002E-2</v>
      </c>
      <c r="D120" s="29">
        <v>0</v>
      </c>
      <c r="E120" s="29">
        <v>0</v>
      </c>
      <c r="F120" s="29">
        <v>0</v>
      </c>
      <c r="G120" s="29">
        <v>0</v>
      </c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 outlineLevel="2" x14ac:dyDescent="0.3">
      <c r="A121" s="14" t="s">
        <v>52</v>
      </c>
      <c r="B121" s="152">
        <f t="shared" ref="B121:G121" si="20">SUM(B$122:B$123)</f>
        <v>0</v>
      </c>
      <c r="C121" s="152">
        <f t="shared" si="20"/>
        <v>0</v>
      </c>
      <c r="D121" s="152">
        <f t="shared" si="20"/>
        <v>0</v>
      </c>
      <c r="E121" s="152">
        <f t="shared" si="20"/>
        <v>1.5249999999999999</v>
      </c>
      <c r="F121" s="152">
        <f t="shared" si="20"/>
        <v>1.5249999999999999</v>
      </c>
      <c r="G121" s="152">
        <f t="shared" si="20"/>
        <v>1.5249999999999999</v>
      </c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 outlineLevel="3" x14ac:dyDescent="0.3">
      <c r="A122" s="131" t="s">
        <v>99</v>
      </c>
      <c r="B122" s="29">
        <v>0</v>
      </c>
      <c r="C122" s="29">
        <v>0</v>
      </c>
      <c r="D122" s="29">
        <v>0</v>
      </c>
      <c r="E122" s="29">
        <v>0.7</v>
      </c>
      <c r="F122" s="29">
        <v>0.7</v>
      </c>
      <c r="G122" s="29">
        <v>0.7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 outlineLevel="3" x14ac:dyDescent="0.3">
      <c r="A123" s="131" t="s">
        <v>97</v>
      </c>
      <c r="B123" s="29">
        <v>0</v>
      </c>
      <c r="C123" s="29">
        <v>0</v>
      </c>
      <c r="D123" s="29">
        <v>0</v>
      </c>
      <c r="E123" s="29">
        <v>0.82499999999999996</v>
      </c>
      <c r="F123" s="29">
        <v>0.82499999999999996</v>
      </c>
      <c r="G123" s="29">
        <v>0.82499999999999996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 outlineLevel="2" x14ac:dyDescent="0.3">
      <c r="A124" s="14" t="s">
        <v>177</v>
      </c>
      <c r="B124" s="152">
        <f t="shared" ref="B124:G124" si="21">SUM(B$125:B$125)</f>
        <v>0.11327080342</v>
      </c>
      <c r="C124" s="152">
        <f t="shared" si="21"/>
        <v>0.11262208411000001</v>
      </c>
      <c r="D124" s="152">
        <f t="shared" si="21"/>
        <v>0.11730037153</v>
      </c>
      <c r="E124" s="152">
        <f t="shared" si="21"/>
        <v>0.11398769168</v>
      </c>
      <c r="F124" s="152">
        <f t="shared" si="21"/>
        <v>0.10838844973</v>
      </c>
      <c r="G124" s="152">
        <f t="shared" si="21"/>
        <v>0.10956015944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 outlineLevel="3" x14ac:dyDescent="0.3">
      <c r="A125" s="131" t="s">
        <v>147</v>
      </c>
      <c r="B125" s="29">
        <v>0.11327080342</v>
      </c>
      <c r="C125" s="29">
        <v>0.11262208411000001</v>
      </c>
      <c r="D125" s="29">
        <v>0.11730037153</v>
      </c>
      <c r="E125" s="29">
        <v>0.11398769168</v>
      </c>
      <c r="F125" s="29">
        <v>0.10838844973</v>
      </c>
      <c r="G125" s="29">
        <v>0.10956015944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 x14ac:dyDescent="0.3">
      <c r="B126" s="237"/>
      <c r="C126" s="237"/>
      <c r="D126" s="237"/>
      <c r="E126" s="237"/>
      <c r="F126" s="237"/>
      <c r="G126" s="23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 x14ac:dyDescent="0.3">
      <c r="B127" s="237"/>
      <c r="C127" s="237"/>
      <c r="D127" s="237"/>
      <c r="E127" s="237"/>
      <c r="F127" s="237"/>
      <c r="G127" s="23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 x14ac:dyDescent="0.3">
      <c r="B128" s="237"/>
      <c r="C128" s="237"/>
      <c r="D128" s="237"/>
      <c r="E128" s="237"/>
      <c r="F128" s="237"/>
      <c r="G128" s="23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237"/>
      <c r="E129" s="237"/>
      <c r="F129" s="237"/>
      <c r="G129" s="23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237"/>
      <c r="E130" s="237"/>
      <c r="F130" s="237"/>
      <c r="G130" s="23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237"/>
      <c r="E131" s="237"/>
      <c r="F131" s="237"/>
      <c r="G131" s="23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237"/>
      <c r="E132" s="237"/>
      <c r="F132" s="237"/>
      <c r="G132" s="23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237"/>
      <c r="E133" s="237"/>
      <c r="F133" s="237"/>
      <c r="G133" s="23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237"/>
      <c r="E134" s="237"/>
      <c r="F134" s="237"/>
      <c r="G134" s="23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237"/>
      <c r="E135" s="237"/>
      <c r="F135" s="237"/>
      <c r="G135" s="23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237"/>
      <c r="E136" s="237"/>
      <c r="F136" s="237"/>
      <c r="G136" s="23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237"/>
      <c r="E137" s="237"/>
      <c r="F137" s="237"/>
      <c r="G137" s="23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237"/>
      <c r="E138" s="237"/>
      <c r="F138" s="237"/>
      <c r="G138" s="23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237"/>
      <c r="E139" s="237"/>
      <c r="F139" s="237"/>
      <c r="G139" s="23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237"/>
      <c r="E140" s="237"/>
      <c r="F140" s="237"/>
      <c r="G140" s="23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237"/>
      <c r="E141" s="237"/>
      <c r="F141" s="237"/>
      <c r="G141" s="23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237"/>
      <c r="E142" s="237"/>
      <c r="F142" s="237"/>
      <c r="G142" s="23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237"/>
      <c r="E143" s="237"/>
      <c r="F143" s="237"/>
      <c r="G143" s="23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237"/>
      <c r="E144" s="237"/>
      <c r="F144" s="237"/>
      <c r="G144" s="23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237"/>
      <c r="E145" s="237"/>
      <c r="F145" s="237"/>
      <c r="G145" s="23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237"/>
      <c r="E146" s="237"/>
      <c r="F146" s="237"/>
      <c r="G146" s="23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237"/>
      <c r="E147" s="237"/>
      <c r="F147" s="237"/>
      <c r="G147" s="23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237"/>
      <c r="E148" s="237"/>
      <c r="F148" s="237"/>
      <c r="G148" s="23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237"/>
      <c r="E149" s="237"/>
      <c r="F149" s="237"/>
      <c r="G149" s="23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237"/>
      <c r="E150" s="237"/>
      <c r="F150" s="237"/>
      <c r="G150" s="23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237"/>
      <c r="E151" s="237"/>
      <c r="F151" s="237"/>
      <c r="G151" s="23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237"/>
      <c r="E152" s="237"/>
      <c r="F152" s="237"/>
      <c r="G152" s="23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237"/>
      <c r="E153" s="237"/>
      <c r="F153" s="237"/>
      <c r="G153" s="23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237"/>
      <c r="E154" s="237"/>
      <c r="F154" s="237"/>
      <c r="G154" s="23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237"/>
      <c r="E155" s="237"/>
      <c r="F155" s="237"/>
      <c r="G155" s="23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237"/>
      <c r="E156" s="237"/>
      <c r="F156" s="237"/>
      <c r="G156" s="23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237"/>
      <c r="E157" s="237"/>
      <c r="F157" s="237"/>
      <c r="G157" s="23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237"/>
      <c r="E158" s="237"/>
      <c r="F158" s="237"/>
      <c r="G158" s="23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237"/>
      <c r="E159" s="237"/>
      <c r="F159" s="237"/>
      <c r="G159" s="23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237"/>
      <c r="E160" s="237"/>
      <c r="F160" s="237"/>
      <c r="G160" s="23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237"/>
      <c r="E161" s="237"/>
      <c r="F161" s="237"/>
      <c r="G161" s="23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237"/>
      <c r="E162" s="237"/>
      <c r="F162" s="237"/>
      <c r="G162" s="23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237"/>
      <c r="E163" s="237"/>
      <c r="F163" s="237"/>
      <c r="G163" s="23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237"/>
      <c r="E164" s="237"/>
      <c r="F164" s="237"/>
      <c r="G164" s="23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237"/>
      <c r="E165" s="237"/>
      <c r="F165" s="237"/>
      <c r="G165" s="23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237"/>
      <c r="E166" s="237"/>
      <c r="F166" s="237"/>
      <c r="G166" s="23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237"/>
      <c r="E167" s="237"/>
      <c r="F167" s="237"/>
      <c r="G167" s="23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237"/>
      <c r="E168" s="237"/>
      <c r="F168" s="237"/>
      <c r="G168" s="23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64" bestFit="1" customWidth="1"/>
    <col min="2" max="2" width="12.453125" style="250" bestFit="1" customWidth="1"/>
    <col min="3" max="3" width="13.54296875" style="250" bestFit="1" customWidth="1"/>
    <col min="4" max="4" width="10.26953125" style="41" customWidth="1"/>
    <col min="5" max="6" width="13.54296875" style="250" bestFit="1" customWidth="1"/>
    <col min="7" max="7" width="10.26953125" style="41" customWidth="1"/>
    <col min="8" max="8" width="12.7265625" style="250" hidden="1" customWidth="1"/>
    <col min="9" max="9" width="13.7265625" style="250" bestFit="1" customWidth="1"/>
    <col min="10" max="16384" width="9.1796875" style="64"/>
  </cols>
  <sheetData>
    <row r="1" spans="1:19" x14ac:dyDescent="0.3">
      <c r="A1" s="181"/>
      <c r="B1" s="266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31.03.2023</v>
      </c>
      <c r="C1" s="267"/>
      <c r="D1" s="267"/>
      <c r="E1" s="267"/>
    </row>
    <row r="2" spans="1:19" ht="38.25" customHeight="1" x14ac:dyDescent="0.45">
      <c r="A2" s="268" t="s">
        <v>8</v>
      </c>
      <c r="B2" s="257"/>
      <c r="C2" s="257"/>
      <c r="D2" s="257"/>
      <c r="E2" s="257"/>
      <c r="F2" s="257"/>
      <c r="G2" s="257"/>
      <c r="H2" s="257"/>
      <c r="I2" s="25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3">
      <c r="A3" s="181"/>
    </row>
    <row r="4" spans="1:19" s="216" customFormat="1" x14ac:dyDescent="0.3">
      <c r="B4" s="146"/>
      <c r="C4" s="146"/>
      <c r="D4" s="192"/>
      <c r="E4" s="146"/>
      <c r="F4" s="146"/>
      <c r="G4" s="192"/>
      <c r="H4" s="146" t="s">
        <v>139</v>
      </c>
      <c r="I4" s="216" t="str">
        <f>VALVAL</f>
        <v>млрд. одиниць</v>
      </c>
    </row>
    <row r="5" spans="1:19" s="217" customFormat="1" x14ac:dyDescent="0.25">
      <c r="A5" s="176"/>
      <c r="B5" s="260">
        <v>44926</v>
      </c>
      <c r="C5" s="261"/>
      <c r="D5" s="262"/>
      <c r="E5" s="260">
        <v>45016</v>
      </c>
      <c r="F5" s="261"/>
      <c r="G5" s="262"/>
      <c r="H5" s="63"/>
      <c r="I5" s="63"/>
    </row>
    <row r="6" spans="1:19" s="16" customFormat="1" x14ac:dyDescent="0.25">
      <c r="A6" s="213"/>
      <c r="B6" s="231" t="s">
        <v>168</v>
      </c>
      <c r="C6" s="231" t="s">
        <v>171</v>
      </c>
      <c r="D6" s="24" t="s">
        <v>190</v>
      </c>
      <c r="E6" s="231" t="s">
        <v>168</v>
      </c>
      <c r="F6" s="231" t="s">
        <v>171</v>
      </c>
      <c r="G6" s="24" t="s">
        <v>190</v>
      </c>
      <c r="H6" s="231" t="s">
        <v>190</v>
      </c>
      <c r="I6" s="231" t="s">
        <v>63</v>
      </c>
    </row>
    <row r="7" spans="1:19" s="130" customFormat="1" ht="14.5" x14ac:dyDescent="0.25">
      <c r="A7" s="134" t="s">
        <v>152</v>
      </c>
      <c r="B7" s="69">
        <f t="shared" ref="B7:G7" si="0">SUM(B$8+ B$9)</f>
        <v>111.39344978078</v>
      </c>
      <c r="C7" s="69">
        <f t="shared" si="0"/>
        <v>4073.5025076400698</v>
      </c>
      <c r="D7" s="110">
        <f t="shared" si="0"/>
        <v>1</v>
      </c>
      <c r="E7" s="69">
        <f t="shared" si="0"/>
        <v>119.91125207856</v>
      </c>
      <c r="F7" s="69">
        <f t="shared" si="0"/>
        <v>4384.9866127477299</v>
      </c>
      <c r="G7" s="110">
        <f t="shared" si="0"/>
        <v>1</v>
      </c>
      <c r="H7" s="69"/>
      <c r="I7" s="69">
        <f>SUM(I$8+ I$9)</f>
        <v>0</v>
      </c>
    </row>
    <row r="8" spans="1:19" s="76" customFormat="1" x14ac:dyDescent="0.25">
      <c r="A8" s="133" t="s">
        <v>65</v>
      </c>
      <c r="B8" s="79">
        <v>101.59354286955001</v>
      </c>
      <c r="C8" s="79">
        <v>3715.1336317660898</v>
      </c>
      <c r="D8" s="144">
        <v>0.91202399999999995</v>
      </c>
      <c r="E8" s="79">
        <v>110.61838573607</v>
      </c>
      <c r="F8" s="79">
        <v>4045.1595006161101</v>
      </c>
      <c r="G8" s="144">
        <v>0.92250200000000004</v>
      </c>
      <c r="H8" s="79">
        <v>1.0477999999999999E-2</v>
      </c>
      <c r="I8" s="79">
        <v>-21.4</v>
      </c>
    </row>
    <row r="9" spans="1:19" s="76" customFormat="1" x14ac:dyDescent="0.25">
      <c r="A9" s="133" t="s">
        <v>14</v>
      </c>
      <c r="B9" s="79">
        <v>9.7999069112299999</v>
      </c>
      <c r="C9" s="79">
        <v>358.36887587398002</v>
      </c>
      <c r="D9" s="144">
        <v>8.7975999999999999E-2</v>
      </c>
      <c r="E9" s="79">
        <v>9.2928663424900009</v>
      </c>
      <c r="F9" s="79">
        <v>339.82711213162003</v>
      </c>
      <c r="G9" s="144">
        <v>7.7497999999999997E-2</v>
      </c>
      <c r="H9" s="79">
        <v>-1.0477999999999999E-2</v>
      </c>
      <c r="I9" s="79">
        <v>21.4</v>
      </c>
    </row>
    <row r="10" spans="1:19" x14ac:dyDescent="0.3">
      <c r="B10" s="237"/>
      <c r="C10" s="237"/>
      <c r="D10" s="30"/>
      <c r="E10" s="237"/>
      <c r="F10" s="237"/>
      <c r="G10" s="30"/>
      <c r="H10" s="237"/>
      <c r="I10" s="237"/>
      <c r="J10" s="47"/>
      <c r="K10" s="47"/>
      <c r="L10" s="47"/>
      <c r="M10" s="47"/>
      <c r="N10" s="47"/>
      <c r="O10" s="47"/>
      <c r="P10" s="47"/>
      <c r="Q10" s="47"/>
    </row>
    <row r="11" spans="1:19" x14ac:dyDescent="0.3">
      <c r="B11" s="237"/>
      <c r="C11" s="237"/>
      <c r="D11" s="30"/>
      <c r="E11" s="237"/>
      <c r="F11" s="237"/>
      <c r="G11" s="30"/>
      <c r="H11" s="237"/>
      <c r="I11" s="237"/>
      <c r="J11" s="47"/>
      <c r="K11" s="47"/>
      <c r="L11" s="47"/>
      <c r="M11" s="47"/>
      <c r="N11" s="47"/>
      <c r="O11" s="47"/>
      <c r="P11" s="47"/>
      <c r="Q11" s="47"/>
    </row>
    <row r="12" spans="1:19" x14ac:dyDescent="0.3">
      <c r="B12" s="237"/>
      <c r="C12" s="237"/>
      <c r="D12" s="30"/>
      <c r="E12" s="237"/>
      <c r="F12" s="237"/>
      <c r="G12" s="30"/>
      <c r="H12" s="237"/>
      <c r="I12" s="237"/>
      <c r="J12" s="47"/>
      <c r="K12" s="47"/>
      <c r="L12" s="47"/>
      <c r="M12" s="47"/>
      <c r="N12" s="47"/>
      <c r="O12" s="47"/>
      <c r="P12" s="47"/>
      <c r="Q12" s="47"/>
    </row>
    <row r="13" spans="1:19" x14ac:dyDescent="0.3">
      <c r="B13" s="237"/>
      <c r="C13" s="237"/>
      <c r="D13" s="30"/>
      <c r="E13" s="237"/>
      <c r="F13" s="237"/>
      <c r="G13" s="30"/>
      <c r="H13" s="237"/>
      <c r="I13" s="23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B14" s="237"/>
      <c r="C14" s="237"/>
      <c r="D14" s="30"/>
      <c r="E14" s="237"/>
      <c r="F14" s="237"/>
      <c r="G14" s="30"/>
      <c r="H14" s="237"/>
      <c r="I14" s="23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B15" s="237"/>
      <c r="C15" s="237"/>
      <c r="D15" s="30"/>
      <c r="E15" s="237"/>
      <c r="F15" s="237"/>
      <c r="G15" s="30"/>
      <c r="H15" s="237"/>
      <c r="I15" s="23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B16" s="237"/>
      <c r="C16" s="237"/>
      <c r="D16" s="30"/>
      <c r="E16" s="237"/>
      <c r="F16" s="237"/>
      <c r="G16" s="30"/>
      <c r="H16" s="237"/>
      <c r="I16" s="237"/>
      <c r="J16" s="47"/>
      <c r="K16" s="47"/>
      <c r="L16" s="47"/>
      <c r="M16" s="47"/>
      <c r="N16" s="47"/>
      <c r="O16" s="47"/>
      <c r="P16" s="47"/>
      <c r="Q16" s="47"/>
    </row>
    <row r="17" spans="2:17" x14ac:dyDescent="0.3">
      <c r="B17" s="237"/>
      <c r="C17" s="237"/>
      <c r="D17" s="30"/>
      <c r="E17" s="237"/>
      <c r="F17" s="237"/>
      <c r="G17" s="30"/>
      <c r="H17" s="237"/>
      <c r="I17" s="237"/>
      <c r="J17" s="47"/>
      <c r="K17" s="47"/>
      <c r="L17" s="47"/>
      <c r="M17" s="47"/>
      <c r="N17" s="47"/>
      <c r="O17" s="47"/>
      <c r="P17" s="47"/>
      <c r="Q17" s="47"/>
    </row>
    <row r="18" spans="2:17" x14ac:dyDescent="0.3">
      <c r="B18" s="237"/>
      <c r="C18" s="237"/>
      <c r="D18" s="30"/>
      <c r="E18" s="237"/>
      <c r="F18" s="237"/>
      <c r="G18" s="30"/>
      <c r="H18" s="237"/>
      <c r="I18" s="237"/>
      <c r="J18" s="47"/>
      <c r="K18" s="47"/>
      <c r="L18" s="47"/>
      <c r="M18" s="47"/>
      <c r="N18" s="47"/>
      <c r="O18" s="47"/>
      <c r="P18" s="47"/>
      <c r="Q18" s="47"/>
    </row>
    <row r="19" spans="2:17" x14ac:dyDescent="0.3">
      <c r="B19" s="237"/>
      <c r="C19" s="237"/>
      <c r="D19" s="30"/>
      <c r="E19" s="237"/>
      <c r="F19" s="237"/>
      <c r="G19" s="30"/>
      <c r="H19" s="237"/>
      <c r="I19" s="237"/>
      <c r="J19" s="47"/>
      <c r="K19" s="47"/>
      <c r="L19" s="47"/>
      <c r="M19" s="47"/>
      <c r="N19" s="47"/>
      <c r="O19" s="47"/>
      <c r="P19" s="47"/>
      <c r="Q19" s="47"/>
    </row>
    <row r="20" spans="2:17" x14ac:dyDescent="0.3">
      <c r="B20" s="237"/>
      <c r="C20" s="237"/>
      <c r="D20" s="30"/>
      <c r="E20" s="237"/>
      <c r="F20" s="237"/>
      <c r="G20" s="30"/>
      <c r="H20" s="237"/>
      <c r="I20" s="237"/>
      <c r="J20" s="47"/>
      <c r="K20" s="47"/>
      <c r="L20" s="47"/>
      <c r="M20" s="47"/>
      <c r="N20" s="47"/>
      <c r="O20" s="47"/>
      <c r="P20" s="47"/>
      <c r="Q20" s="47"/>
    </row>
    <row r="21" spans="2:17" x14ac:dyDescent="0.3">
      <c r="B21" s="237"/>
      <c r="C21" s="237"/>
      <c r="D21" s="30"/>
      <c r="E21" s="237"/>
      <c r="F21" s="237"/>
      <c r="G21" s="30"/>
      <c r="H21" s="237"/>
      <c r="I21" s="237"/>
      <c r="J21" s="47"/>
      <c r="K21" s="47"/>
      <c r="L21" s="47"/>
      <c r="M21" s="47"/>
      <c r="N21" s="47"/>
      <c r="O21" s="47"/>
      <c r="P21" s="47"/>
      <c r="Q21" s="47"/>
    </row>
    <row r="22" spans="2:17" x14ac:dyDescent="0.3">
      <c r="B22" s="237"/>
      <c r="C22" s="237"/>
      <c r="D22" s="30"/>
      <c r="E22" s="237"/>
      <c r="F22" s="237"/>
      <c r="G22" s="30"/>
      <c r="H22" s="237"/>
      <c r="I22" s="237"/>
      <c r="J22" s="47"/>
      <c r="K22" s="47"/>
      <c r="L22" s="47"/>
      <c r="M22" s="47"/>
      <c r="N22" s="47"/>
      <c r="O22" s="47"/>
      <c r="P22" s="47"/>
      <c r="Q22" s="47"/>
    </row>
    <row r="23" spans="2:17" x14ac:dyDescent="0.3">
      <c r="B23" s="237"/>
      <c r="C23" s="237"/>
      <c r="D23" s="30"/>
      <c r="E23" s="237"/>
      <c r="F23" s="237"/>
      <c r="G23" s="30"/>
      <c r="H23" s="237"/>
      <c r="I23" s="237"/>
      <c r="J23" s="47"/>
      <c r="K23" s="47"/>
      <c r="L23" s="47"/>
      <c r="M23" s="47"/>
      <c r="N23" s="47"/>
      <c r="O23" s="47"/>
      <c r="P23" s="47"/>
      <c r="Q23" s="47"/>
    </row>
    <row r="24" spans="2:17" x14ac:dyDescent="0.3">
      <c r="B24" s="237"/>
      <c r="C24" s="237"/>
      <c r="D24" s="30"/>
      <c r="E24" s="237"/>
      <c r="F24" s="237"/>
      <c r="G24" s="30"/>
      <c r="H24" s="237"/>
      <c r="I24" s="237"/>
      <c r="J24" s="47"/>
      <c r="K24" s="47"/>
      <c r="L24" s="47"/>
      <c r="M24" s="47"/>
      <c r="N24" s="47"/>
      <c r="O24" s="47"/>
      <c r="P24" s="47"/>
      <c r="Q24" s="47"/>
    </row>
    <row r="25" spans="2:17" x14ac:dyDescent="0.3">
      <c r="B25" s="237"/>
      <c r="C25" s="237"/>
      <c r="D25" s="30"/>
      <c r="E25" s="237"/>
      <c r="F25" s="237"/>
      <c r="G25" s="30"/>
      <c r="H25" s="237"/>
      <c r="I25" s="237"/>
      <c r="J25" s="47"/>
      <c r="K25" s="47"/>
      <c r="L25" s="47"/>
      <c r="M25" s="47"/>
      <c r="N25" s="47"/>
      <c r="O25" s="47"/>
      <c r="P25" s="47"/>
      <c r="Q25" s="47"/>
    </row>
    <row r="26" spans="2:17" x14ac:dyDescent="0.3">
      <c r="B26" s="237"/>
      <c r="C26" s="237"/>
      <c r="D26" s="30"/>
      <c r="E26" s="237"/>
      <c r="F26" s="237"/>
      <c r="G26" s="30"/>
      <c r="H26" s="237"/>
      <c r="I26" s="237"/>
      <c r="J26" s="47"/>
      <c r="K26" s="47"/>
      <c r="L26" s="47"/>
      <c r="M26" s="47"/>
      <c r="N26" s="47"/>
      <c r="O26" s="47"/>
      <c r="P26" s="47"/>
      <c r="Q26" s="47"/>
    </row>
    <row r="27" spans="2:17" x14ac:dyDescent="0.3">
      <c r="B27" s="237"/>
      <c r="C27" s="237"/>
      <c r="D27" s="30"/>
      <c r="E27" s="237"/>
      <c r="F27" s="237"/>
      <c r="G27" s="30"/>
      <c r="H27" s="237"/>
      <c r="I27" s="237"/>
      <c r="J27" s="47"/>
      <c r="K27" s="47"/>
      <c r="L27" s="47"/>
      <c r="M27" s="47"/>
      <c r="N27" s="47"/>
      <c r="O27" s="47"/>
      <c r="P27" s="47"/>
      <c r="Q27" s="47"/>
    </row>
    <row r="28" spans="2:17" x14ac:dyDescent="0.3">
      <c r="B28" s="237"/>
      <c r="C28" s="237"/>
      <c r="D28" s="30"/>
      <c r="E28" s="237"/>
      <c r="F28" s="237"/>
      <c r="G28" s="30"/>
      <c r="H28" s="237"/>
      <c r="I28" s="237"/>
      <c r="J28" s="47"/>
      <c r="K28" s="47"/>
      <c r="L28" s="47"/>
      <c r="M28" s="47"/>
      <c r="N28" s="47"/>
      <c r="O28" s="47"/>
      <c r="P28" s="47"/>
      <c r="Q28" s="47"/>
    </row>
    <row r="29" spans="2:17" x14ac:dyDescent="0.3">
      <c r="B29" s="237"/>
      <c r="C29" s="237"/>
      <c r="D29" s="30"/>
      <c r="E29" s="237"/>
      <c r="F29" s="237"/>
      <c r="G29" s="30"/>
      <c r="H29" s="237"/>
      <c r="I29" s="237"/>
      <c r="J29" s="47"/>
      <c r="K29" s="47"/>
      <c r="L29" s="47"/>
      <c r="M29" s="47"/>
      <c r="N29" s="47"/>
      <c r="O29" s="47"/>
      <c r="P29" s="47"/>
      <c r="Q29" s="47"/>
    </row>
    <row r="30" spans="2:17" x14ac:dyDescent="0.3">
      <c r="B30" s="237"/>
      <c r="C30" s="237"/>
      <c r="D30" s="30"/>
      <c r="E30" s="237"/>
      <c r="F30" s="237"/>
      <c r="G30" s="30"/>
      <c r="H30" s="237"/>
      <c r="I30" s="237"/>
      <c r="J30" s="47"/>
      <c r="K30" s="47"/>
      <c r="L30" s="47"/>
      <c r="M30" s="47"/>
      <c r="N30" s="47"/>
      <c r="O30" s="47"/>
      <c r="P30" s="47"/>
      <c r="Q30" s="47"/>
    </row>
    <row r="31" spans="2:17" x14ac:dyDescent="0.3">
      <c r="B31" s="237"/>
      <c r="C31" s="237"/>
      <c r="D31" s="30"/>
      <c r="E31" s="237"/>
      <c r="F31" s="237"/>
      <c r="G31" s="30"/>
      <c r="H31" s="237"/>
      <c r="I31" s="237"/>
      <c r="J31" s="47"/>
      <c r="K31" s="47"/>
      <c r="L31" s="47"/>
      <c r="M31" s="47"/>
      <c r="N31" s="47"/>
      <c r="O31" s="47"/>
      <c r="P31" s="47"/>
      <c r="Q31" s="47"/>
    </row>
    <row r="32" spans="2:17" x14ac:dyDescent="0.3">
      <c r="B32" s="237"/>
      <c r="C32" s="237"/>
      <c r="D32" s="30"/>
      <c r="E32" s="237"/>
      <c r="F32" s="237"/>
      <c r="G32" s="30"/>
      <c r="H32" s="237"/>
      <c r="I32" s="23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237"/>
      <c r="C33" s="237"/>
      <c r="D33" s="30"/>
      <c r="E33" s="237"/>
      <c r="F33" s="237"/>
      <c r="G33" s="30"/>
      <c r="H33" s="237"/>
      <c r="I33" s="23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237"/>
      <c r="C34" s="237"/>
      <c r="D34" s="30"/>
      <c r="E34" s="237"/>
      <c r="F34" s="237"/>
      <c r="G34" s="30"/>
      <c r="H34" s="237"/>
      <c r="I34" s="23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237"/>
      <c r="C35" s="237"/>
      <c r="D35" s="30"/>
      <c r="E35" s="237"/>
      <c r="F35" s="237"/>
      <c r="G35" s="30"/>
      <c r="H35" s="237"/>
      <c r="I35" s="23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237"/>
      <c r="C36" s="237"/>
      <c r="D36" s="30"/>
      <c r="E36" s="237"/>
      <c r="F36" s="237"/>
      <c r="G36" s="30"/>
      <c r="H36" s="237"/>
      <c r="I36" s="23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237"/>
      <c r="C37" s="237"/>
      <c r="D37" s="30"/>
      <c r="E37" s="237"/>
      <c r="F37" s="237"/>
      <c r="G37" s="30"/>
      <c r="H37" s="237"/>
      <c r="I37" s="23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237"/>
      <c r="C38" s="237"/>
      <c r="D38" s="30"/>
      <c r="E38" s="237"/>
      <c r="F38" s="237"/>
      <c r="G38" s="30"/>
      <c r="H38" s="237"/>
      <c r="I38" s="23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237"/>
      <c r="C39" s="237"/>
      <c r="D39" s="30"/>
      <c r="E39" s="237"/>
      <c r="F39" s="237"/>
      <c r="G39" s="30"/>
      <c r="H39" s="237"/>
      <c r="I39" s="23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237"/>
      <c r="C40" s="237"/>
      <c r="D40" s="30"/>
      <c r="E40" s="237"/>
      <c r="F40" s="237"/>
      <c r="G40" s="30"/>
      <c r="H40" s="237"/>
      <c r="I40" s="23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237"/>
      <c r="C41" s="237"/>
      <c r="D41" s="30"/>
      <c r="E41" s="237"/>
      <c r="F41" s="237"/>
      <c r="G41" s="30"/>
      <c r="H41" s="237"/>
      <c r="I41" s="23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237"/>
      <c r="C42" s="237"/>
      <c r="D42" s="30"/>
      <c r="E42" s="237"/>
      <c r="F42" s="237"/>
      <c r="G42" s="30"/>
      <c r="H42" s="237"/>
      <c r="I42" s="23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237"/>
      <c r="C43" s="237"/>
      <c r="D43" s="30"/>
      <c r="E43" s="237"/>
      <c r="F43" s="237"/>
      <c r="G43" s="30"/>
      <c r="H43" s="237"/>
      <c r="I43" s="23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237"/>
      <c r="C44" s="237"/>
      <c r="D44" s="30"/>
      <c r="E44" s="237"/>
      <c r="F44" s="237"/>
      <c r="G44" s="30"/>
      <c r="H44" s="237"/>
      <c r="I44" s="23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237"/>
      <c r="C45" s="237"/>
      <c r="D45" s="30"/>
      <c r="E45" s="237"/>
      <c r="F45" s="237"/>
      <c r="G45" s="30"/>
      <c r="H45" s="237"/>
      <c r="I45" s="23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237"/>
      <c r="C46" s="237"/>
      <c r="D46" s="30"/>
      <c r="E46" s="237"/>
      <c r="F46" s="237"/>
      <c r="G46" s="30"/>
      <c r="H46" s="237"/>
      <c r="I46" s="23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237"/>
      <c r="C47" s="237"/>
      <c r="D47" s="30"/>
      <c r="E47" s="237"/>
      <c r="F47" s="237"/>
      <c r="G47" s="30"/>
      <c r="H47" s="237"/>
      <c r="I47" s="23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237"/>
      <c r="C48" s="237"/>
      <c r="D48" s="30"/>
      <c r="E48" s="237"/>
      <c r="F48" s="237"/>
      <c r="G48" s="30"/>
      <c r="H48" s="237"/>
      <c r="I48" s="23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237"/>
      <c r="C49" s="237"/>
      <c r="D49" s="30"/>
      <c r="E49" s="237"/>
      <c r="F49" s="237"/>
      <c r="G49" s="30"/>
      <c r="H49" s="237"/>
      <c r="I49" s="23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237"/>
      <c r="C50" s="237"/>
      <c r="D50" s="30"/>
      <c r="E50" s="237"/>
      <c r="F50" s="237"/>
      <c r="G50" s="30"/>
      <c r="H50" s="237"/>
      <c r="I50" s="23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237"/>
      <c r="C51" s="237"/>
      <c r="D51" s="30"/>
      <c r="E51" s="237"/>
      <c r="F51" s="237"/>
      <c r="G51" s="30"/>
      <c r="H51" s="237"/>
      <c r="I51" s="23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237"/>
      <c r="C52" s="237"/>
      <c r="D52" s="30"/>
      <c r="E52" s="237"/>
      <c r="F52" s="237"/>
      <c r="G52" s="30"/>
      <c r="H52" s="237"/>
      <c r="I52" s="23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237"/>
      <c r="C53" s="237"/>
      <c r="D53" s="30"/>
      <c r="E53" s="237"/>
      <c r="F53" s="237"/>
      <c r="G53" s="30"/>
      <c r="H53" s="237"/>
      <c r="I53" s="23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237"/>
      <c r="C54" s="237"/>
      <c r="D54" s="30"/>
      <c r="E54" s="237"/>
      <c r="F54" s="237"/>
      <c r="G54" s="30"/>
      <c r="H54" s="237"/>
      <c r="I54" s="23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237"/>
      <c r="C55" s="237"/>
      <c r="D55" s="30"/>
      <c r="E55" s="237"/>
      <c r="F55" s="237"/>
      <c r="G55" s="30"/>
      <c r="H55" s="237"/>
      <c r="I55" s="23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237"/>
      <c r="C56" s="237"/>
      <c r="D56" s="30"/>
      <c r="E56" s="237"/>
      <c r="F56" s="237"/>
      <c r="G56" s="30"/>
      <c r="H56" s="237"/>
      <c r="I56" s="23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237"/>
      <c r="C57" s="237"/>
      <c r="D57" s="30"/>
      <c r="E57" s="237"/>
      <c r="F57" s="237"/>
      <c r="G57" s="30"/>
      <c r="H57" s="237"/>
      <c r="I57" s="23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237"/>
      <c r="C58" s="237"/>
      <c r="D58" s="30"/>
      <c r="E58" s="237"/>
      <c r="F58" s="237"/>
      <c r="G58" s="30"/>
      <c r="H58" s="237"/>
      <c r="I58" s="23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237"/>
      <c r="C59" s="237"/>
      <c r="D59" s="30"/>
      <c r="E59" s="237"/>
      <c r="F59" s="237"/>
      <c r="G59" s="30"/>
      <c r="H59" s="237"/>
      <c r="I59" s="23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237"/>
      <c r="C60" s="237"/>
      <c r="D60" s="30"/>
      <c r="E60" s="237"/>
      <c r="F60" s="237"/>
      <c r="G60" s="30"/>
      <c r="H60" s="237"/>
      <c r="I60" s="23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237"/>
      <c r="C61" s="237"/>
      <c r="D61" s="30"/>
      <c r="E61" s="237"/>
      <c r="F61" s="237"/>
      <c r="G61" s="30"/>
      <c r="H61" s="237"/>
      <c r="I61" s="23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237"/>
      <c r="C62" s="237"/>
      <c r="D62" s="30"/>
      <c r="E62" s="237"/>
      <c r="F62" s="237"/>
      <c r="G62" s="30"/>
      <c r="H62" s="237"/>
      <c r="I62" s="23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237"/>
      <c r="C63" s="237"/>
      <c r="D63" s="30"/>
      <c r="E63" s="237"/>
      <c r="F63" s="237"/>
      <c r="G63" s="30"/>
      <c r="H63" s="237"/>
      <c r="I63" s="23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237"/>
      <c r="C64" s="237"/>
      <c r="D64" s="30"/>
      <c r="E64" s="237"/>
      <c r="F64" s="237"/>
      <c r="G64" s="30"/>
      <c r="H64" s="237"/>
      <c r="I64" s="23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237"/>
      <c r="C65" s="237"/>
      <c r="D65" s="30"/>
      <c r="E65" s="237"/>
      <c r="F65" s="237"/>
      <c r="G65" s="30"/>
      <c r="H65" s="237"/>
      <c r="I65" s="23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237"/>
      <c r="C66" s="237"/>
      <c r="D66" s="30"/>
      <c r="E66" s="237"/>
      <c r="F66" s="237"/>
      <c r="G66" s="30"/>
      <c r="H66" s="237"/>
      <c r="I66" s="23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237"/>
      <c r="C67" s="237"/>
      <c r="D67" s="30"/>
      <c r="E67" s="237"/>
      <c r="F67" s="237"/>
      <c r="G67" s="30"/>
      <c r="H67" s="237"/>
      <c r="I67" s="23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237"/>
      <c r="C68" s="237"/>
      <c r="D68" s="30"/>
      <c r="E68" s="237"/>
      <c r="F68" s="237"/>
      <c r="G68" s="30"/>
      <c r="H68" s="237"/>
      <c r="I68" s="23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237"/>
      <c r="C69" s="237"/>
      <c r="D69" s="30"/>
      <c r="E69" s="237"/>
      <c r="F69" s="237"/>
      <c r="G69" s="30"/>
      <c r="H69" s="237"/>
      <c r="I69" s="23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237"/>
      <c r="C70" s="237"/>
      <c r="D70" s="30"/>
      <c r="E70" s="237"/>
      <c r="F70" s="237"/>
      <c r="G70" s="30"/>
      <c r="H70" s="237"/>
      <c r="I70" s="23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237"/>
      <c r="C71" s="237"/>
      <c r="D71" s="30"/>
      <c r="E71" s="237"/>
      <c r="F71" s="237"/>
      <c r="G71" s="30"/>
      <c r="H71" s="237"/>
      <c r="I71" s="23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237"/>
      <c r="C72" s="237"/>
      <c r="D72" s="30"/>
      <c r="E72" s="237"/>
      <c r="F72" s="237"/>
      <c r="G72" s="30"/>
      <c r="H72" s="237"/>
      <c r="I72" s="23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237"/>
      <c r="C73" s="237"/>
      <c r="D73" s="30"/>
      <c r="E73" s="237"/>
      <c r="F73" s="237"/>
      <c r="G73" s="30"/>
      <c r="H73" s="237"/>
      <c r="I73" s="23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237"/>
      <c r="C74" s="237"/>
      <c r="D74" s="30"/>
      <c r="E74" s="237"/>
      <c r="F74" s="237"/>
      <c r="G74" s="30"/>
      <c r="H74" s="237"/>
      <c r="I74" s="23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237"/>
      <c r="C75" s="237"/>
      <c r="D75" s="30"/>
      <c r="E75" s="237"/>
      <c r="F75" s="237"/>
      <c r="G75" s="30"/>
      <c r="H75" s="237"/>
      <c r="I75" s="23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237"/>
      <c r="C76" s="237"/>
      <c r="D76" s="30"/>
      <c r="E76" s="237"/>
      <c r="F76" s="237"/>
      <c r="G76" s="30"/>
      <c r="H76" s="237"/>
      <c r="I76" s="23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237"/>
      <c r="C77" s="237"/>
      <c r="D77" s="30"/>
      <c r="E77" s="237"/>
      <c r="F77" s="237"/>
      <c r="G77" s="30"/>
      <c r="H77" s="237"/>
      <c r="I77" s="23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237"/>
      <c r="C78" s="237"/>
      <c r="D78" s="30"/>
      <c r="E78" s="237"/>
      <c r="F78" s="237"/>
      <c r="G78" s="30"/>
      <c r="H78" s="237"/>
      <c r="I78" s="23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237"/>
      <c r="C79" s="237"/>
      <c r="D79" s="30"/>
      <c r="E79" s="237"/>
      <c r="F79" s="237"/>
      <c r="G79" s="30"/>
      <c r="H79" s="237"/>
      <c r="I79" s="23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237"/>
      <c r="C80" s="237"/>
      <c r="D80" s="30"/>
      <c r="E80" s="237"/>
      <c r="F80" s="237"/>
      <c r="G80" s="30"/>
      <c r="H80" s="237"/>
      <c r="I80" s="23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237"/>
      <c r="C81" s="237"/>
      <c r="D81" s="30"/>
      <c r="E81" s="237"/>
      <c r="F81" s="237"/>
      <c r="G81" s="30"/>
      <c r="H81" s="237"/>
      <c r="I81" s="23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237"/>
      <c r="C82" s="237"/>
      <c r="D82" s="30"/>
      <c r="E82" s="237"/>
      <c r="F82" s="237"/>
      <c r="G82" s="30"/>
      <c r="H82" s="237"/>
      <c r="I82" s="23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237"/>
      <c r="C83" s="237"/>
      <c r="D83" s="30"/>
      <c r="E83" s="237"/>
      <c r="F83" s="237"/>
      <c r="G83" s="30"/>
      <c r="H83" s="237"/>
      <c r="I83" s="23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237"/>
      <c r="C84" s="237"/>
      <c r="D84" s="30"/>
      <c r="E84" s="237"/>
      <c r="F84" s="237"/>
      <c r="G84" s="30"/>
      <c r="H84" s="237"/>
      <c r="I84" s="23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237"/>
      <c r="C85" s="237"/>
      <c r="D85" s="30"/>
      <c r="E85" s="237"/>
      <c r="F85" s="237"/>
      <c r="G85" s="30"/>
      <c r="H85" s="237"/>
      <c r="I85" s="23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237"/>
      <c r="C86" s="237"/>
      <c r="D86" s="30"/>
      <c r="E86" s="237"/>
      <c r="F86" s="237"/>
      <c r="G86" s="30"/>
      <c r="H86" s="237"/>
      <c r="I86" s="23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237"/>
      <c r="C87" s="237"/>
      <c r="D87" s="30"/>
      <c r="E87" s="237"/>
      <c r="F87" s="237"/>
      <c r="G87" s="30"/>
      <c r="H87" s="237"/>
      <c r="I87" s="23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237"/>
      <c r="C88" s="237"/>
      <c r="D88" s="30"/>
      <c r="E88" s="237"/>
      <c r="F88" s="237"/>
      <c r="G88" s="30"/>
      <c r="H88" s="237"/>
      <c r="I88" s="23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237"/>
      <c r="C89" s="237"/>
      <c r="D89" s="30"/>
      <c r="E89" s="237"/>
      <c r="F89" s="237"/>
      <c r="G89" s="30"/>
      <c r="H89" s="237"/>
      <c r="I89" s="23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237"/>
      <c r="C90" s="237"/>
      <c r="D90" s="30"/>
      <c r="E90" s="237"/>
      <c r="F90" s="237"/>
      <c r="G90" s="30"/>
      <c r="H90" s="237"/>
      <c r="I90" s="23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237"/>
      <c r="C91" s="237"/>
      <c r="D91" s="30"/>
      <c r="E91" s="237"/>
      <c r="F91" s="237"/>
      <c r="G91" s="30"/>
      <c r="H91" s="237"/>
      <c r="I91" s="23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237"/>
      <c r="C92" s="237"/>
      <c r="D92" s="30"/>
      <c r="E92" s="237"/>
      <c r="F92" s="237"/>
      <c r="G92" s="30"/>
      <c r="H92" s="237"/>
      <c r="I92" s="23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237"/>
      <c r="C93" s="237"/>
      <c r="D93" s="30"/>
      <c r="E93" s="237"/>
      <c r="F93" s="237"/>
      <c r="G93" s="30"/>
      <c r="H93" s="237"/>
      <c r="I93" s="23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237"/>
      <c r="C94" s="237"/>
      <c r="D94" s="30"/>
      <c r="E94" s="237"/>
      <c r="F94" s="237"/>
      <c r="G94" s="30"/>
      <c r="H94" s="237"/>
      <c r="I94" s="23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237"/>
      <c r="C95" s="237"/>
      <c r="D95" s="30"/>
      <c r="E95" s="237"/>
      <c r="F95" s="237"/>
      <c r="G95" s="30"/>
      <c r="H95" s="237"/>
      <c r="I95" s="23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237"/>
      <c r="C96" s="237"/>
      <c r="D96" s="30"/>
      <c r="E96" s="237"/>
      <c r="F96" s="237"/>
      <c r="G96" s="30"/>
      <c r="H96" s="237"/>
      <c r="I96" s="23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237"/>
      <c r="C97" s="237"/>
      <c r="D97" s="30"/>
      <c r="E97" s="237"/>
      <c r="F97" s="237"/>
      <c r="G97" s="30"/>
      <c r="H97" s="237"/>
      <c r="I97" s="23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237"/>
      <c r="C98" s="237"/>
      <c r="D98" s="30"/>
      <c r="E98" s="237"/>
      <c r="F98" s="237"/>
      <c r="G98" s="30"/>
      <c r="H98" s="237"/>
      <c r="I98" s="23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237"/>
      <c r="C99" s="237"/>
      <c r="D99" s="30"/>
      <c r="E99" s="237"/>
      <c r="F99" s="237"/>
      <c r="G99" s="30"/>
      <c r="H99" s="237"/>
      <c r="I99" s="23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237"/>
      <c r="C100" s="237"/>
      <c r="D100" s="30"/>
      <c r="E100" s="237"/>
      <c r="F100" s="237"/>
      <c r="G100" s="30"/>
      <c r="H100" s="237"/>
      <c r="I100" s="23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237"/>
      <c r="C101" s="237"/>
      <c r="D101" s="30"/>
      <c r="E101" s="237"/>
      <c r="F101" s="237"/>
      <c r="G101" s="30"/>
      <c r="H101" s="237"/>
      <c r="I101" s="23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237"/>
      <c r="C102" s="237"/>
      <c r="D102" s="30"/>
      <c r="E102" s="237"/>
      <c r="F102" s="237"/>
      <c r="G102" s="30"/>
      <c r="H102" s="237"/>
      <c r="I102" s="23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237"/>
      <c r="C103" s="237"/>
      <c r="D103" s="30"/>
      <c r="E103" s="237"/>
      <c r="F103" s="237"/>
      <c r="G103" s="30"/>
      <c r="H103" s="237"/>
      <c r="I103" s="23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237"/>
      <c r="C104" s="237"/>
      <c r="D104" s="30"/>
      <c r="E104" s="237"/>
      <c r="F104" s="237"/>
      <c r="G104" s="30"/>
      <c r="H104" s="237"/>
      <c r="I104" s="23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237"/>
      <c r="C105" s="237"/>
      <c r="D105" s="30"/>
      <c r="E105" s="237"/>
      <c r="F105" s="237"/>
      <c r="G105" s="30"/>
      <c r="H105" s="237"/>
      <c r="I105" s="23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237"/>
      <c r="C106" s="237"/>
      <c r="D106" s="30"/>
      <c r="E106" s="237"/>
      <c r="F106" s="237"/>
      <c r="G106" s="30"/>
      <c r="H106" s="237"/>
      <c r="I106" s="23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237"/>
      <c r="C107" s="237"/>
      <c r="D107" s="30"/>
      <c r="E107" s="237"/>
      <c r="F107" s="237"/>
      <c r="G107" s="30"/>
      <c r="H107" s="237"/>
      <c r="I107" s="23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237"/>
      <c r="C108" s="237"/>
      <c r="D108" s="30"/>
      <c r="E108" s="237"/>
      <c r="F108" s="237"/>
      <c r="G108" s="30"/>
      <c r="H108" s="237"/>
      <c r="I108" s="23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237"/>
      <c r="C109" s="237"/>
      <c r="D109" s="30"/>
      <c r="E109" s="237"/>
      <c r="F109" s="237"/>
      <c r="G109" s="30"/>
      <c r="H109" s="237"/>
      <c r="I109" s="23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237"/>
      <c r="C110" s="237"/>
      <c r="D110" s="30"/>
      <c r="E110" s="237"/>
      <c r="F110" s="237"/>
      <c r="G110" s="30"/>
      <c r="H110" s="237"/>
      <c r="I110" s="23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237"/>
      <c r="C111" s="237"/>
      <c r="D111" s="30"/>
      <c r="E111" s="237"/>
      <c r="F111" s="237"/>
      <c r="G111" s="30"/>
      <c r="H111" s="237"/>
      <c r="I111" s="23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237"/>
      <c r="C112" s="237"/>
      <c r="D112" s="30"/>
      <c r="E112" s="237"/>
      <c r="F112" s="237"/>
      <c r="G112" s="30"/>
      <c r="H112" s="237"/>
      <c r="I112" s="23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237"/>
      <c r="C113" s="237"/>
      <c r="D113" s="30"/>
      <c r="E113" s="237"/>
      <c r="F113" s="237"/>
      <c r="G113" s="30"/>
      <c r="H113" s="237"/>
      <c r="I113" s="23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237"/>
      <c r="C114" s="237"/>
      <c r="D114" s="30"/>
      <c r="E114" s="237"/>
      <c r="F114" s="237"/>
      <c r="G114" s="30"/>
      <c r="H114" s="237"/>
      <c r="I114" s="23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237"/>
      <c r="C115" s="237"/>
      <c r="D115" s="30"/>
      <c r="E115" s="237"/>
      <c r="F115" s="237"/>
      <c r="G115" s="30"/>
      <c r="H115" s="237"/>
      <c r="I115" s="23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237"/>
      <c r="C116" s="237"/>
      <c r="D116" s="30"/>
      <c r="E116" s="237"/>
      <c r="F116" s="237"/>
      <c r="G116" s="30"/>
      <c r="H116" s="237"/>
      <c r="I116" s="23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237"/>
      <c r="C117" s="237"/>
      <c r="D117" s="30"/>
      <c r="E117" s="237"/>
      <c r="F117" s="237"/>
      <c r="G117" s="30"/>
      <c r="H117" s="237"/>
      <c r="I117" s="23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237"/>
      <c r="C118" s="237"/>
      <c r="D118" s="30"/>
      <c r="E118" s="237"/>
      <c r="F118" s="237"/>
      <c r="G118" s="30"/>
      <c r="H118" s="237"/>
      <c r="I118" s="23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237"/>
      <c r="C119" s="237"/>
      <c r="D119" s="30"/>
      <c r="E119" s="237"/>
      <c r="F119" s="237"/>
      <c r="G119" s="30"/>
      <c r="H119" s="237"/>
      <c r="I119" s="23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237"/>
      <c r="C120" s="237"/>
      <c r="D120" s="30"/>
      <c r="E120" s="237"/>
      <c r="F120" s="237"/>
      <c r="G120" s="30"/>
      <c r="H120" s="237"/>
      <c r="I120" s="23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237"/>
      <c r="C121" s="237"/>
      <c r="D121" s="30"/>
      <c r="E121" s="237"/>
      <c r="F121" s="237"/>
      <c r="G121" s="30"/>
      <c r="H121" s="237"/>
      <c r="I121" s="23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237"/>
      <c r="C122" s="237"/>
      <c r="D122" s="30"/>
      <c r="E122" s="237"/>
      <c r="F122" s="237"/>
      <c r="G122" s="30"/>
      <c r="H122" s="237"/>
      <c r="I122" s="23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237"/>
      <c r="C123" s="237"/>
      <c r="D123" s="30"/>
      <c r="E123" s="237"/>
      <c r="F123" s="237"/>
      <c r="G123" s="30"/>
      <c r="H123" s="237"/>
      <c r="I123" s="23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237"/>
      <c r="C124" s="237"/>
      <c r="D124" s="30"/>
      <c r="E124" s="237"/>
      <c r="F124" s="237"/>
      <c r="G124" s="30"/>
      <c r="H124" s="237"/>
      <c r="I124" s="23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237"/>
      <c r="C125" s="237"/>
      <c r="D125" s="30"/>
      <c r="E125" s="237"/>
      <c r="F125" s="237"/>
      <c r="G125" s="30"/>
      <c r="H125" s="237"/>
      <c r="I125" s="23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237"/>
      <c r="C126" s="237"/>
      <c r="D126" s="30"/>
      <c r="E126" s="237"/>
      <c r="F126" s="237"/>
      <c r="G126" s="30"/>
      <c r="H126" s="237"/>
      <c r="I126" s="23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237"/>
      <c r="C127" s="237"/>
      <c r="D127" s="30"/>
      <c r="E127" s="237"/>
      <c r="F127" s="237"/>
      <c r="G127" s="30"/>
      <c r="H127" s="237"/>
      <c r="I127" s="23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237"/>
      <c r="C128" s="237"/>
      <c r="D128" s="30"/>
      <c r="E128" s="237"/>
      <c r="F128" s="237"/>
      <c r="G128" s="30"/>
      <c r="H128" s="237"/>
      <c r="I128" s="23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237"/>
      <c r="C129" s="237"/>
      <c r="D129" s="30"/>
      <c r="E129" s="237"/>
      <c r="F129" s="237"/>
      <c r="G129" s="30"/>
      <c r="H129" s="237"/>
      <c r="I129" s="23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237"/>
      <c r="C130" s="237"/>
      <c r="D130" s="30"/>
      <c r="E130" s="237"/>
      <c r="F130" s="237"/>
      <c r="G130" s="30"/>
      <c r="H130" s="237"/>
      <c r="I130" s="23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237"/>
      <c r="C131" s="237"/>
      <c r="D131" s="30"/>
      <c r="E131" s="237"/>
      <c r="F131" s="237"/>
      <c r="G131" s="30"/>
      <c r="H131" s="237"/>
      <c r="I131" s="23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237"/>
      <c r="C132" s="237"/>
      <c r="D132" s="30"/>
      <c r="E132" s="237"/>
      <c r="F132" s="237"/>
      <c r="G132" s="30"/>
      <c r="H132" s="237"/>
      <c r="I132" s="23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237"/>
      <c r="C133" s="237"/>
      <c r="D133" s="30"/>
      <c r="E133" s="237"/>
      <c r="F133" s="237"/>
      <c r="G133" s="30"/>
      <c r="H133" s="237"/>
      <c r="I133" s="23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237"/>
      <c r="C134" s="237"/>
      <c r="D134" s="30"/>
      <c r="E134" s="237"/>
      <c r="F134" s="237"/>
      <c r="G134" s="30"/>
      <c r="H134" s="237"/>
      <c r="I134" s="23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237"/>
      <c r="C135" s="237"/>
      <c r="D135" s="30"/>
      <c r="E135" s="237"/>
      <c r="F135" s="237"/>
      <c r="G135" s="30"/>
      <c r="H135" s="237"/>
      <c r="I135" s="23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237"/>
      <c r="C136" s="237"/>
      <c r="D136" s="30"/>
      <c r="E136" s="237"/>
      <c r="F136" s="237"/>
      <c r="G136" s="30"/>
      <c r="H136" s="237"/>
      <c r="I136" s="23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237"/>
      <c r="C137" s="237"/>
      <c r="D137" s="30"/>
      <c r="E137" s="237"/>
      <c r="F137" s="237"/>
      <c r="G137" s="30"/>
      <c r="H137" s="237"/>
      <c r="I137" s="23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237"/>
      <c r="C138" s="237"/>
      <c r="D138" s="30"/>
      <c r="E138" s="237"/>
      <c r="F138" s="237"/>
      <c r="G138" s="30"/>
      <c r="H138" s="237"/>
      <c r="I138" s="23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237"/>
      <c r="C139" s="237"/>
      <c r="D139" s="30"/>
      <c r="E139" s="237"/>
      <c r="F139" s="237"/>
      <c r="G139" s="30"/>
      <c r="H139" s="237"/>
      <c r="I139" s="23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237"/>
      <c r="C140" s="237"/>
      <c r="D140" s="30"/>
      <c r="E140" s="237"/>
      <c r="F140" s="237"/>
      <c r="G140" s="30"/>
      <c r="H140" s="237"/>
      <c r="I140" s="23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237"/>
      <c r="C141" s="237"/>
      <c r="D141" s="30"/>
      <c r="E141" s="237"/>
      <c r="F141" s="237"/>
      <c r="G141" s="30"/>
      <c r="H141" s="237"/>
      <c r="I141" s="23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237"/>
      <c r="C142" s="237"/>
      <c r="D142" s="30"/>
      <c r="E142" s="237"/>
      <c r="F142" s="237"/>
      <c r="G142" s="30"/>
      <c r="H142" s="237"/>
      <c r="I142" s="23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237"/>
      <c r="C143" s="237"/>
      <c r="D143" s="30"/>
      <c r="E143" s="237"/>
      <c r="F143" s="237"/>
      <c r="G143" s="30"/>
      <c r="H143" s="237"/>
      <c r="I143" s="23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237"/>
      <c r="C144" s="237"/>
      <c r="D144" s="30"/>
      <c r="E144" s="237"/>
      <c r="F144" s="237"/>
      <c r="G144" s="30"/>
      <c r="H144" s="237"/>
      <c r="I144" s="23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237"/>
      <c r="C145" s="237"/>
      <c r="D145" s="30"/>
      <c r="E145" s="237"/>
      <c r="F145" s="237"/>
      <c r="G145" s="30"/>
      <c r="H145" s="237"/>
      <c r="I145" s="23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237"/>
      <c r="C146" s="237"/>
      <c r="D146" s="30"/>
      <c r="E146" s="237"/>
      <c r="F146" s="237"/>
      <c r="G146" s="30"/>
      <c r="H146" s="237"/>
      <c r="I146" s="23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237"/>
      <c r="C147" s="237"/>
      <c r="D147" s="30"/>
      <c r="E147" s="237"/>
      <c r="F147" s="237"/>
      <c r="G147" s="30"/>
      <c r="H147" s="237"/>
      <c r="I147" s="23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237"/>
      <c r="C148" s="237"/>
      <c r="D148" s="30"/>
      <c r="E148" s="237"/>
      <c r="F148" s="237"/>
      <c r="G148" s="30"/>
      <c r="H148" s="237"/>
      <c r="I148" s="23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237"/>
      <c r="C149" s="237"/>
      <c r="D149" s="30"/>
      <c r="E149" s="237"/>
      <c r="F149" s="237"/>
      <c r="G149" s="30"/>
      <c r="H149" s="237"/>
      <c r="I149" s="23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237"/>
      <c r="C150" s="237"/>
      <c r="D150" s="30"/>
      <c r="E150" s="237"/>
      <c r="F150" s="237"/>
      <c r="G150" s="30"/>
      <c r="H150" s="237"/>
      <c r="I150" s="23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237"/>
      <c r="C151" s="237"/>
      <c r="D151" s="30"/>
      <c r="E151" s="237"/>
      <c r="F151" s="237"/>
      <c r="G151" s="30"/>
      <c r="H151" s="237"/>
      <c r="I151" s="23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237"/>
      <c r="C152" s="237"/>
      <c r="D152" s="30"/>
      <c r="E152" s="237"/>
      <c r="F152" s="237"/>
      <c r="G152" s="30"/>
      <c r="H152" s="237"/>
      <c r="I152" s="23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237"/>
      <c r="C153" s="237"/>
      <c r="D153" s="30"/>
      <c r="E153" s="237"/>
      <c r="F153" s="237"/>
      <c r="G153" s="30"/>
      <c r="H153" s="237"/>
      <c r="I153" s="23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237"/>
      <c r="C154" s="237"/>
      <c r="D154" s="30"/>
      <c r="E154" s="237"/>
      <c r="F154" s="237"/>
      <c r="G154" s="30"/>
      <c r="H154" s="237"/>
      <c r="I154" s="23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237"/>
      <c r="C155" s="237"/>
      <c r="D155" s="30"/>
      <c r="E155" s="237"/>
      <c r="F155" s="237"/>
      <c r="G155" s="30"/>
      <c r="H155" s="237"/>
      <c r="I155" s="23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237"/>
      <c r="C156" s="237"/>
      <c r="D156" s="30"/>
      <c r="E156" s="237"/>
      <c r="F156" s="237"/>
      <c r="G156" s="30"/>
      <c r="H156" s="237"/>
      <c r="I156" s="23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237"/>
      <c r="C157" s="237"/>
      <c r="D157" s="30"/>
      <c r="E157" s="237"/>
      <c r="F157" s="237"/>
      <c r="G157" s="30"/>
      <c r="H157" s="237"/>
      <c r="I157" s="23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237"/>
      <c r="C158" s="237"/>
      <c r="D158" s="30"/>
      <c r="E158" s="237"/>
      <c r="F158" s="237"/>
      <c r="G158" s="30"/>
      <c r="H158" s="237"/>
      <c r="I158" s="23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237"/>
      <c r="C159" s="237"/>
      <c r="D159" s="30"/>
      <c r="E159" s="237"/>
      <c r="F159" s="237"/>
      <c r="G159" s="30"/>
      <c r="H159" s="237"/>
      <c r="I159" s="23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237"/>
      <c r="C160" s="237"/>
      <c r="D160" s="30"/>
      <c r="E160" s="237"/>
      <c r="F160" s="237"/>
      <c r="G160" s="30"/>
      <c r="H160" s="237"/>
      <c r="I160" s="23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237"/>
      <c r="C161" s="237"/>
      <c r="D161" s="30"/>
      <c r="E161" s="237"/>
      <c r="F161" s="237"/>
      <c r="G161" s="30"/>
      <c r="H161" s="237"/>
      <c r="I161" s="23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237"/>
      <c r="C162" s="237"/>
      <c r="D162" s="30"/>
      <c r="E162" s="237"/>
      <c r="F162" s="237"/>
      <c r="G162" s="30"/>
      <c r="H162" s="237"/>
      <c r="I162" s="23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237"/>
      <c r="C163" s="237"/>
      <c r="D163" s="30"/>
      <c r="E163" s="237"/>
      <c r="F163" s="237"/>
      <c r="G163" s="30"/>
      <c r="H163" s="237"/>
      <c r="I163" s="23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237"/>
      <c r="C164" s="237"/>
      <c r="D164" s="30"/>
      <c r="E164" s="237"/>
      <c r="F164" s="237"/>
      <c r="G164" s="30"/>
      <c r="H164" s="237"/>
      <c r="I164" s="23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237"/>
      <c r="C165" s="237"/>
      <c r="D165" s="30"/>
      <c r="E165" s="237"/>
      <c r="F165" s="237"/>
      <c r="G165" s="30"/>
      <c r="H165" s="237"/>
      <c r="I165" s="23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237"/>
      <c r="C166" s="237"/>
      <c r="D166" s="30"/>
      <c r="E166" s="237"/>
      <c r="F166" s="237"/>
      <c r="G166" s="30"/>
      <c r="H166" s="237"/>
      <c r="I166" s="23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237"/>
      <c r="C167" s="237"/>
      <c r="D167" s="30"/>
      <c r="E167" s="237"/>
      <c r="F167" s="237"/>
      <c r="G167" s="30"/>
      <c r="H167" s="237"/>
      <c r="I167" s="23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237"/>
      <c r="C168" s="237"/>
      <c r="D168" s="30"/>
      <c r="E168" s="237"/>
      <c r="F168" s="237"/>
      <c r="G168" s="30"/>
      <c r="H168" s="237"/>
      <c r="I168" s="23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237"/>
      <c r="C169" s="237"/>
      <c r="D169" s="30"/>
      <c r="E169" s="237"/>
      <c r="F169" s="237"/>
      <c r="G169" s="30"/>
      <c r="H169" s="237"/>
      <c r="I169" s="23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237"/>
      <c r="C170" s="237"/>
      <c r="D170" s="30"/>
      <c r="E170" s="237"/>
      <c r="F170" s="237"/>
      <c r="G170" s="30"/>
      <c r="H170" s="237"/>
      <c r="I170" s="23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237"/>
      <c r="C171" s="237"/>
      <c r="D171" s="30"/>
      <c r="E171" s="237"/>
      <c r="F171" s="237"/>
      <c r="G171" s="30"/>
      <c r="H171" s="237"/>
      <c r="I171" s="23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237"/>
      <c r="C172" s="237"/>
      <c r="D172" s="30"/>
      <c r="E172" s="237"/>
      <c r="F172" s="237"/>
      <c r="G172" s="30"/>
      <c r="H172" s="237"/>
      <c r="I172" s="23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237"/>
      <c r="C173" s="237"/>
      <c r="D173" s="30"/>
      <c r="E173" s="237"/>
      <c r="F173" s="237"/>
      <c r="G173" s="30"/>
      <c r="H173" s="237"/>
      <c r="I173" s="23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237"/>
      <c r="C174" s="237"/>
      <c r="D174" s="30"/>
      <c r="E174" s="237"/>
      <c r="F174" s="237"/>
      <c r="G174" s="30"/>
      <c r="H174" s="237"/>
      <c r="I174" s="23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237"/>
      <c r="C175" s="237"/>
      <c r="D175" s="30"/>
      <c r="E175" s="237"/>
      <c r="F175" s="237"/>
      <c r="G175" s="30"/>
      <c r="H175" s="237"/>
      <c r="I175" s="23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237"/>
      <c r="C176" s="237"/>
      <c r="D176" s="30"/>
      <c r="E176" s="237"/>
      <c r="F176" s="237"/>
      <c r="G176" s="30"/>
      <c r="H176" s="237"/>
      <c r="I176" s="23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237"/>
      <c r="C177" s="237"/>
      <c r="D177" s="30"/>
      <c r="E177" s="237"/>
      <c r="F177" s="237"/>
      <c r="G177" s="30"/>
      <c r="H177" s="237"/>
      <c r="I177" s="23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237"/>
      <c r="C178" s="237"/>
      <c r="D178" s="30"/>
      <c r="E178" s="237"/>
      <c r="F178" s="237"/>
      <c r="G178" s="30"/>
      <c r="H178" s="237"/>
      <c r="I178" s="23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237"/>
      <c r="C179" s="237"/>
      <c r="D179" s="30"/>
      <c r="E179" s="237"/>
      <c r="F179" s="237"/>
      <c r="G179" s="30"/>
      <c r="H179" s="237"/>
      <c r="I179" s="23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237"/>
      <c r="C180" s="237"/>
      <c r="D180" s="30"/>
      <c r="E180" s="237"/>
      <c r="F180" s="237"/>
      <c r="G180" s="30"/>
      <c r="H180" s="237"/>
      <c r="I180" s="23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237"/>
      <c r="C181" s="237"/>
      <c r="D181" s="30"/>
      <c r="E181" s="237"/>
      <c r="F181" s="237"/>
      <c r="G181" s="30"/>
      <c r="H181" s="237"/>
      <c r="I181" s="23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237"/>
      <c r="C182" s="237"/>
      <c r="D182" s="30"/>
      <c r="E182" s="237"/>
      <c r="F182" s="237"/>
      <c r="G182" s="30"/>
      <c r="H182" s="237"/>
      <c r="I182" s="23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237"/>
      <c r="C183" s="237"/>
      <c r="D183" s="30"/>
      <c r="E183" s="237"/>
      <c r="F183" s="237"/>
      <c r="G183" s="30"/>
      <c r="H183" s="237"/>
      <c r="I183" s="23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237"/>
      <c r="C184" s="237"/>
      <c r="D184" s="30"/>
      <c r="E184" s="237"/>
      <c r="F184" s="237"/>
      <c r="G184" s="30"/>
      <c r="H184" s="237"/>
      <c r="I184" s="23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237"/>
      <c r="C185" s="237"/>
      <c r="D185" s="30"/>
      <c r="E185" s="237"/>
      <c r="F185" s="237"/>
      <c r="G185" s="30"/>
      <c r="H185" s="237"/>
      <c r="I185" s="23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237"/>
      <c r="C186" s="237"/>
      <c r="D186" s="30"/>
      <c r="E186" s="237"/>
      <c r="F186" s="237"/>
      <c r="G186" s="30"/>
      <c r="H186" s="237"/>
      <c r="I186" s="23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237"/>
      <c r="C187" s="237"/>
      <c r="D187" s="30"/>
      <c r="E187" s="237"/>
      <c r="F187" s="237"/>
      <c r="G187" s="30"/>
      <c r="H187" s="237"/>
      <c r="I187" s="23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237"/>
      <c r="C188" s="237"/>
      <c r="D188" s="30"/>
      <c r="E188" s="237"/>
      <c r="F188" s="237"/>
      <c r="G188" s="30"/>
      <c r="H188" s="237"/>
      <c r="I188" s="23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237"/>
      <c r="C189" s="237"/>
      <c r="D189" s="30"/>
      <c r="E189" s="237"/>
      <c r="F189" s="237"/>
      <c r="G189" s="30"/>
      <c r="H189" s="237"/>
      <c r="I189" s="23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237"/>
      <c r="C190" s="237"/>
      <c r="D190" s="30"/>
      <c r="E190" s="237"/>
      <c r="F190" s="237"/>
      <c r="G190" s="30"/>
      <c r="H190" s="237"/>
      <c r="I190" s="23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237"/>
      <c r="C191" s="237"/>
      <c r="D191" s="30"/>
      <c r="E191" s="237"/>
      <c r="F191" s="237"/>
      <c r="G191" s="30"/>
      <c r="H191" s="237"/>
      <c r="I191" s="23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237"/>
      <c r="C192" s="237"/>
      <c r="D192" s="30"/>
      <c r="E192" s="237"/>
      <c r="F192" s="237"/>
      <c r="G192" s="30"/>
      <c r="H192" s="237"/>
      <c r="I192" s="23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237"/>
      <c r="C193" s="237"/>
      <c r="D193" s="30"/>
      <c r="E193" s="237"/>
      <c r="F193" s="237"/>
      <c r="G193" s="30"/>
      <c r="H193" s="237"/>
      <c r="I193" s="23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237"/>
      <c r="C194" s="237"/>
      <c r="D194" s="30"/>
      <c r="E194" s="237"/>
      <c r="F194" s="237"/>
      <c r="G194" s="30"/>
      <c r="H194" s="237"/>
      <c r="I194" s="23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237"/>
      <c r="C195" s="237"/>
      <c r="D195" s="30"/>
      <c r="E195" s="237"/>
      <c r="F195" s="237"/>
      <c r="G195" s="30"/>
      <c r="H195" s="237"/>
      <c r="I195" s="23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237"/>
      <c r="C196" s="237"/>
      <c r="D196" s="30"/>
      <c r="E196" s="237"/>
      <c r="F196" s="237"/>
      <c r="G196" s="30"/>
      <c r="H196" s="237"/>
      <c r="I196" s="23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237"/>
      <c r="C197" s="237"/>
      <c r="D197" s="30"/>
      <c r="E197" s="237"/>
      <c r="F197" s="237"/>
      <c r="G197" s="30"/>
      <c r="H197" s="237"/>
      <c r="I197" s="23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237"/>
      <c r="C198" s="237"/>
      <c r="D198" s="30"/>
      <c r="E198" s="237"/>
      <c r="F198" s="237"/>
      <c r="G198" s="30"/>
      <c r="H198" s="237"/>
      <c r="I198" s="23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237"/>
      <c r="C199" s="237"/>
      <c r="D199" s="30"/>
      <c r="E199" s="237"/>
      <c r="F199" s="237"/>
      <c r="G199" s="30"/>
      <c r="H199" s="237"/>
      <c r="I199" s="23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237"/>
      <c r="C200" s="237"/>
      <c r="D200" s="30"/>
      <c r="E200" s="237"/>
      <c r="F200" s="237"/>
      <c r="G200" s="30"/>
      <c r="H200" s="237"/>
      <c r="I200" s="23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237"/>
      <c r="C201" s="237"/>
      <c r="D201" s="30"/>
      <c r="E201" s="237"/>
      <c r="F201" s="237"/>
      <c r="G201" s="30"/>
      <c r="H201" s="237"/>
      <c r="I201" s="23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237"/>
      <c r="C202" s="237"/>
      <c r="D202" s="30"/>
      <c r="E202" s="237"/>
      <c r="F202" s="237"/>
      <c r="G202" s="30"/>
      <c r="H202" s="237"/>
      <c r="I202" s="23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237"/>
      <c r="C203" s="237"/>
      <c r="D203" s="30"/>
      <c r="E203" s="237"/>
      <c r="F203" s="237"/>
      <c r="G203" s="30"/>
      <c r="H203" s="237"/>
      <c r="I203" s="23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237"/>
      <c r="C204" s="237"/>
      <c r="D204" s="30"/>
      <c r="E204" s="237"/>
      <c r="F204" s="237"/>
      <c r="G204" s="30"/>
      <c r="H204" s="237"/>
      <c r="I204" s="23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237"/>
      <c r="C205" s="237"/>
      <c r="D205" s="30"/>
      <c r="E205" s="237"/>
      <c r="F205" s="237"/>
      <c r="G205" s="30"/>
      <c r="H205" s="237"/>
      <c r="I205" s="23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237"/>
      <c r="C206" s="237"/>
      <c r="D206" s="30"/>
      <c r="E206" s="237"/>
      <c r="F206" s="237"/>
      <c r="G206" s="30"/>
      <c r="H206" s="237"/>
      <c r="I206" s="23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237"/>
      <c r="C207" s="237"/>
      <c r="D207" s="30"/>
      <c r="E207" s="237"/>
      <c r="F207" s="237"/>
      <c r="G207" s="30"/>
      <c r="H207" s="237"/>
      <c r="I207" s="23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237"/>
      <c r="C208" s="237"/>
      <c r="D208" s="30"/>
      <c r="E208" s="237"/>
      <c r="F208" s="237"/>
      <c r="G208" s="30"/>
      <c r="H208" s="237"/>
      <c r="I208" s="23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237"/>
      <c r="C209" s="237"/>
      <c r="D209" s="30"/>
      <c r="E209" s="237"/>
      <c r="F209" s="237"/>
      <c r="G209" s="30"/>
      <c r="H209" s="237"/>
      <c r="I209" s="23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237"/>
      <c r="C210" s="237"/>
      <c r="D210" s="30"/>
      <c r="E210" s="237"/>
      <c r="F210" s="237"/>
      <c r="G210" s="30"/>
      <c r="H210" s="237"/>
      <c r="I210" s="23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237"/>
      <c r="C211" s="237"/>
      <c r="D211" s="30"/>
      <c r="E211" s="237"/>
      <c r="F211" s="237"/>
      <c r="G211" s="30"/>
      <c r="H211" s="237"/>
      <c r="I211" s="23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237"/>
      <c r="C212" s="237"/>
      <c r="D212" s="30"/>
      <c r="E212" s="237"/>
      <c r="F212" s="237"/>
      <c r="G212" s="30"/>
      <c r="H212" s="237"/>
      <c r="I212" s="23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237"/>
      <c r="C213" s="237"/>
      <c r="D213" s="30"/>
      <c r="E213" s="237"/>
      <c r="F213" s="237"/>
      <c r="G213" s="30"/>
      <c r="H213" s="237"/>
      <c r="I213" s="23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237"/>
      <c r="C214" s="237"/>
      <c r="D214" s="30"/>
      <c r="E214" s="237"/>
      <c r="F214" s="237"/>
      <c r="G214" s="30"/>
      <c r="H214" s="237"/>
      <c r="I214" s="23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237"/>
      <c r="C215" s="237"/>
      <c r="D215" s="30"/>
      <c r="E215" s="237"/>
      <c r="F215" s="237"/>
      <c r="G215" s="30"/>
      <c r="H215" s="237"/>
      <c r="I215" s="23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237"/>
      <c r="C216" s="237"/>
      <c r="D216" s="30"/>
      <c r="E216" s="237"/>
      <c r="F216" s="237"/>
      <c r="G216" s="30"/>
      <c r="H216" s="237"/>
      <c r="I216" s="23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237"/>
      <c r="C217" s="237"/>
      <c r="D217" s="30"/>
      <c r="E217" s="237"/>
      <c r="F217" s="237"/>
      <c r="G217" s="30"/>
      <c r="H217" s="237"/>
      <c r="I217" s="23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237"/>
      <c r="C218" s="237"/>
      <c r="D218" s="30"/>
      <c r="E218" s="237"/>
      <c r="F218" s="237"/>
      <c r="G218" s="30"/>
      <c r="H218" s="237"/>
      <c r="I218" s="23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237"/>
      <c r="C219" s="237"/>
      <c r="D219" s="30"/>
      <c r="E219" s="237"/>
      <c r="F219" s="237"/>
      <c r="G219" s="30"/>
      <c r="H219" s="237"/>
      <c r="I219" s="23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237"/>
      <c r="C220" s="237"/>
      <c r="D220" s="30"/>
      <c r="E220" s="237"/>
      <c r="F220" s="237"/>
      <c r="G220" s="30"/>
      <c r="H220" s="237"/>
      <c r="I220" s="23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237"/>
      <c r="C221" s="237"/>
      <c r="D221" s="30"/>
      <c r="E221" s="237"/>
      <c r="F221" s="237"/>
      <c r="G221" s="30"/>
      <c r="H221" s="237"/>
      <c r="I221" s="23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237"/>
      <c r="C222" s="237"/>
      <c r="D222" s="30"/>
      <c r="E222" s="237"/>
      <c r="F222" s="237"/>
      <c r="G222" s="30"/>
      <c r="H222" s="237"/>
      <c r="I222" s="23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237"/>
      <c r="C223" s="237"/>
      <c r="D223" s="30"/>
      <c r="E223" s="237"/>
      <c r="F223" s="237"/>
      <c r="G223" s="30"/>
      <c r="H223" s="237"/>
      <c r="I223" s="23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237"/>
      <c r="C224" s="237"/>
      <c r="D224" s="30"/>
      <c r="E224" s="237"/>
      <c r="F224" s="237"/>
      <c r="G224" s="30"/>
      <c r="H224" s="237"/>
      <c r="I224" s="23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237"/>
      <c r="C225" s="237"/>
      <c r="D225" s="30"/>
      <c r="E225" s="237"/>
      <c r="F225" s="237"/>
      <c r="G225" s="30"/>
      <c r="H225" s="237"/>
      <c r="I225" s="23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237"/>
      <c r="C226" s="237"/>
      <c r="D226" s="30"/>
      <c r="E226" s="237"/>
      <c r="F226" s="237"/>
      <c r="G226" s="30"/>
      <c r="H226" s="237"/>
      <c r="I226" s="23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237"/>
      <c r="C227" s="237"/>
      <c r="D227" s="30"/>
      <c r="E227" s="237"/>
      <c r="F227" s="237"/>
      <c r="G227" s="30"/>
      <c r="H227" s="237"/>
      <c r="I227" s="23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237"/>
      <c r="C228" s="237"/>
      <c r="D228" s="30"/>
      <c r="E228" s="237"/>
      <c r="F228" s="237"/>
      <c r="G228" s="30"/>
      <c r="H228" s="237"/>
      <c r="I228" s="23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237"/>
      <c r="C229" s="237"/>
      <c r="D229" s="30"/>
      <c r="E229" s="237"/>
      <c r="F229" s="237"/>
      <c r="G229" s="30"/>
      <c r="H229" s="237"/>
      <c r="I229" s="23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237"/>
      <c r="C230" s="237"/>
      <c r="D230" s="30"/>
      <c r="E230" s="237"/>
      <c r="F230" s="237"/>
      <c r="G230" s="30"/>
      <c r="H230" s="237"/>
      <c r="I230" s="23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237"/>
      <c r="C231" s="237"/>
      <c r="D231" s="30"/>
      <c r="E231" s="237"/>
      <c r="F231" s="237"/>
      <c r="G231" s="30"/>
      <c r="H231" s="237"/>
      <c r="I231" s="23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237"/>
      <c r="C232" s="237"/>
      <c r="D232" s="30"/>
      <c r="E232" s="237"/>
      <c r="F232" s="237"/>
      <c r="G232" s="30"/>
      <c r="H232" s="237"/>
      <c r="I232" s="23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237"/>
      <c r="C233" s="237"/>
      <c r="D233" s="30"/>
      <c r="E233" s="237"/>
      <c r="F233" s="237"/>
      <c r="G233" s="30"/>
      <c r="H233" s="237"/>
      <c r="I233" s="23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237"/>
      <c r="C234" s="237"/>
      <c r="D234" s="30"/>
      <c r="E234" s="237"/>
      <c r="F234" s="237"/>
      <c r="G234" s="30"/>
      <c r="H234" s="237"/>
      <c r="I234" s="23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237"/>
      <c r="C235" s="237"/>
      <c r="D235" s="30"/>
      <c r="E235" s="237"/>
      <c r="F235" s="237"/>
      <c r="G235" s="30"/>
      <c r="H235" s="237"/>
      <c r="I235" s="23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237"/>
      <c r="C236" s="237"/>
      <c r="D236" s="30"/>
      <c r="E236" s="237"/>
      <c r="F236" s="237"/>
      <c r="G236" s="30"/>
      <c r="H236" s="237"/>
      <c r="I236" s="23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237"/>
      <c r="C237" s="237"/>
      <c r="D237" s="30"/>
      <c r="E237" s="237"/>
      <c r="F237" s="237"/>
      <c r="G237" s="30"/>
      <c r="H237" s="237"/>
      <c r="I237" s="23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237"/>
      <c r="C238" s="237"/>
      <c r="D238" s="30"/>
      <c r="E238" s="237"/>
      <c r="F238" s="237"/>
      <c r="G238" s="30"/>
      <c r="H238" s="237"/>
      <c r="I238" s="23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237"/>
      <c r="C239" s="237"/>
      <c r="D239" s="30"/>
      <c r="E239" s="237"/>
      <c r="F239" s="237"/>
      <c r="G239" s="30"/>
      <c r="H239" s="237"/>
      <c r="I239" s="23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237"/>
      <c r="C240" s="237"/>
      <c r="D240" s="30"/>
      <c r="E240" s="237"/>
      <c r="F240" s="237"/>
      <c r="G240" s="30"/>
      <c r="H240" s="237"/>
      <c r="I240" s="23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237"/>
      <c r="C241" s="237"/>
      <c r="D241" s="30"/>
      <c r="E241" s="237"/>
      <c r="F241" s="237"/>
      <c r="G241" s="30"/>
      <c r="H241" s="237"/>
      <c r="I241" s="23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237"/>
      <c r="C242" s="237"/>
      <c r="D242" s="30"/>
      <c r="E242" s="237"/>
      <c r="F242" s="237"/>
      <c r="G242" s="30"/>
      <c r="H242" s="237"/>
      <c r="I242" s="23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237"/>
      <c r="C243" s="237"/>
      <c r="D243" s="30"/>
      <c r="E243" s="237"/>
      <c r="F243" s="237"/>
      <c r="G243" s="30"/>
      <c r="H243" s="237"/>
      <c r="I243" s="23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237"/>
      <c r="C244" s="237"/>
      <c r="D244" s="30"/>
      <c r="E244" s="237"/>
      <c r="F244" s="237"/>
      <c r="G244" s="30"/>
      <c r="H244" s="237"/>
      <c r="I244" s="23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237"/>
      <c r="C245" s="237"/>
      <c r="D245" s="30"/>
      <c r="E245" s="237"/>
      <c r="F245" s="237"/>
      <c r="G245" s="30"/>
      <c r="H245" s="237"/>
      <c r="I245" s="23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237"/>
      <c r="C246" s="237"/>
      <c r="D246" s="30"/>
      <c r="E246" s="237"/>
      <c r="F246" s="237"/>
      <c r="G246" s="30"/>
      <c r="H246" s="237"/>
      <c r="I246" s="23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237"/>
      <c r="C247" s="237"/>
      <c r="D247" s="30"/>
      <c r="E247" s="237"/>
      <c r="F247" s="237"/>
      <c r="G247" s="30"/>
      <c r="H247" s="237"/>
      <c r="I247" s="237"/>
      <c r="J247" s="47"/>
      <c r="K247" s="47"/>
      <c r="L247" s="47"/>
      <c r="M247" s="47"/>
      <c r="N247" s="47"/>
      <c r="O247" s="47"/>
      <c r="P247" s="47"/>
      <c r="Q247" s="4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J180"/>
  <sheetViews>
    <sheetView tabSelected="1" workbookViewId="0">
      <selection activeCell="F15" sqref="F15"/>
    </sheetView>
  </sheetViews>
  <sheetFormatPr defaultColWidth="9.1796875" defaultRowHeight="10.5" outlineLevelRow="3" x14ac:dyDescent="0.25"/>
  <cols>
    <col min="1" max="1" width="52" style="154" customWidth="1"/>
    <col min="2" max="5" width="16.26953125" style="75" customWidth="1"/>
    <col min="6" max="16384" width="9.1796875" style="154"/>
  </cols>
  <sheetData>
    <row r="1" spans="1:10" s="64" customFormat="1" ht="18.5" x14ac:dyDescent="0.3">
      <c r="A1" s="255"/>
      <c r="B1" s="255"/>
      <c r="C1" s="255"/>
      <c r="D1" s="255"/>
      <c r="E1" s="255"/>
    </row>
    <row r="2" spans="1:10" s="64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96"/>
      <c r="G2" s="96"/>
      <c r="H2" s="96"/>
      <c r="I2" s="96"/>
      <c r="J2" s="96"/>
    </row>
    <row r="3" spans="1:10" s="64" customFormat="1" ht="13" x14ac:dyDescent="0.3">
      <c r="A3" s="181"/>
      <c r="B3" s="250"/>
      <c r="C3" s="250"/>
      <c r="D3" s="250"/>
      <c r="E3" s="250"/>
    </row>
    <row r="4" spans="1:10" s="216" customFormat="1" ht="13" x14ac:dyDescent="0.3">
      <c r="B4" s="146"/>
      <c r="C4" s="146"/>
      <c r="D4" s="146"/>
      <c r="E4" s="146" t="str">
        <f>VALUAH</f>
        <v>млрд. грн</v>
      </c>
    </row>
    <row r="5" spans="1:10" s="151" customFormat="1" ht="13" x14ac:dyDescent="0.25">
      <c r="A5" s="213"/>
      <c r="B5" s="215">
        <v>44926</v>
      </c>
      <c r="C5" s="215">
        <v>44957</v>
      </c>
      <c r="D5" s="215">
        <v>44985</v>
      </c>
      <c r="E5" s="215">
        <v>45016</v>
      </c>
    </row>
    <row r="6" spans="1:10" s="130" customFormat="1" ht="31" x14ac:dyDescent="0.25">
      <c r="A6" s="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21">
        <f>B$7+B$79</f>
        <v>4073.5025076400707</v>
      </c>
      <c r="C6" s="221">
        <f>C$7+C$79</f>
        <v>4264.4506628775698</v>
      </c>
      <c r="D6" s="221">
        <f>D$7+D$79</f>
        <v>4241.7559070672314</v>
      </c>
      <c r="E6" s="221">
        <f>E$7+E$79</f>
        <v>4384.9866127477299</v>
      </c>
    </row>
    <row r="7" spans="1:10" s="165" customFormat="1" ht="14.5" x14ac:dyDescent="0.25">
      <c r="A7" s="36" t="s">
        <v>65</v>
      </c>
      <c r="B7" s="108">
        <f>B$8+B$44</f>
        <v>3715.1336317660907</v>
      </c>
      <c r="C7" s="108">
        <f>C$8+C$44</f>
        <v>3891.2493464376103</v>
      </c>
      <c r="D7" s="108">
        <f>D$8+D$44</f>
        <v>3881.8475557880111</v>
      </c>
      <c r="E7" s="108">
        <f>E$8+E$44</f>
        <v>4045.1595006161101</v>
      </c>
    </row>
    <row r="8" spans="1:10" s="180" customFormat="1" ht="14.5" outlineLevel="1" x14ac:dyDescent="0.25">
      <c r="A8" s="120" t="s">
        <v>48</v>
      </c>
      <c r="B8" s="227">
        <f>B$9+B$42</f>
        <v>1389.6902523549404</v>
      </c>
      <c r="C8" s="227">
        <f>C$9+C$42</f>
        <v>1420.4619873613403</v>
      </c>
      <c r="D8" s="227">
        <f>D$9+D$42</f>
        <v>1431.3214009277401</v>
      </c>
      <c r="E8" s="227">
        <f>E$9+E$42</f>
        <v>1444.7466166493205</v>
      </c>
    </row>
    <row r="9" spans="1:10" s="83" customFormat="1" ht="13" outlineLevel="2" x14ac:dyDescent="0.25">
      <c r="A9" s="178" t="s">
        <v>195</v>
      </c>
      <c r="B9" s="204">
        <f>SUM(B$10:B$41)</f>
        <v>1387.9709695622005</v>
      </c>
      <c r="C9" s="204">
        <f>SUM(C$10:C$41)</f>
        <v>1418.7427045686004</v>
      </c>
      <c r="D9" s="204">
        <f>SUM(D$10:D$41)</f>
        <v>1429.6021181350002</v>
      </c>
      <c r="E9" s="204">
        <f>SUM(E$10:E$41)</f>
        <v>1443.0603969872004</v>
      </c>
    </row>
    <row r="10" spans="1:10" s="175" customFormat="1" ht="13" outlineLevel="3" x14ac:dyDescent="0.25">
      <c r="A10" s="18" t="s">
        <v>143</v>
      </c>
      <c r="B10" s="79">
        <v>81.333449999999999</v>
      </c>
      <c r="C10" s="79">
        <v>81.333449999999999</v>
      </c>
      <c r="D10" s="79">
        <v>81.333449999999999</v>
      </c>
      <c r="E10" s="79">
        <v>81.323449999999994</v>
      </c>
    </row>
    <row r="11" spans="1:10" ht="13" outlineLevel="3" x14ac:dyDescent="0.3">
      <c r="A11" s="131" t="s">
        <v>204</v>
      </c>
      <c r="B11" s="29">
        <v>17.533000000000001</v>
      </c>
      <c r="C11" s="29">
        <v>17.533000000000001</v>
      </c>
      <c r="D11" s="29">
        <v>17.533000000000001</v>
      </c>
      <c r="E11" s="29">
        <v>17.533000000000001</v>
      </c>
      <c r="F11" s="147"/>
      <c r="G11" s="147"/>
      <c r="H11" s="147"/>
    </row>
    <row r="12" spans="1:10" ht="13" outlineLevel="3" x14ac:dyDescent="0.3">
      <c r="A12" s="131" t="s">
        <v>31</v>
      </c>
      <c r="B12" s="29">
        <v>53.805816397400001</v>
      </c>
      <c r="C12" s="29">
        <v>60.100565103400001</v>
      </c>
      <c r="D12" s="29">
        <v>59.919900869400003</v>
      </c>
      <c r="E12" s="29">
        <v>36.428837740600002</v>
      </c>
      <c r="F12" s="147"/>
      <c r="G12" s="147"/>
      <c r="H12" s="147"/>
    </row>
    <row r="13" spans="1:10" ht="13" outlineLevel="3" x14ac:dyDescent="0.3">
      <c r="A13" s="131" t="s">
        <v>34</v>
      </c>
      <c r="B13" s="29">
        <v>50</v>
      </c>
      <c r="C13" s="29">
        <v>50</v>
      </c>
      <c r="D13" s="29">
        <v>50</v>
      </c>
      <c r="E13" s="29">
        <v>50</v>
      </c>
      <c r="F13" s="147"/>
      <c r="G13" s="147"/>
      <c r="H13" s="147"/>
    </row>
    <row r="14" spans="1:10" ht="13" outlineLevel="3" x14ac:dyDescent="0.3">
      <c r="A14" s="131" t="s">
        <v>84</v>
      </c>
      <c r="B14" s="29">
        <v>28.700001</v>
      </c>
      <c r="C14" s="29">
        <v>28.700001</v>
      </c>
      <c r="D14" s="29">
        <v>28.700001</v>
      </c>
      <c r="E14" s="29">
        <v>28.700001</v>
      </c>
      <c r="F14" s="147"/>
      <c r="G14" s="147"/>
      <c r="H14" s="147"/>
    </row>
    <row r="15" spans="1:10" ht="13" outlineLevel="3" x14ac:dyDescent="0.3">
      <c r="A15" s="131" t="s">
        <v>134</v>
      </c>
      <c r="B15" s="29">
        <v>46.9</v>
      </c>
      <c r="C15" s="29">
        <v>46.9</v>
      </c>
      <c r="D15" s="29">
        <v>46.9</v>
      </c>
      <c r="E15" s="29">
        <v>46.9</v>
      </c>
      <c r="F15" s="147"/>
      <c r="G15" s="147"/>
      <c r="H15" s="147"/>
    </row>
    <row r="16" spans="1:10" ht="13" outlineLevel="3" x14ac:dyDescent="0.3">
      <c r="A16" s="131" t="s">
        <v>196</v>
      </c>
      <c r="B16" s="29">
        <v>237.101957</v>
      </c>
      <c r="C16" s="29">
        <v>237.101957</v>
      </c>
      <c r="D16" s="29">
        <v>237.101957</v>
      </c>
      <c r="E16" s="29">
        <v>237.101957</v>
      </c>
      <c r="F16" s="147"/>
      <c r="G16" s="147"/>
      <c r="H16" s="147"/>
    </row>
    <row r="17" spans="1:8" ht="13" outlineLevel="3" x14ac:dyDescent="0.3">
      <c r="A17" s="131" t="s">
        <v>27</v>
      </c>
      <c r="B17" s="29">
        <v>12.097744</v>
      </c>
      <c r="C17" s="29">
        <v>12.097744</v>
      </c>
      <c r="D17" s="29">
        <v>12.097744</v>
      </c>
      <c r="E17" s="29">
        <v>12.097744</v>
      </c>
      <c r="F17" s="147"/>
      <c r="G17" s="147"/>
      <c r="H17" s="147"/>
    </row>
    <row r="18" spans="1:8" ht="13" outlineLevel="3" x14ac:dyDescent="0.3">
      <c r="A18" s="131" t="s">
        <v>76</v>
      </c>
      <c r="B18" s="29">
        <v>27.097743999999999</v>
      </c>
      <c r="C18" s="29">
        <v>27.097743999999999</v>
      </c>
      <c r="D18" s="29">
        <v>27.097743999999999</v>
      </c>
      <c r="E18" s="29">
        <v>27.097743999999999</v>
      </c>
      <c r="F18" s="147"/>
      <c r="G18" s="147"/>
      <c r="H18" s="147"/>
    </row>
    <row r="19" spans="1:8" ht="13" outlineLevel="3" x14ac:dyDescent="0.3">
      <c r="A19" s="131" t="s">
        <v>170</v>
      </c>
      <c r="B19" s="29">
        <v>69.614992801400007</v>
      </c>
      <c r="C19" s="29">
        <v>91.313176936199994</v>
      </c>
      <c r="D19" s="29">
        <v>91.938075141400006</v>
      </c>
      <c r="E19" s="29">
        <v>92.732437781200005</v>
      </c>
      <c r="F19" s="147"/>
      <c r="G19" s="147"/>
      <c r="H19" s="147"/>
    </row>
    <row r="20" spans="1:8" ht="13" outlineLevel="3" x14ac:dyDescent="0.3">
      <c r="A20" s="131" t="s">
        <v>127</v>
      </c>
      <c r="B20" s="29">
        <v>12.097744</v>
      </c>
      <c r="C20" s="29">
        <v>12.097744</v>
      </c>
      <c r="D20" s="29">
        <v>12.097744</v>
      </c>
      <c r="E20" s="29">
        <v>12.097744</v>
      </c>
      <c r="F20" s="147"/>
      <c r="G20" s="147"/>
      <c r="H20" s="147"/>
    </row>
    <row r="21" spans="1:8" ht="13" outlineLevel="3" x14ac:dyDescent="0.3">
      <c r="A21" s="131" t="s">
        <v>191</v>
      </c>
      <c r="B21" s="29">
        <v>12.097744</v>
      </c>
      <c r="C21" s="29">
        <v>12.097744</v>
      </c>
      <c r="D21" s="29">
        <v>12.097744</v>
      </c>
      <c r="E21" s="29">
        <v>12.097744</v>
      </c>
      <c r="F21" s="147"/>
      <c r="G21" s="147"/>
      <c r="H21" s="147"/>
    </row>
    <row r="22" spans="1:8" ht="13" outlineLevel="3" x14ac:dyDescent="0.3">
      <c r="A22" s="131" t="s">
        <v>218</v>
      </c>
      <c r="B22" s="29">
        <v>60.071426971400001</v>
      </c>
      <c r="C22" s="29">
        <v>72.613278971400007</v>
      </c>
      <c r="D22" s="29">
        <v>89.419828406400001</v>
      </c>
      <c r="E22" s="29">
        <v>110.82437368479999</v>
      </c>
      <c r="F22" s="147"/>
      <c r="G22" s="147"/>
      <c r="H22" s="147"/>
    </row>
    <row r="23" spans="1:8" ht="13" outlineLevel="3" x14ac:dyDescent="0.3">
      <c r="A23" s="131" t="s">
        <v>151</v>
      </c>
      <c r="B23" s="29">
        <v>12.097744</v>
      </c>
      <c r="C23" s="29">
        <v>12.097744</v>
      </c>
      <c r="D23" s="29">
        <v>12.097744</v>
      </c>
      <c r="E23" s="29">
        <v>12.097744</v>
      </c>
      <c r="F23" s="147"/>
      <c r="G23" s="147"/>
      <c r="H23" s="147"/>
    </row>
    <row r="24" spans="1:8" ht="13" outlineLevel="3" x14ac:dyDescent="0.3">
      <c r="A24" s="131" t="s">
        <v>209</v>
      </c>
      <c r="B24" s="29">
        <v>12.097744</v>
      </c>
      <c r="C24" s="29">
        <v>12.097744</v>
      </c>
      <c r="D24" s="29">
        <v>12.097744</v>
      </c>
      <c r="E24" s="29">
        <v>12.097744</v>
      </c>
      <c r="F24" s="147"/>
      <c r="G24" s="147"/>
      <c r="H24" s="147"/>
    </row>
    <row r="25" spans="1:8" ht="13" outlineLevel="3" x14ac:dyDescent="0.3">
      <c r="A25" s="131" t="s">
        <v>38</v>
      </c>
      <c r="B25" s="29">
        <v>12.097744</v>
      </c>
      <c r="C25" s="29">
        <v>12.097744</v>
      </c>
      <c r="D25" s="29">
        <v>12.097744</v>
      </c>
      <c r="E25" s="29">
        <v>12.097744</v>
      </c>
      <c r="F25" s="147"/>
      <c r="G25" s="147"/>
      <c r="H25" s="147"/>
    </row>
    <row r="26" spans="1:8" ht="13" outlineLevel="3" x14ac:dyDescent="0.3">
      <c r="A26" s="131" t="s">
        <v>88</v>
      </c>
      <c r="B26" s="29">
        <v>12.097744</v>
      </c>
      <c r="C26" s="29">
        <v>12.097744</v>
      </c>
      <c r="D26" s="29">
        <v>12.097744</v>
      </c>
      <c r="E26" s="29">
        <v>12.097744</v>
      </c>
      <c r="F26" s="147"/>
      <c r="G26" s="147"/>
      <c r="H26" s="147"/>
    </row>
    <row r="27" spans="1:8" ht="13" outlineLevel="3" x14ac:dyDescent="0.3">
      <c r="A27" s="131" t="s">
        <v>77</v>
      </c>
      <c r="B27" s="29">
        <v>12.097744</v>
      </c>
      <c r="C27" s="29">
        <v>12.097744</v>
      </c>
      <c r="D27" s="29">
        <v>12.097744</v>
      </c>
      <c r="E27" s="29">
        <v>12.097744</v>
      </c>
      <c r="F27" s="147"/>
      <c r="G27" s="147"/>
      <c r="H27" s="147"/>
    </row>
    <row r="28" spans="1:8" ht="13" outlineLevel="3" x14ac:dyDescent="0.3">
      <c r="A28" s="131" t="s">
        <v>128</v>
      </c>
      <c r="B28" s="29">
        <v>12.097744</v>
      </c>
      <c r="C28" s="29">
        <v>12.097744</v>
      </c>
      <c r="D28" s="29">
        <v>12.097744</v>
      </c>
      <c r="E28" s="29">
        <v>12.097744</v>
      </c>
      <c r="F28" s="147"/>
      <c r="G28" s="147"/>
      <c r="H28" s="147"/>
    </row>
    <row r="29" spans="1:8" ht="13" outlineLevel="3" x14ac:dyDescent="0.3">
      <c r="A29" s="131" t="s">
        <v>192</v>
      </c>
      <c r="B29" s="29">
        <v>12.097744</v>
      </c>
      <c r="C29" s="29">
        <v>12.097744</v>
      </c>
      <c r="D29" s="29">
        <v>12.097744</v>
      </c>
      <c r="E29" s="29">
        <v>12.097744</v>
      </c>
      <c r="F29" s="147"/>
      <c r="G29" s="147"/>
      <c r="H29" s="147"/>
    </row>
    <row r="30" spans="1:8" ht="13" outlineLevel="3" x14ac:dyDescent="0.3">
      <c r="A30" s="131" t="s">
        <v>20</v>
      </c>
      <c r="B30" s="29">
        <v>12.097744</v>
      </c>
      <c r="C30" s="29">
        <v>12.097744</v>
      </c>
      <c r="D30" s="29">
        <v>12.097744</v>
      </c>
      <c r="E30" s="29">
        <v>12.097744</v>
      </c>
      <c r="F30" s="147"/>
      <c r="G30" s="147"/>
      <c r="H30" s="147"/>
    </row>
    <row r="31" spans="1:8" ht="13" outlineLevel="3" x14ac:dyDescent="0.3">
      <c r="A31" s="131" t="s">
        <v>72</v>
      </c>
      <c r="B31" s="29">
        <v>12.097744</v>
      </c>
      <c r="C31" s="29">
        <v>12.097744</v>
      </c>
      <c r="D31" s="29">
        <v>12.097744</v>
      </c>
      <c r="E31" s="29">
        <v>12.097744</v>
      </c>
      <c r="F31" s="147"/>
      <c r="G31" s="147"/>
      <c r="H31" s="147"/>
    </row>
    <row r="32" spans="1:8" ht="13" outlineLevel="3" x14ac:dyDescent="0.3">
      <c r="A32" s="131" t="s">
        <v>123</v>
      </c>
      <c r="B32" s="29">
        <v>12.097744</v>
      </c>
      <c r="C32" s="29">
        <v>12.097744</v>
      </c>
      <c r="D32" s="29">
        <v>12.097744</v>
      </c>
      <c r="E32" s="29">
        <v>12.097744</v>
      </c>
      <c r="F32" s="147"/>
      <c r="G32" s="147"/>
      <c r="H32" s="147"/>
    </row>
    <row r="33" spans="1:8" ht="13" outlineLevel="3" x14ac:dyDescent="0.3">
      <c r="A33" s="131" t="s">
        <v>45</v>
      </c>
      <c r="B33" s="29">
        <v>41.488599000000001</v>
      </c>
      <c r="C33" s="29">
        <v>41.524431</v>
      </c>
      <c r="D33" s="29">
        <v>40.509376000000003</v>
      </c>
      <c r="E33" s="29">
        <v>40.529000000000003</v>
      </c>
      <c r="F33" s="147"/>
      <c r="G33" s="147"/>
      <c r="H33" s="147"/>
    </row>
    <row r="34" spans="1:8" ht="13" outlineLevel="3" x14ac:dyDescent="0.3">
      <c r="A34" s="131" t="s">
        <v>89</v>
      </c>
      <c r="B34" s="29">
        <v>262.09775100000002</v>
      </c>
      <c r="C34" s="29">
        <v>262.09775100000002</v>
      </c>
      <c r="D34" s="29">
        <v>262.09775100000002</v>
      </c>
      <c r="E34" s="29">
        <v>262.09775100000002</v>
      </c>
      <c r="F34" s="147"/>
      <c r="G34" s="147"/>
      <c r="H34" s="147"/>
    </row>
    <row r="35" spans="1:8" ht="13" outlineLevel="3" x14ac:dyDescent="0.3">
      <c r="A35" s="131" t="s">
        <v>93</v>
      </c>
      <c r="B35" s="29">
        <v>49.921956999999999</v>
      </c>
      <c r="C35" s="29">
        <v>49.921956999999999</v>
      </c>
      <c r="D35" s="29">
        <v>37.788384000000001</v>
      </c>
      <c r="E35" s="29">
        <v>37.788384000000001</v>
      </c>
      <c r="F35" s="147"/>
      <c r="G35" s="147"/>
      <c r="H35" s="147"/>
    </row>
    <row r="36" spans="1:8" ht="13" outlineLevel="3" x14ac:dyDescent="0.3">
      <c r="A36" s="131" t="s">
        <v>155</v>
      </c>
      <c r="B36" s="29">
        <v>67.473926000000006</v>
      </c>
      <c r="C36" s="29">
        <v>65.115521999999999</v>
      </c>
      <c r="D36" s="29">
        <v>65.115521999999999</v>
      </c>
      <c r="E36" s="29">
        <v>65.115521999999999</v>
      </c>
      <c r="F36" s="147"/>
      <c r="G36" s="147"/>
      <c r="H36" s="147"/>
    </row>
    <row r="37" spans="1:8" ht="13" outlineLevel="3" x14ac:dyDescent="0.3">
      <c r="A37" s="131" t="s">
        <v>159</v>
      </c>
      <c r="B37" s="29">
        <v>46.997578392000001</v>
      </c>
      <c r="C37" s="29">
        <v>42.057100557600002</v>
      </c>
      <c r="D37" s="29">
        <v>53.814358717799998</v>
      </c>
      <c r="E37" s="29">
        <v>68.555168780599999</v>
      </c>
      <c r="F37" s="147"/>
      <c r="G37" s="147"/>
      <c r="H37" s="147"/>
    </row>
    <row r="38" spans="1:8" ht="13" outlineLevel="3" x14ac:dyDescent="0.3">
      <c r="A38" s="131" t="s">
        <v>211</v>
      </c>
      <c r="B38" s="29">
        <v>41.080407000000001</v>
      </c>
      <c r="C38" s="29">
        <v>41.080407000000001</v>
      </c>
      <c r="D38" s="29">
        <v>41.080407000000001</v>
      </c>
      <c r="E38" s="29">
        <v>41.080407000000001</v>
      </c>
      <c r="F38" s="147"/>
      <c r="G38" s="147"/>
      <c r="H38" s="147"/>
    </row>
    <row r="39" spans="1:8" ht="13" outlineLevel="3" x14ac:dyDescent="0.3">
      <c r="A39" s="131" t="s">
        <v>41</v>
      </c>
      <c r="B39" s="29">
        <v>21.481691000000001</v>
      </c>
      <c r="C39" s="29">
        <v>21.481691000000001</v>
      </c>
      <c r="D39" s="29">
        <v>21.481691000000001</v>
      </c>
      <c r="E39" s="29">
        <v>21.481691000000001</v>
      </c>
      <c r="F39" s="147"/>
      <c r="G39" s="147"/>
      <c r="H39" s="147"/>
    </row>
    <row r="40" spans="1:8" ht="13" outlineLevel="3" x14ac:dyDescent="0.3">
      <c r="A40" s="131" t="s">
        <v>91</v>
      </c>
      <c r="B40" s="29">
        <v>10</v>
      </c>
      <c r="C40" s="29">
        <v>7.5</v>
      </c>
      <c r="D40" s="29">
        <v>2.5</v>
      </c>
      <c r="E40" s="29">
        <v>2.5</v>
      </c>
      <c r="F40" s="147"/>
      <c r="G40" s="147"/>
      <c r="H40" s="147"/>
    </row>
    <row r="41" spans="1:8" ht="13" outlineLevel="3" x14ac:dyDescent="0.3">
      <c r="A41" s="131" t="s">
        <v>144</v>
      </c>
      <c r="B41" s="29">
        <v>18</v>
      </c>
      <c r="C41" s="29">
        <v>18</v>
      </c>
      <c r="D41" s="29">
        <v>18</v>
      </c>
      <c r="E41" s="29">
        <v>18</v>
      </c>
      <c r="F41" s="147"/>
      <c r="G41" s="147"/>
      <c r="H41" s="147"/>
    </row>
    <row r="42" spans="1:8" ht="13" outlineLevel="2" x14ac:dyDescent="0.3">
      <c r="A42" s="14" t="s">
        <v>114</v>
      </c>
      <c r="B42" s="152">
        <f>SUM(B$43:B$43)</f>
        <v>1.7192827927400001</v>
      </c>
      <c r="C42" s="152">
        <f>SUM(C$43:C$43)</f>
        <v>1.7192827927400001</v>
      </c>
      <c r="D42" s="152">
        <f>SUM(D$43:D$43)</f>
        <v>1.7192827927400001</v>
      </c>
      <c r="E42" s="152">
        <f>SUM(E$43:E$43)</f>
        <v>1.6862196621200001</v>
      </c>
      <c r="F42" s="147"/>
      <c r="G42" s="147"/>
      <c r="H42" s="147"/>
    </row>
    <row r="43" spans="1:8" ht="13" outlineLevel="3" x14ac:dyDescent="0.3">
      <c r="A43" s="131" t="s">
        <v>30</v>
      </c>
      <c r="B43" s="29">
        <v>1.7192827927400001</v>
      </c>
      <c r="C43" s="29">
        <v>1.7192827927400001</v>
      </c>
      <c r="D43" s="29">
        <v>1.7192827927400001</v>
      </c>
      <c r="E43" s="29">
        <v>1.6862196621200001</v>
      </c>
      <c r="F43" s="147"/>
      <c r="G43" s="147"/>
      <c r="H43" s="147"/>
    </row>
    <row r="44" spans="1:8" ht="14.5" outlineLevel="1" x14ac:dyDescent="0.35">
      <c r="A44" s="45" t="s">
        <v>59</v>
      </c>
      <c r="B44" s="142">
        <f>B$45+B$53+B$64+B$69+B$77</f>
        <v>2325.4433794111501</v>
      </c>
      <c r="C44" s="142">
        <f>C$45+C$53+C$64+C$69+C$77</f>
        <v>2470.7873590762701</v>
      </c>
      <c r="D44" s="142">
        <f>D$45+D$53+D$64+D$69+D$77</f>
        <v>2450.5261548602707</v>
      </c>
      <c r="E44" s="142">
        <f>E$45+E$53+E$64+E$69+E$77</f>
        <v>2600.4128839667897</v>
      </c>
      <c r="F44" s="147"/>
      <c r="G44" s="147"/>
      <c r="H44" s="147"/>
    </row>
    <row r="45" spans="1:8" ht="13" outlineLevel="2" x14ac:dyDescent="0.3">
      <c r="A45" s="14" t="s">
        <v>174</v>
      </c>
      <c r="B45" s="152">
        <f>SUM(B$46:B$52)</f>
        <v>1100.2564081594501</v>
      </c>
      <c r="C45" s="152">
        <f>SUM(C$46:C$52)</f>
        <v>1236.4558930227499</v>
      </c>
      <c r="D45" s="152">
        <f>SUM(D$46:D$52)</f>
        <v>1229.0556106261502</v>
      </c>
      <c r="E45" s="152">
        <f>SUM(E$46:E$52)</f>
        <v>1305.41964061099</v>
      </c>
      <c r="F45" s="147"/>
      <c r="G45" s="147"/>
      <c r="H45" s="147"/>
    </row>
    <row r="46" spans="1:8" ht="13" outlineLevel="3" x14ac:dyDescent="0.3">
      <c r="A46" s="131" t="s">
        <v>104</v>
      </c>
      <c r="B46" s="29">
        <v>7.7901999999999999E-2</v>
      </c>
      <c r="C46" s="29">
        <v>7.9752400000000001E-2</v>
      </c>
      <c r="D46" s="29">
        <v>7.7221999999999999E-2</v>
      </c>
      <c r="E46" s="29">
        <v>7.9562400000000005E-2</v>
      </c>
      <c r="F46" s="147"/>
      <c r="G46" s="147"/>
      <c r="H46" s="147"/>
    </row>
    <row r="47" spans="1:8" ht="13" outlineLevel="3" x14ac:dyDescent="0.3">
      <c r="A47" s="131" t="s">
        <v>51</v>
      </c>
      <c r="B47" s="29">
        <v>9.4549938057599991</v>
      </c>
      <c r="C47" s="29">
        <v>9.6795775204099996</v>
      </c>
      <c r="D47" s="29">
        <v>9.3799773475099997</v>
      </c>
      <c r="E47" s="29">
        <v>9.6259514411700007</v>
      </c>
      <c r="F47" s="147"/>
      <c r="G47" s="147"/>
      <c r="H47" s="147"/>
    </row>
    <row r="48" spans="1:8" ht="13" outlineLevel="3" x14ac:dyDescent="0.3">
      <c r="A48" s="131" t="s">
        <v>94</v>
      </c>
      <c r="B48" s="29">
        <v>98.126692472870005</v>
      </c>
      <c r="C48" s="29">
        <v>100.45748798197999</v>
      </c>
      <c r="D48" s="29">
        <v>96.847925462169997</v>
      </c>
      <c r="E48" s="29">
        <v>99.751311772959994</v>
      </c>
      <c r="F48" s="147"/>
      <c r="G48" s="147"/>
      <c r="H48" s="147"/>
    </row>
    <row r="49" spans="1:8" ht="13" outlineLevel="3" x14ac:dyDescent="0.3">
      <c r="A49" s="131" t="s">
        <v>166</v>
      </c>
      <c r="B49" s="29">
        <v>452.22111000000001</v>
      </c>
      <c r="C49" s="29">
        <v>582.59128199999998</v>
      </c>
      <c r="D49" s="29">
        <v>564.10671000000002</v>
      </c>
      <c r="E49" s="29">
        <v>640.87513200000001</v>
      </c>
      <c r="F49" s="147"/>
      <c r="G49" s="147"/>
      <c r="H49" s="147"/>
    </row>
    <row r="50" spans="1:8" ht="13" outlineLevel="3" x14ac:dyDescent="0.3">
      <c r="A50" s="131" t="s">
        <v>132</v>
      </c>
      <c r="B50" s="29">
        <v>303.46587855233997</v>
      </c>
      <c r="C50" s="29">
        <v>303.63806160590002</v>
      </c>
      <c r="D50" s="29">
        <v>322.09598284045001</v>
      </c>
      <c r="E50" s="29">
        <v>323.46222055574998</v>
      </c>
      <c r="F50" s="147"/>
      <c r="G50" s="147"/>
      <c r="H50" s="147"/>
    </row>
    <row r="51" spans="1:8" ht="13" outlineLevel="3" x14ac:dyDescent="0.3">
      <c r="A51" s="131" t="s">
        <v>147</v>
      </c>
      <c r="B51" s="29">
        <v>234.07269763165999</v>
      </c>
      <c r="C51" s="29">
        <v>237.17259781764</v>
      </c>
      <c r="D51" s="29">
        <v>233.7106592792</v>
      </c>
      <c r="E51" s="29">
        <v>228.75312591129</v>
      </c>
      <c r="F51" s="147"/>
      <c r="G51" s="147"/>
      <c r="H51" s="147"/>
    </row>
    <row r="52" spans="1:8" ht="13" outlineLevel="3" x14ac:dyDescent="0.3">
      <c r="A52" s="131" t="s">
        <v>142</v>
      </c>
      <c r="B52" s="29">
        <v>2.8371336968200001</v>
      </c>
      <c r="C52" s="29">
        <v>2.8371336968200001</v>
      </c>
      <c r="D52" s="29">
        <v>2.8371336968200001</v>
      </c>
      <c r="E52" s="29">
        <v>2.8723365298200001</v>
      </c>
      <c r="F52" s="147"/>
      <c r="G52" s="147"/>
      <c r="H52" s="147"/>
    </row>
    <row r="53" spans="1:8" ht="13" outlineLevel="2" x14ac:dyDescent="0.3">
      <c r="A53" s="14" t="s">
        <v>44</v>
      </c>
      <c r="B53" s="152">
        <f>SUM(B$54:B$63)</f>
        <v>182.66076849184003</v>
      </c>
      <c r="C53" s="152">
        <f>SUM(C$54:C$63)</f>
        <v>186.25514514704</v>
      </c>
      <c r="D53" s="152">
        <f>SUM(D$54:D$63)</f>
        <v>181.80166970057999</v>
      </c>
      <c r="E53" s="152">
        <f>SUM(E$54:E$63)</f>
        <v>249.49071412972</v>
      </c>
      <c r="F53" s="147"/>
      <c r="G53" s="147"/>
      <c r="H53" s="147"/>
    </row>
    <row r="54" spans="1:8" ht="13" outlineLevel="3" x14ac:dyDescent="0.3">
      <c r="A54" s="131" t="s">
        <v>24</v>
      </c>
      <c r="B54" s="29">
        <v>0.80847284054000002</v>
      </c>
      <c r="C54" s="29">
        <v>0.83259209900999998</v>
      </c>
      <c r="D54" s="29">
        <v>0.80474508493999997</v>
      </c>
      <c r="E54" s="29">
        <v>0.82899846177000003</v>
      </c>
      <c r="F54" s="147"/>
      <c r="G54" s="147"/>
      <c r="H54" s="147"/>
    </row>
    <row r="55" spans="1:8" ht="13" outlineLevel="3" x14ac:dyDescent="0.3">
      <c r="A55" s="131" t="s">
        <v>13</v>
      </c>
      <c r="B55" s="29">
        <v>7.7901999999999996</v>
      </c>
      <c r="C55" s="29">
        <v>7.9752400000000003</v>
      </c>
      <c r="D55" s="29">
        <v>7.7222</v>
      </c>
      <c r="E55" s="29">
        <v>7.9562400000000002</v>
      </c>
      <c r="F55" s="147"/>
      <c r="G55" s="147"/>
      <c r="H55" s="147"/>
    </row>
    <row r="56" spans="1:8" ht="13" outlineLevel="3" x14ac:dyDescent="0.3">
      <c r="A56" s="131" t="s">
        <v>28</v>
      </c>
      <c r="B56" s="29">
        <v>66.835792851359997</v>
      </c>
      <c r="C56" s="29">
        <v>67.873192851360002</v>
      </c>
      <c r="D56" s="29">
        <v>66.82604285136</v>
      </c>
      <c r="E56" s="29">
        <v>131.87424785136</v>
      </c>
      <c r="F56" s="147"/>
      <c r="G56" s="147"/>
      <c r="H56" s="147"/>
    </row>
    <row r="57" spans="1:8" ht="13" outlineLevel="3" x14ac:dyDescent="0.3">
      <c r="A57" s="131" t="s">
        <v>108</v>
      </c>
      <c r="B57" s="29">
        <v>7.7901999999999996</v>
      </c>
      <c r="C57" s="29">
        <v>7.9752400000000003</v>
      </c>
      <c r="D57" s="29">
        <v>7.7222</v>
      </c>
      <c r="E57" s="29">
        <v>7.9562400000000002</v>
      </c>
      <c r="F57" s="147"/>
      <c r="G57" s="147"/>
      <c r="H57" s="147"/>
    </row>
    <row r="58" spans="1:8" ht="13" outlineLevel="3" x14ac:dyDescent="0.3">
      <c r="A58" s="131" t="s">
        <v>49</v>
      </c>
      <c r="B58" s="29">
        <v>21.460113920649999</v>
      </c>
      <c r="C58" s="29">
        <v>22.099296538680001</v>
      </c>
      <c r="D58" s="29">
        <v>21.575078063599999</v>
      </c>
      <c r="E58" s="29">
        <v>22.22896313132</v>
      </c>
      <c r="F58" s="147"/>
      <c r="G58" s="147"/>
      <c r="H58" s="147"/>
    </row>
    <row r="59" spans="1:8" ht="13" outlineLevel="3" x14ac:dyDescent="0.3">
      <c r="A59" s="131" t="s">
        <v>110</v>
      </c>
      <c r="B59" s="29">
        <v>1.94019993968</v>
      </c>
      <c r="C59" s="29">
        <v>2.04291017676</v>
      </c>
      <c r="D59" s="29">
        <v>1.97809231659</v>
      </c>
      <c r="E59" s="29">
        <v>2.05852897231</v>
      </c>
      <c r="F59" s="147"/>
      <c r="G59" s="147"/>
      <c r="H59" s="147"/>
    </row>
    <row r="60" spans="1:8" ht="13" outlineLevel="3" x14ac:dyDescent="0.3">
      <c r="A60" s="131" t="s">
        <v>120</v>
      </c>
      <c r="B60" s="29">
        <v>22.155300602000001</v>
      </c>
      <c r="C60" s="29">
        <v>22.155300602000001</v>
      </c>
      <c r="D60" s="29">
        <v>22.155300602000001</v>
      </c>
      <c r="E60" s="29">
        <v>22.155300602000001</v>
      </c>
      <c r="F60" s="147"/>
      <c r="G60" s="147"/>
      <c r="H60" s="147"/>
    </row>
    <row r="61" spans="1:8" ht="13" outlineLevel="3" x14ac:dyDescent="0.3">
      <c r="A61" s="131" t="s">
        <v>137</v>
      </c>
      <c r="B61" s="29">
        <v>1.7280656490000001E-2</v>
      </c>
      <c r="C61" s="29">
        <v>1.7280656490000001E-2</v>
      </c>
      <c r="D61" s="29">
        <v>1.7280656490000001E-2</v>
      </c>
      <c r="E61" s="29">
        <v>1.7280656490000001E-2</v>
      </c>
      <c r="F61" s="147"/>
      <c r="G61" s="147"/>
      <c r="H61" s="147"/>
    </row>
    <row r="62" spans="1:8" ht="13" outlineLevel="3" x14ac:dyDescent="0.3">
      <c r="A62" s="131" t="s">
        <v>217</v>
      </c>
      <c r="B62" s="29">
        <v>17.370752550180001</v>
      </c>
      <c r="C62" s="29">
        <v>17.78335865168</v>
      </c>
      <c r="D62" s="29">
        <v>17.219124713479999</v>
      </c>
      <c r="E62" s="29">
        <v>17.626372067950001</v>
      </c>
      <c r="F62" s="147"/>
      <c r="G62" s="147"/>
      <c r="H62" s="147"/>
    </row>
    <row r="63" spans="1:8" ht="13" outlineLevel="3" x14ac:dyDescent="0.3">
      <c r="A63" s="131" t="s">
        <v>25</v>
      </c>
      <c r="B63" s="29">
        <v>36.492455130940002</v>
      </c>
      <c r="C63" s="29">
        <v>37.500733571060003</v>
      </c>
      <c r="D63" s="29">
        <v>35.781605412120001</v>
      </c>
      <c r="E63" s="29">
        <v>36.78854238652</v>
      </c>
      <c r="F63" s="147"/>
      <c r="G63" s="147"/>
      <c r="H63" s="147"/>
    </row>
    <row r="64" spans="1:8" ht="13" outlineLevel="2" x14ac:dyDescent="0.3">
      <c r="A64" s="14" t="s">
        <v>219</v>
      </c>
      <c r="B64" s="152">
        <f>SUM(B$65:B$68)</f>
        <v>60.379535033480003</v>
      </c>
      <c r="C64" s="152">
        <f>SUM(C$65:C$68)</f>
        <v>61.813725319029999</v>
      </c>
      <c r="D64" s="152">
        <f>SUM(D$65:D$68)</f>
        <v>58.524784941669999</v>
      </c>
      <c r="E64" s="152">
        <f>SUM(E$65:E$68)</f>
        <v>59.827408471300004</v>
      </c>
      <c r="F64" s="147"/>
      <c r="G64" s="147"/>
      <c r="H64" s="147"/>
    </row>
    <row r="65" spans="1:8" ht="13" outlineLevel="3" x14ac:dyDescent="0.3">
      <c r="A65" s="131" t="s">
        <v>61</v>
      </c>
      <c r="B65" s="29">
        <v>25.318149999999999</v>
      </c>
      <c r="C65" s="29">
        <v>25.919530000000002</v>
      </c>
      <c r="D65" s="29">
        <v>25.097149999999999</v>
      </c>
      <c r="E65" s="29">
        <v>25.857780000000002</v>
      </c>
      <c r="F65" s="147"/>
      <c r="G65" s="147"/>
      <c r="H65" s="147"/>
    </row>
    <row r="66" spans="1:8" ht="13" outlineLevel="3" x14ac:dyDescent="0.3">
      <c r="A66" s="131" t="s">
        <v>78</v>
      </c>
      <c r="B66" s="29">
        <v>1.99153347E-3</v>
      </c>
      <c r="C66" s="29">
        <v>2.0388382099999999E-3</v>
      </c>
      <c r="D66" s="29">
        <v>1.9741495400000001E-3</v>
      </c>
      <c r="E66" s="29">
        <v>2.0339809300000001E-3</v>
      </c>
      <c r="F66" s="147"/>
      <c r="G66" s="147"/>
      <c r="H66" s="147"/>
    </row>
    <row r="67" spans="1:8" ht="13" outlineLevel="3" x14ac:dyDescent="0.3">
      <c r="A67" s="131" t="s">
        <v>173</v>
      </c>
      <c r="B67" s="29">
        <v>11.098013129230001</v>
      </c>
      <c r="C67" s="29">
        <v>11.36162335096</v>
      </c>
      <c r="D67" s="29">
        <v>10.83237418195</v>
      </c>
      <c r="E67" s="29">
        <v>10.68956353295</v>
      </c>
      <c r="F67" s="147"/>
      <c r="G67" s="147"/>
      <c r="H67" s="147"/>
    </row>
    <row r="68" spans="1:8" ht="13" outlineLevel="3" x14ac:dyDescent="0.3">
      <c r="A68" s="131" t="s">
        <v>47</v>
      </c>
      <c r="B68" s="29">
        <v>23.961380370779999</v>
      </c>
      <c r="C68" s="29">
        <v>24.53053312986</v>
      </c>
      <c r="D68" s="29">
        <v>22.593286610180002</v>
      </c>
      <c r="E68" s="29">
        <v>23.27803095742</v>
      </c>
      <c r="F68" s="147"/>
      <c r="G68" s="147"/>
      <c r="H68" s="147"/>
    </row>
    <row r="69" spans="1:8" ht="13" outlineLevel="2" x14ac:dyDescent="0.3">
      <c r="A69" s="14" t="s">
        <v>52</v>
      </c>
      <c r="B69" s="152">
        <f>SUM(B$70:B$76)</f>
        <v>828.54262421800001</v>
      </c>
      <c r="C69" s="152">
        <f>SUM(C$70:C$76)</f>
        <v>830.62432421800008</v>
      </c>
      <c r="D69" s="152">
        <f>SUM(D$70:D$76)</f>
        <v>827.77762421800003</v>
      </c>
      <c r="E69" s="152">
        <f>SUM(E$70:E$76)</f>
        <v>830.41057421799997</v>
      </c>
      <c r="F69" s="147"/>
      <c r="G69" s="147"/>
      <c r="H69" s="147"/>
    </row>
    <row r="70" spans="1:8" ht="13" outlineLevel="3" x14ac:dyDescent="0.3">
      <c r="A70" s="131" t="s">
        <v>117</v>
      </c>
      <c r="B70" s="29">
        <v>109.7058</v>
      </c>
      <c r="C70" s="29">
        <v>109.7058</v>
      </c>
      <c r="D70" s="29">
        <v>109.7058</v>
      </c>
      <c r="E70" s="29">
        <v>109.7058</v>
      </c>
      <c r="F70" s="147"/>
      <c r="G70" s="147"/>
      <c r="H70" s="147"/>
    </row>
    <row r="71" spans="1:8" ht="13" outlineLevel="3" x14ac:dyDescent="0.3">
      <c r="A71" s="131" t="s">
        <v>203</v>
      </c>
      <c r="B71" s="29">
        <v>276.48165421800002</v>
      </c>
      <c r="C71" s="29">
        <v>276.48165421800002</v>
      </c>
      <c r="D71" s="29">
        <v>276.48165421800002</v>
      </c>
      <c r="E71" s="29">
        <v>276.48165421800002</v>
      </c>
      <c r="F71" s="147"/>
      <c r="G71" s="147"/>
      <c r="H71" s="147"/>
    </row>
    <row r="72" spans="1:8" ht="13" outlineLevel="3" x14ac:dyDescent="0.3">
      <c r="A72" s="131" t="s">
        <v>221</v>
      </c>
      <c r="B72" s="29">
        <v>109.7058</v>
      </c>
      <c r="C72" s="29">
        <v>109.7058</v>
      </c>
      <c r="D72" s="29">
        <v>109.7058</v>
      </c>
      <c r="E72" s="29">
        <v>109.7058</v>
      </c>
      <c r="F72" s="147"/>
      <c r="G72" s="147"/>
      <c r="H72" s="147"/>
    </row>
    <row r="73" spans="1:8" ht="13" outlineLevel="3" x14ac:dyDescent="0.3">
      <c r="A73" s="131" t="s">
        <v>23</v>
      </c>
      <c r="B73" s="29">
        <v>85.936210000000003</v>
      </c>
      <c r="C73" s="29">
        <v>85.936210000000003</v>
      </c>
      <c r="D73" s="29">
        <v>85.936210000000003</v>
      </c>
      <c r="E73" s="29">
        <v>85.936210000000003</v>
      </c>
      <c r="F73" s="147"/>
      <c r="G73" s="147"/>
      <c r="H73" s="147"/>
    </row>
    <row r="74" spans="1:8" ht="13" outlineLevel="3" x14ac:dyDescent="0.3">
      <c r="A74" s="131" t="s">
        <v>58</v>
      </c>
      <c r="B74" s="29">
        <v>38.951000000000001</v>
      </c>
      <c r="C74" s="29">
        <v>39.876199999999997</v>
      </c>
      <c r="D74" s="29">
        <v>38.610999999999997</v>
      </c>
      <c r="E74" s="29">
        <v>39.781199999999998</v>
      </c>
      <c r="F74" s="147"/>
      <c r="G74" s="147"/>
      <c r="H74" s="147"/>
    </row>
    <row r="75" spans="1:8" ht="13" outlineLevel="3" x14ac:dyDescent="0.3">
      <c r="A75" s="131" t="s">
        <v>184</v>
      </c>
      <c r="B75" s="29">
        <v>143.76711</v>
      </c>
      <c r="C75" s="29">
        <v>144.92361</v>
      </c>
      <c r="D75" s="29">
        <v>143.34210999999999</v>
      </c>
      <c r="E75" s="29">
        <v>144.80485999999999</v>
      </c>
      <c r="F75" s="147"/>
      <c r="G75" s="147"/>
      <c r="H75" s="147"/>
    </row>
    <row r="76" spans="1:8" ht="13" outlineLevel="3" x14ac:dyDescent="0.3">
      <c r="A76" s="131" t="s">
        <v>4</v>
      </c>
      <c r="B76" s="29">
        <v>63.995049999999999</v>
      </c>
      <c r="C76" s="29">
        <v>63.995049999999999</v>
      </c>
      <c r="D76" s="29">
        <v>63.995049999999999</v>
      </c>
      <c r="E76" s="29">
        <v>63.995049999999999</v>
      </c>
      <c r="F76" s="147"/>
      <c r="G76" s="147"/>
      <c r="H76" s="147"/>
    </row>
    <row r="77" spans="1:8" ht="13" outlineLevel="2" x14ac:dyDescent="0.3">
      <c r="A77" s="14" t="s">
        <v>177</v>
      </c>
      <c r="B77" s="152">
        <f>SUM(B$78:B$78)</f>
        <v>153.60404350837999</v>
      </c>
      <c r="C77" s="152">
        <f>SUM(C$78:C$78)</f>
        <v>155.63827136945</v>
      </c>
      <c r="D77" s="152">
        <f>SUM(D$78:D$78)</f>
        <v>153.36646537387</v>
      </c>
      <c r="E77" s="152">
        <f>SUM(E$78:E$78)</f>
        <v>155.26454653677999</v>
      </c>
      <c r="F77" s="147"/>
      <c r="G77" s="147"/>
      <c r="H77" s="147"/>
    </row>
    <row r="78" spans="1:8" ht="13" outlineLevel="3" x14ac:dyDescent="0.3">
      <c r="A78" s="131" t="s">
        <v>147</v>
      </c>
      <c r="B78" s="29">
        <v>153.60404350837999</v>
      </c>
      <c r="C78" s="29">
        <v>155.63827136945</v>
      </c>
      <c r="D78" s="29">
        <v>153.36646537387</v>
      </c>
      <c r="E78" s="29">
        <v>155.26454653677999</v>
      </c>
      <c r="F78" s="147"/>
      <c r="G78" s="147"/>
      <c r="H78" s="147"/>
    </row>
    <row r="79" spans="1:8" ht="14.5" x14ac:dyDescent="0.35">
      <c r="A79" s="246" t="s">
        <v>14</v>
      </c>
      <c r="B79" s="52">
        <f>B$80+B$97</f>
        <v>358.36887587398007</v>
      </c>
      <c r="C79" s="52">
        <f>C$80+C$97</f>
        <v>373.20131643995995</v>
      </c>
      <c r="D79" s="52">
        <f>D$80+D$97</f>
        <v>359.90835127921997</v>
      </c>
      <c r="E79" s="52">
        <f>E$80+E$97</f>
        <v>339.82711213161997</v>
      </c>
      <c r="F79" s="147"/>
      <c r="G79" s="147"/>
      <c r="H79" s="147"/>
    </row>
    <row r="80" spans="1:8" ht="14.5" outlineLevel="1" x14ac:dyDescent="0.35">
      <c r="A80" s="45" t="s">
        <v>48</v>
      </c>
      <c r="B80" s="142">
        <f>B$81+B$87+B$95</f>
        <v>72.19793130507</v>
      </c>
      <c r="C80" s="142">
        <f>C$81+C$87+C$95</f>
        <v>71.988253912229993</v>
      </c>
      <c r="D80" s="142">
        <f>D$81+D$87+D$95</f>
        <v>71.440858148949999</v>
      </c>
      <c r="E80" s="142">
        <f>E$81+E$87+E$95</f>
        <v>69.36132871289</v>
      </c>
      <c r="F80" s="147"/>
      <c r="G80" s="147"/>
      <c r="H80" s="147"/>
    </row>
    <row r="81" spans="1:8" ht="13" outlineLevel="2" x14ac:dyDescent="0.3">
      <c r="A81" s="14" t="s">
        <v>195</v>
      </c>
      <c r="B81" s="152">
        <f>SUM(B$82:B$86)</f>
        <v>11.847416600000001</v>
      </c>
      <c r="C81" s="152">
        <f>SUM(C$82:C$86)</f>
        <v>11.847416600000001</v>
      </c>
      <c r="D81" s="152">
        <f>SUM(D$82:D$86)</f>
        <v>11.847416600000001</v>
      </c>
      <c r="E81" s="152">
        <f>SUM(E$82:E$86)</f>
        <v>11.847416600000001</v>
      </c>
      <c r="F81" s="147"/>
      <c r="G81" s="147"/>
      <c r="H81" s="147"/>
    </row>
    <row r="82" spans="1:8" ht="13" outlineLevel="3" x14ac:dyDescent="0.3">
      <c r="A82" s="131" t="s">
        <v>109</v>
      </c>
      <c r="B82" s="29">
        <v>1.1600000000000001E-5</v>
      </c>
      <c r="C82" s="29">
        <v>1.1600000000000001E-5</v>
      </c>
      <c r="D82" s="29">
        <v>1.1600000000000001E-5</v>
      </c>
      <c r="E82" s="29">
        <v>1.1600000000000001E-5</v>
      </c>
      <c r="F82" s="147"/>
      <c r="G82" s="147"/>
      <c r="H82" s="147"/>
    </row>
    <row r="83" spans="1:8" ht="13" outlineLevel="3" x14ac:dyDescent="0.3">
      <c r="A83" s="131" t="s">
        <v>73</v>
      </c>
      <c r="B83" s="29">
        <v>3.4750000000000001</v>
      </c>
      <c r="C83" s="29">
        <v>3.4750000000000001</v>
      </c>
      <c r="D83" s="29">
        <v>3.4750000000000001</v>
      </c>
      <c r="E83" s="29">
        <v>3.4750000000000001</v>
      </c>
      <c r="F83" s="147"/>
      <c r="G83" s="147"/>
      <c r="H83" s="147"/>
    </row>
    <row r="84" spans="1:8" ht="13" outlineLevel="3" x14ac:dyDescent="0.3">
      <c r="A84" s="131" t="s">
        <v>189</v>
      </c>
      <c r="B84" s="29">
        <v>3.5</v>
      </c>
      <c r="C84" s="29">
        <v>3.5</v>
      </c>
      <c r="D84" s="29">
        <v>3.5</v>
      </c>
      <c r="E84" s="29">
        <v>3.5</v>
      </c>
      <c r="F84" s="147"/>
      <c r="G84" s="147"/>
      <c r="H84" s="147"/>
    </row>
    <row r="85" spans="1:8" ht="13" outlineLevel="3" x14ac:dyDescent="0.3">
      <c r="A85" s="131" t="s">
        <v>102</v>
      </c>
      <c r="B85" s="29">
        <v>2.8724050000000001</v>
      </c>
      <c r="C85" s="29">
        <v>2.8724050000000001</v>
      </c>
      <c r="D85" s="29">
        <v>2.8724050000000001</v>
      </c>
      <c r="E85" s="29">
        <v>2.8724050000000001</v>
      </c>
      <c r="F85" s="147"/>
      <c r="G85" s="147"/>
      <c r="H85" s="147"/>
    </row>
    <row r="86" spans="1:8" ht="13" outlineLevel="3" x14ac:dyDescent="0.3">
      <c r="A86" s="131" t="s">
        <v>0</v>
      </c>
      <c r="B86" s="29">
        <v>2</v>
      </c>
      <c r="C86" s="29">
        <v>2</v>
      </c>
      <c r="D86" s="29">
        <v>2</v>
      </c>
      <c r="E86" s="29">
        <v>2</v>
      </c>
      <c r="F86" s="147"/>
      <c r="G86" s="147"/>
      <c r="H86" s="147"/>
    </row>
    <row r="87" spans="1:8" ht="13" outlineLevel="2" x14ac:dyDescent="0.3">
      <c r="A87" s="14" t="s">
        <v>114</v>
      </c>
      <c r="B87" s="152">
        <f>SUM(B$88:B$94)</f>
        <v>60.34956005507</v>
      </c>
      <c r="C87" s="152">
        <f>SUM(C$88:C$94)</f>
        <v>60.139882662230001</v>
      </c>
      <c r="D87" s="152">
        <f>SUM(D$88:D$94)</f>
        <v>59.59248689895</v>
      </c>
      <c r="E87" s="152">
        <f>SUM(E$88:E$94)</f>
        <v>57.51295746289</v>
      </c>
      <c r="F87" s="147"/>
      <c r="G87" s="147"/>
      <c r="H87" s="147"/>
    </row>
    <row r="88" spans="1:8" ht="13" outlineLevel="3" x14ac:dyDescent="0.3">
      <c r="A88" s="131" t="s">
        <v>140</v>
      </c>
      <c r="B88" s="29">
        <v>4.2835835077600004</v>
      </c>
      <c r="C88" s="29">
        <v>4.2033119574700004</v>
      </c>
      <c r="D88" s="29">
        <v>4.1268736724600004</v>
      </c>
      <c r="E88" s="29">
        <v>4.0916680261999998</v>
      </c>
      <c r="F88" s="147"/>
      <c r="G88" s="147"/>
      <c r="H88" s="147"/>
    </row>
    <row r="89" spans="1:8" ht="13" outlineLevel="3" x14ac:dyDescent="0.3">
      <c r="A89" s="131" t="s">
        <v>125</v>
      </c>
      <c r="B89" s="29">
        <v>0.47539179999999998</v>
      </c>
      <c r="C89" s="29">
        <v>0.47539179999999998</v>
      </c>
      <c r="D89" s="29">
        <v>0.47539179999999998</v>
      </c>
      <c r="E89" s="29">
        <v>0.47539179999999998</v>
      </c>
      <c r="F89" s="147"/>
      <c r="G89" s="147"/>
      <c r="H89" s="147"/>
    </row>
    <row r="90" spans="1:8" ht="13" outlineLevel="3" x14ac:dyDescent="0.3">
      <c r="A90" s="131" t="s">
        <v>197</v>
      </c>
      <c r="B90" s="29">
        <v>0.36568600000000001</v>
      </c>
      <c r="C90" s="29">
        <v>0.36568600000000001</v>
      </c>
      <c r="D90" s="29">
        <v>0.36568600000000001</v>
      </c>
      <c r="E90" s="29">
        <v>0.36568600000000001</v>
      </c>
      <c r="F90" s="147"/>
      <c r="G90" s="147"/>
      <c r="H90" s="147"/>
    </row>
    <row r="91" spans="1:8" ht="13" outlineLevel="3" x14ac:dyDescent="0.3">
      <c r="A91" s="131" t="s">
        <v>182</v>
      </c>
      <c r="B91" s="29">
        <v>0.51196039999999998</v>
      </c>
      <c r="C91" s="29">
        <v>0.51196039999999998</v>
      </c>
      <c r="D91" s="29">
        <v>0.51196039999999998</v>
      </c>
      <c r="E91" s="29">
        <v>0.51196039999999998</v>
      </c>
      <c r="F91" s="147"/>
      <c r="G91" s="147"/>
      <c r="H91" s="147"/>
    </row>
    <row r="92" spans="1:8" ht="13" outlineLevel="3" x14ac:dyDescent="0.3">
      <c r="A92" s="131" t="s">
        <v>60</v>
      </c>
      <c r="B92" s="29">
        <v>12.3806687687</v>
      </c>
      <c r="C92" s="29">
        <v>12.36289055252</v>
      </c>
      <c r="D92" s="29">
        <v>12.31900785489</v>
      </c>
      <c r="E92" s="29">
        <v>12.303877598710001</v>
      </c>
      <c r="F92" s="147"/>
      <c r="G92" s="147"/>
      <c r="H92" s="147"/>
    </row>
    <row r="93" spans="1:8" ht="13" outlineLevel="3" x14ac:dyDescent="0.3">
      <c r="A93" s="131" t="s">
        <v>179</v>
      </c>
      <c r="B93" s="29">
        <v>13.93794200916</v>
      </c>
      <c r="C93" s="29">
        <v>13.873656294870001</v>
      </c>
      <c r="D93" s="29">
        <v>13.846870580579999</v>
      </c>
      <c r="E93" s="29">
        <v>13.820084866289999</v>
      </c>
      <c r="F93" s="147"/>
      <c r="G93" s="147"/>
      <c r="H93" s="147"/>
    </row>
    <row r="94" spans="1:8" ht="13" outlineLevel="3" x14ac:dyDescent="0.3">
      <c r="A94" s="131" t="s">
        <v>208</v>
      </c>
      <c r="B94" s="29">
        <v>28.394327569449999</v>
      </c>
      <c r="C94" s="29">
        <v>28.346985657369999</v>
      </c>
      <c r="D94" s="29">
        <v>27.94669659102</v>
      </c>
      <c r="E94" s="29">
        <v>25.944288771690001</v>
      </c>
      <c r="F94" s="147"/>
      <c r="G94" s="147"/>
      <c r="H94" s="147"/>
    </row>
    <row r="95" spans="1:8" ht="13" outlineLevel="2" x14ac:dyDescent="0.3">
      <c r="A95" s="14" t="s">
        <v>138</v>
      </c>
      <c r="B95" s="152">
        <f>SUM(B$96:B$96)</f>
        <v>9.5465000000000003E-4</v>
      </c>
      <c r="C95" s="152">
        <f>SUM(C$96:C$96)</f>
        <v>9.5465000000000003E-4</v>
      </c>
      <c r="D95" s="152">
        <f>SUM(D$96:D$96)</f>
        <v>9.5465000000000003E-4</v>
      </c>
      <c r="E95" s="152">
        <f>SUM(E$96:E$96)</f>
        <v>9.5465000000000003E-4</v>
      </c>
      <c r="F95" s="147"/>
      <c r="G95" s="147"/>
      <c r="H95" s="147"/>
    </row>
    <row r="96" spans="1:8" ht="13" outlineLevel="3" x14ac:dyDescent="0.3">
      <c r="A96" s="131" t="s">
        <v>66</v>
      </c>
      <c r="B96" s="29">
        <v>9.5465000000000003E-4</v>
      </c>
      <c r="C96" s="29">
        <v>9.5465000000000003E-4</v>
      </c>
      <c r="D96" s="29">
        <v>9.5465000000000003E-4</v>
      </c>
      <c r="E96" s="29">
        <v>9.5465000000000003E-4</v>
      </c>
      <c r="F96" s="147"/>
      <c r="G96" s="147"/>
      <c r="H96" s="147"/>
    </row>
    <row r="97" spans="1:8" ht="14.5" outlineLevel="1" x14ac:dyDescent="0.35">
      <c r="A97" s="45" t="s">
        <v>59</v>
      </c>
      <c r="B97" s="142">
        <f>B$98+B$105+B$106+B$110+B$113</f>
        <v>286.17094456891004</v>
      </c>
      <c r="C97" s="142">
        <f>C$98+C$105+C$106+C$110+C$113</f>
        <v>301.21306252772996</v>
      </c>
      <c r="D97" s="142">
        <f>D$98+D$105+D$106+D$110+D$113</f>
        <v>288.46749313026999</v>
      </c>
      <c r="E97" s="142">
        <f>E$98+E$105+E$106+E$110+E$113</f>
        <v>270.46578341872998</v>
      </c>
      <c r="F97" s="147"/>
      <c r="G97" s="147"/>
      <c r="H97" s="147"/>
    </row>
    <row r="98" spans="1:8" ht="13" outlineLevel="2" x14ac:dyDescent="0.3">
      <c r="A98" s="14" t="s">
        <v>174</v>
      </c>
      <c r="B98" s="152">
        <f>SUM(B$99:B$104)</f>
        <v>189.17167103929</v>
      </c>
      <c r="C98" s="152">
        <f>SUM(C$99:C$104)</f>
        <v>204.15643304778999</v>
      </c>
      <c r="D98" s="152">
        <f>SUM(D$99:D$104)</f>
        <v>191.61071019674998</v>
      </c>
      <c r="E98" s="152">
        <f>SUM(E$99:E$104)</f>
        <v>173.39689206955998</v>
      </c>
      <c r="F98" s="147"/>
      <c r="G98" s="147"/>
      <c r="H98" s="147"/>
    </row>
    <row r="99" spans="1:8" ht="13" outlineLevel="3" x14ac:dyDescent="0.3">
      <c r="A99" s="131" t="s">
        <v>62</v>
      </c>
      <c r="B99" s="29">
        <v>11.6853</v>
      </c>
      <c r="C99" s="29">
        <v>11.962859999999999</v>
      </c>
      <c r="D99" s="29">
        <v>11.583299999999999</v>
      </c>
      <c r="E99" s="29">
        <v>11.93436</v>
      </c>
      <c r="F99" s="147"/>
      <c r="G99" s="147"/>
      <c r="H99" s="147"/>
    </row>
    <row r="100" spans="1:8" ht="13" outlineLevel="3" x14ac:dyDescent="0.3">
      <c r="A100" s="131" t="s">
        <v>51</v>
      </c>
      <c r="B100" s="29">
        <v>22.055347128849998</v>
      </c>
      <c r="C100" s="29">
        <v>34.192713576949998</v>
      </c>
      <c r="D100" s="29">
        <v>28.893313837579999</v>
      </c>
      <c r="E100" s="29">
        <v>24.50590909113</v>
      </c>
      <c r="F100" s="147"/>
      <c r="G100" s="147"/>
      <c r="H100" s="147"/>
    </row>
    <row r="101" spans="1:8" ht="13" outlineLevel="3" x14ac:dyDescent="0.3">
      <c r="A101" s="131" t="s">
        <v>94</v>
      </c>
      <c r="B101" s="29">
        <v>2.0552495149999999</v>
      </c>
      <c r="C101" s="29">
        <v>2.0691760179999998</v>
      </c>
      <c r="D101" s="29">
        <v>2.0035247900000002</v>
      </c>
      <c r="E101" s="29">
        <v>2.0642464679999999</v>
      </c>
      <c r="F101" s="147"/>
      <c r="G101" s="147"/>
      <c r="H101" s="147"/>
    </row>
    <row r="102" spans="1:8" ht="13" outlineLevel="3" x14ac:dyDescent="0.3">
      <c r="A102" s="131" t="s">
        <v>132</v>
      </c>
      <c r="B102" s="29">
        <v>17.16922751996</v>
      </c>
      <c r="C102" s="29">
        <v>17.921384654000001</v>
      </c>
      <c r="D102" s="29">
        <v>17.921384654000001</v>
      </c>
      <c r="E102" s="29">
        <v>17.83082106725</v>
      </c>
      <c r="F102" s="147"/>
      <c r="G102" s="147"/>
      <c r="H102" s="147"/>
    </row>
    <row r="103" spans="1:8" ht="13" outlineLevel="3" x14ac:dyDescent="0.3">
      <c r="A103" s="131" t="s">
        <v>147</v>
      </c>
      <c r="B103" s="29">
        <v>136.20086235975</v>
      </c>
      <c r="C103" s="29">
        <v>138.00461428310999</v>
      </c>
      <c r="D103" s="29">
        <v>131.20350239944</v>
      </c>
      <c r="E103" s="29">
        <v>117.05587092745</v>
      </c>
      <c r="F103" s="147"/>
      <c r="G103" s="147"/>
      <c r="H103" s="147"/>
    </row>
    <row r="104" spans="1:8" ht="13" outlineLevel="3" x14ac:dyDescent="0.3">
      <c r="A104" s="131" t="s">
        <v>142</v>
      </c>
      <c r="B104" s="29">
        <v>5.6845157299999999E-3</v>
      </c>
      <c r="C104" s="29">
        <v>5.6845157299999999E-3</v>
      </c>
      <c r="D104" s="29">
        <v>5.6845157299999999E-3</v>
      </c>
      <c r="E104" s="29">
        <v>5.6845157299999999E-3</v>
      </c>
      <c r="F104" s="147"/>
      <c r="G104" s="147"/>
      <c r="H104" s="147"/>
    </row>
    <row r="105" spans="1:8" ht="13" outlineLevel="2" x14ac:dyDescent="0.3">
      <c r="A105" s="14" t="s">
        <v>44</v>
      </c>
      <c r="B105" s="152"/>
      <c r="C105" s="152"/>
      <c r="D105" s="152"/>
      <c r="E105" s="152"/>
      <c r="F105" s="147"/>
      <c r="G105" s="147"/>
      <c r="H105" s="147"/>
    </row>
    <row r="106" spans="1:8" ht="13" outlineLevel="2" x14ac:dyDescent="0.3">
      <c r="A106" s="14" t="s">
        <v>219</v>
      </c>
      <c r="B106" s="152">
        <f>SUM(B$107:B$109)</f>
        <v>37.268544666909996</v>
      </c>
      <c r="C106" s="152">
        <f>SUM(C$107:C$109)</f>
        <v>37.273409201210001</v>
      </c>
      <c r="D106" s="152">
        <f>SUM(D$107:D$109)</f>
        <v>37.132184560390002</v>
      </c>
      <c r="E106" s="152">
        <f>SUM(E$107:E$109)</f>
        <v>37.295314702820001</v>
      </c>
      <c r="F106" s="147"/>
      <c r="G106" s="147"/>
      <c r="H106" s="147"/>
    </row>
    <row r="107" spans="1:8" ht="13" outlineLevel="3" x14ac:dyDescent="0.3">
      <c r="A107" s="131" t="s">
        <v>153</v>
      </c>
      <c r="B107" s="29">
        <v>6.8946523524199996</v>
      </c>
      <c r="C107" s="29">
        <v>6.8946523524199996</v>
      </c>
      <c r="D107" s="29">
        <v>6.7600799044200004</v>
      </c>
      <c r="E107" s="29">
        <v>7.1262197028200003</v>
      </c>
      <c r="F107" s="147"/>
      <c r="G107" s="147"/>
      <c r="H107" s="147"/>
    </row>
    <row r="108" spans="1:8" ht="13" outlineLevel="3" x14ac:dyDescent="0.3">
      <c r="A108" s="131" t="s">
        <v>47</v>
      </c>
      <c r="B108" s="29">
        <v>0.20479731448999999</v>
      </c>
      <c r="C108" s="29">
        <v>0.20966184878999999</v>
      </c>
      <c r="D108" s="29">
        <v>0.20300965597000001</v>
      </c>
      <c r="E108" s="29">
        <v>0</v>
      </c>
      <c r="F108" s="147"/>
      <c r="G108" s="147"/>
      <c r="H108" s="147"/>
    </row>
    <row r="109" spans="1:8" ht="13" outlineLevel="3" x14ac:dyDescent="0.3">
      <c r="A109" s="131" t="s">
        <v>119</v>
      </c>
      <c r="B109" s="29">
        <v>30.169094999999999</v>
      </c>
      <c r="C109" s="29">
        <v>30.169094999999999</v>
      </c>
      <c r="D109" s="29">
        <v>30.169094999999999</v>
      </c>
      <c r="E109" s="29">
        <v>30.169094999999999</v>
      </c>
      <c r="F109" s="147"/>
      <c r="G109" s="147"/>
      <c r="H109" s="147"/>
    </row>
    <row r="110" spans="1:8" ht="13" outlineLevel="2" x14ac:dyDescent="0.3">
      <c r="A110" s="14" t="s">
        <v>52</v>
      </c>
      <c r="B110" s="152">
        <f>SUM(B$111:B$112)</f>
        <v>55.767115000000004</v>
      </c>
      <c r="C110" s="152">
        <f>SUM(C$111:C$112)</f>
        <v>55.767115000000004</v>
      </c>
      <c r="D110" s="152">
        <f>SUM(D$111:D$112)</f>
        <v>55.767115000000004</v>
      </c>
      <c r="E110" s="152">
        <f>SUM(E$111:E$112)</f>
        <v>55.767115000000004</v>
      </c>
      <c r="F110" s="147"/>
      <c r="G110" s="147"/>
      <c r="H110" s="147"/>
    </row>
    <row r="111" spans="1:8" ht="13" outlineLevel="3" x14ac:dyDescent="0.3">
      <c r="A111" s="131" t="s">
        <v>99</v>
      </c>
      <c r="B111" s="29">
        <v>25.598020000000002</v>
      </c>
      <c r="C111" s="29">
        <v>25.598020000000002</v>
      </c>
      <c r="D111" s="29">
        <v>25.598020000000002</v>
      </c>
      <c r="E111" s="29">
        <v>25.598020000000002</v>
      </c>
      <c r="F111" s="147"/>
      <c r="G111" s="147"/>
      <c r="H111" s="147"/>
    </row>
    <row r="112" spans="1:8" ht="13" outlineLevel="3" x14ac:dyDescent="0.3">
      <c r="A112" s="131" t="s">
        <v>97</v>
      </c>
      <c r="B112" s="29">
        <v>30.169094999999999</v>
      </c>
      <c r="C112" s="29">
        <v>30.169094999999999</v>
      </c>
      <c r="D112" s="29">
        <v>30.169094999999999</v>
      </c>
      <c r="E112" s="29">
        <v>30.169094999999999</v>
      </c>
      <c r="F112" s="147"/>
      <c r="G112" s="147"/>
      <c r="H112" s="147"/>
    </row>
    <row r="113" spans="1:8" ht="13" outlineLevel="2" x14ac:dyDescent="0.3">
      <c r="A113" s="14" t="s">
        <v>177</v>
      </c>
      <c r="B113" s="152">
        <f>SUM(B$114:B$114)</f>
        <v>3.9636138627099999</v>
      </c>
      <c r="C113" s="152">
        <f>SUM(C$114:C$114)</f>
        <v>4.0161052787299996</v>
      </c>
      <c r="D113" s="152">
        <f>SUM(D$114:D$114)</f>
        <v>3.9574833731300001</v>
      </c>
      <c r="E113" s="152">
        <f>SUM(E$114:E$114)</f>
        <v>4.00646164635</v>
      </c>
      <c r="F113" s="147"/>
      <c r="G113" s="147"/>
      <c r="H113" s="147"/>
    </row>
    <row r="114" spans="1:8" ht="13" outlineLevel="3" x14ac:dyDescent="0.3">
      <c r="A114" s="131" t="s">
        <v>147</v>
      </c>
      <c r="B114" s="29">
        <v>3.9636138627099999</v>
      </c>
      <c r="C114" s="29">
        <v>4.0161052787299996</v>
      </c>
      <c r="D114" s="29">
        <v>3.9574833731300001</v>
      </c>
      <c r="E114" s="29">
        <v>4.00646164635</v>
      </c>
      <c r="F114" s="147"/>
      <c r="G114" s="147"/>
      <c r="H114" s="147"/>
    </row>
    <row r="115" spans="1:8" x14ac:dyDescent="0.25">
      <c r="B115" s="68"/>
      <c r="C115" s="68"/>
      <c r="D115" s="68"/>
      <c r="E115" s="68"/>
      <c r="F115" s="147"/>
      <c r="G115" s="147"/>
      <c r="H115" s="147"/>
    </row>
    <row r="116" spans="1:8" x14ac:dyDescent="0.25">
      <c r="B116" s="68"/>
      <c r="C116" s="68"/>
      <c r="D116" s="68"/>
      <c r="E116" s="68"/>
      <c r="F116" s="147"/>
      <c r="G116" s="147"/>
      <c r="H116" s="147"/>
    </row>
    <row r="117" spans="1:8" x14ac:dyDescent="0.25">
      <c r="B117" s="68"/>
      <c r="C117" s="68"/>
      <c r="D117" s="68"/>
      <c r="E117" s="68"/>
      <c r="F117" s="147"/>
      <c r="G117" s="147"/>
      <c r="H117" s="147"/>
    </row>
    <row r="118" spans="1:8" x14ac:dyDescent="0.25">
      <c r="B118" s="68"/>
      <c r="C118" s="68"/>
      <c r="D118" s="68"/>
      <c r="E118" s="68"/>
      <c r="F118" s="147"/>
      <c r="G118" s="147"/>
      <c r="H118" s="147"/>
    </row>
    <row r="119" spans="1:8" x14ac:dyDescent="0.25">
      <c r="B119" s="68"/>
      <c r="C119" s="68"/>
      <c r="D119" s="68"/>
      <c r="E119" s="68"/>
      <c r="F119" s="147"/>
      <c r="G119" s="147"/>
      <c r="H119" s="147"/>
    </row>
    <row r="120" spans="1:8" x14ac:dyDescent="0.25">
      <c r="B120" s="68"/>
      <c r="C120" s="68"/>
      <c r="D120" s="68"/>
      <c r="E120" s="68"/>
      <c r="F120" s="147"/>
      <c r="G120" s="147"/>
      <c r="H120" s="147"/>
    </row>
    <row r="121" spans="1:8" x14ac:dyDescent="0.25">
      <c r="B121" s="68"/>
      <c r="C121" s="68"/>
      <c r="D121" s="68"/>
      <c r="E121" s="68"/>
      <c r="F121" s="147"/>
      <c r="G121" s="147"/>
      <c r="H121" s="147"/>
    </row>
    <row r="122" spans="1:8" x14ac:dyDescent="0.25">
      <c r="B122" s="68"/>
      <c r="C122" s="68"/>
      <c r="D122" s="68"/>
      <c r="E122" s="68"/>
      <c r="F122" s="147"/>
      <c r="G122" s="147"/>
      <c r="H122" s="147"/>
    </row>
    <row r="123" spans="1:8" x14ac:dyDescent="0.25">
      <c r="B123" s="68"/>
      <c r="C123" s="68"/>
      <c r="D123" s="68"/>
      <c r="E123" s="68"/>
      <c r="F123" s="147"/>
      <c r="G123" s="147"/>
      <c r="H123" s="147"/>
    </row>
    <row r="124" spans="1:8" x14ac:dyDescent="0.25">
      <c r="B124" s="68"/>
      <c r="C124" s="68"/>
      <c r="D124" s="68"/>
      <c r="E124" s="68"/>
      <c r="F124" s="147"/>
      <c r="G124" s="147"/>
      <c r="H124" s="147"/>
    </row>
    <row r="125" spans="1:8" x14ac:dyDescent="0.25">
      <c r="B125" s="68"/>
      <c r="C125" s="68"/>
      <c r="D125" s="68"/>
      <c r="E125" s="68"/>
      <c r="F125" s="147"/>
      <c r="G125" s="147"/>
      <c r="H125" s="147"/>
    </row>
    <row r="126" spans="1:8" x14ac:dyDescent="0.25">
      <c r="B126" s="68"/>
      <c r="C126" s="68"/>
      <c r="D126" s="68"/>
      <c r="E126" s="68"/>
      <c r="F126" s="147"/>
      <c r="G126" s="147"/>
      <c r="H126" s="147"/>
    </row>
    <row r="127" spans="1:8" x14ac:dyDescent="0.25">
      <c r="B127" s="68"/>
      <c r="C127" s="68"/>
      <c r="D127" s="68"/>
      <c r="E127" s="68"/>
      <c r="F127" s="147"/>
      <c r="G127" s="147"/>
      <c r="H127" s="147"/>
    </row>
    <row r="128" spans="1:8" x14ac:dyDescent="0.25">
      <c r="B128" s="68"/>
      <c r="C128" s="68"/>
      <c r="D128" s="68"/>
      <c r="E128" s="68"/>
      <c r="F128" s="147"/>
      <c r="G128" s="147"/>
      <c r="H128" s="147"/>
    </row>
    <row r="129" spans="2:8" x14ac:dyDescent="0.25">
      <c r="B129" s="68"/>
      <c r="C129" s="68"/>
      <c r="D129" s="68"/>
      <c r="E129" s="68"/>
      <c r="F129" s="147"/>
      <c r="G129" s="147"/>
      <c r="H129" s="147"/>
    </row>
    <row r="130" spans="2:8" x14ac:dyDescent="0.25">
      <c r="B130" s="68"/>
      <c r="C130" s="68"/>
      <c r="D130" s="68"/>
      <c r="E130" s="68"/>
      <c r="F130" s="147"/>
      <c r="G130" s="147"/>
      <c r="H130" s="147"/>
    </row>
    <row r="131" spans="2:8" x14ac:dyDescent="0.25">
      <c r="B131" s="68"/>
      <c r="C131" s="68"/>
      <c r="D131" s="68"/>
      <c r="E131" s="68"/>
      <c r="F131" s="147"/>
      <c r="G131" s="147"/>
      <c r="H131" s="147"/>
    </row>
    <row r="132" spans="2:8" x14ac:dyDescent="0.25">
      <c r="B132" s="68"/>
      <c r="C132" s="68"/>
      <c r="D132" s="68"/>
      <c r="E132" s="68"/>
      <c r="F132" s="147"/>
      <c r="G132" s="147"/>
      <c r="H132" s="147"/>
    </row>
    <row r="133" spans="2:8" x14ac:dyDescent="0.25">
      <c r="B133" s="68"/>
      <c r="C133" s="68"/>
      <c r="D133" s="68"/>
      <c r="E133" s="68"/>
      <c r="F133" s="147"/>
      <c r="G133" s="147"/>
      <c r="H133" s="147"/>
    </row>
    <row r="134" spans="2:8" x14ac:dyDescent="0.25">
      <c r="B134" s="68"/>
      <c r="C134" s="68"/>
      <c r="D134" s="68"/>
      <c r="E134" s="68"/>
      <c r="F134" s="147"/>
      <c r="G134" s="147"/>
      <c r="H134" s="147"/>
    </row>
    <row r="135" spans="2:8" x14ac:dyDescent="0.25">
      <c r="B135" s="68"/>
      <c r="C135" s="68"/>
      <c r="D135" s="68"/>
      <c r="E135" s="68"/>
      <c r="F135" s="147"/>
      <c r="G135" s="147"/>
      <c r="H135" s="147"/>
    </row>
    <row r="136" spans="2:8" x14ac:dyDescent="0.25">
      <c r="B136" s="68"/>
      <c r="C136" s="68"/>
      <c r="D136" s="68"/>
      <c r="E136" s="68"/>
      <c r="F136" s="147"/>
      <c r="G136" s="147"/>
      <c r="H136" s="147"/>
    </row>
    <row r="137" spans="2:8" x14ac:dyDescent="0.25">
      <c r="B137" s="68"/>
      <c r="C137" s="68"/>
      <c r="D137" s="68"/>
      <c r="E137" s="68"/>
      <c r="F137" s="147"/>
      <c r="G137" s="147"/>
      <c r="H137" s="147"/>
    </row>
    <row r="138" spans="2:8" x14ac:dyDescent="0.25">
      <c r="B138" s="68"/>
      <c r="C138" s="68"/>
      <c r="D138" s="68"/>
      <c r="E138" s="68"/>
      <c r="F138" s="147"/>
      <c r="G138" s="147"/>
      <c r="H138" s="147"/>
    </row>
    <row r="139" spans="2:8" x14ac:dyDescent="0.25">
      <c r="B139" s="68"/>
      <c r="C139" s="68"/>
      <c r="D139" s="68"/>
      <c r="E139" s="68"/>
      <c r="F139" s="147"/>
      <c r="G139" s="147"/>
      <c r="H139" s="147"/>
    </row>
    <row r="140" spans="2:8" x14ac:dyDescent="0.25">
      <c r="B140" s="68"/>
      <c r="C140" s="68"/>
      <c r="D140" s="68"/>
      <c r="E140" s="68"/>
      <c r="F140" s="147"/>
      <c r="G140" s="147"/>
      <c r="H140" s="147"/>
    </row>
    <row r="141" spans="2:8" x14ac:dyDescent="0.25">
      <c r="B141" s="68"/>
      <c r="C141" s="68"/>
      <c r="D141" s="68"/>
      <c r="E141" s="68"/>
      <c r="F141" s="147"/>
      <c r="G141" s="147"/>
      <c r="H141" s="147"/>
    </row>
    <row r="142" spans="2:8" x14ac:dyDescent="0.25">
      <c r="B142" s="68"/>
      <c r="C142" s="68"/>
      <c r="D142" s="68"/>
      <c r="E142" s="68"/>
      <c r="F142" s="147"/>
      <c r="G142" s="147"/>
      <c r="H142" s="147"/>
    </row>
    <row r="143" spans="2:8" x14ac:dyDescent="0.25">
      <c r="B143" s="68"/>
      <c r="C143" s="68"/>
      <c r="D143" s="68"/>
      <c r="E143" s="68"/>
      <c r="F143" s="147"/>
      <c r="G143" s="147"/>
      <c r="H143" s="147"/>
    </row>
    <row r="144" spans="2:8" x14ac:dyDescent="0.25">
      <c r="B144" s="68"/>
      <c r="C144" s="68"/>
      <c r="D144" s="68"/>
      <c r="E144" s="68"/>
      <c r="F144" s="147"/>
      <c r="G144" s="147"/>
      <c r="H144" s="147"/>
    </row>
    <row r="145" spans="2:8" x14ac:dyDescent="0.25">
      <c r="B145" s="68"/>
      <c r="C145" s="68"/>
      <c r="D145" s="68"/>
      <c r="E145" s="68"/>
      <c r="F145" s="147"/>
      <c r="G145" s="147"/>
      <c r="H145" s="147"/>
    </row>
    <row r="146" spans="2:8" x14ac:dyDescent="0.25">
      <c r="B146" s="68"/>
      <c r="C146" s="68"/>
      <c r="D146" s="68"/>
      <c r="E146" s="68"/>
      <c r="F146" s="147"/>
      <c r="G146" s="147"/>
      <c r="H146" s="147"/>
    </row>
    <row r="147" spans="2:8" x14ac:dyDescent="0.25">
      <c r="B147" s="68"/>
      <c r="C147" s="68"/>
      <c r="D147" s="68"/>
      <c r="E147" s="68"/>
      <c r="F147" s="147"/>
      <c r="G147" s="147"/>
      <c r="H147" s="147"/>
    </row>
    <row r="148" spans="2:8" x14ac:dyDescent="0.25">
      <c r="B148" s="68"/>
      <c r="C148" s="68"/>
      <c r="D148" s="68"/>
      <c r="E148" s="68"/>
      <c r="F148" s="147"/>
      <c r="G148" s="147"/>
      <c r="H148" s="147"/>
    </row>
    <row r="149" spans="2:8" x14ac:dyDescent="0.25">
      <c r="B149" s="68"/>
      <c r="C149" s="68"/>
      <c r="D149" s="68"/>
      <c r="E149" s="68"/>
      <c r="F149" s="147"/>
      <c r="G149" s="147"/>
      <c r="H149" s="147"/>
    </row>
    <row r="150" spans="2:8" x14ac:dyDescent="0.25">
      <c r="B150" s="68"/>
      <c r="C150" s="68"/>
      <c r="D150" s="68"/>
      <c r="E150" s="68"/>
      <c r="F150" s="147"/>
      <c r="G150" s="147"/>
      <c r="H150" s="147"/>
    </row>
    <row r="151" spans="2:8" x14ac:dyDescent="0.25">
      <c r="B151" s="68"/>
      <c r="C151" s="68"/>
      <c r="D151" s="68"/>
      <c r="E151" s="68"/>
      <c r="F151" s="147"/>
      <c r="G151" s="147"/>
      <c r="H151" s="147"/>
    </row>
    <row r="152" spans="2:8" x14ac:dyDescent="0.25">
      <c r="B152" s="68"/>
      <c r="C152" s="68"/>
      <c r="D152" s="68"/>
      <c r="E152" s="68"/>
      <c r="F152" s="147"/>
      <c r="G152" s="147"/>
      <c r="H152" s="147"/>
    </row>
    <row r="153" spans="2:8" x14ac:dyDescent="0.25">
      <c r="B153" s="68"/>
      <c r="C153" s="68"/>
      <c r="D153" s="68"/>
      <c r="E153" s="68"/>
      <c r="F153" s="147"/>
      <c r="G153" s="147"/>
      <c r="H153" s="147"/>
    </row>
    <row r="154" spans="2:8" x14ac:dyDescent="0.25">
      <c r="B154" s="68"/>
      <c r="C154" s="68"/>
      <c r="D154" s="68"/>
      <c r="E154" s="68"/>
      <c r="F154" s="147"/>
      <c r="G154" s="147"/>
      <c r="H154" s="147"/>
    </row>
    <row r="155" spans="2:8" x14ac:dyDescent="0.25">
      <c r="B155" s="68"/>
      <c r="C155" s="68"/>
      <c r="D155" s="68"/>
      <c r="E155" s="68"/>
      <c r="F155" s="147"/>
      <c r="G155" s="147"/>
      <c r="H155" s="147"/>
    </row>
    <row r="156" spans="2:8" x14ac:dyDescent="0.25">
      <c r="B156" s="68"/>
      <c r="C156" s="68"/>
      <c r="D156" s="68"/>
      <c r="E156" s="68"/>
      <c r="F156" s="147"/>
      <c r="G156" s="147"/>
      <c r="H156" s="147"/>
    </row>
    <row r="157" spans="2:8" x14ac:dyDescent="0.25">
      <c r="B157" s="68"/>
      <c r="C157" s="68"/>
      <c r="D157" s="68"/>
      <c r="E157" s="68"/>
      <c r="F157" s="147"/>
      <c r="G157" s="147"/>
      <c r="H157" s="147"/>
    </row>
    <row r="158" spans="2:8" x14ac:dyDescent="0.25">
      <c r="B158" s="68"/>
      <c r="C158" s="68"/>
      <c r="D158" s="68"/>
      <c r="E158" s="68"/>
      <c r="F158" s="147"/>
      <c r="G158" s="147"/>
      <c r="H158" s="147"/>
    </row>
    <row r="159" spans="2:8" x14ac:dyDescent="0.25">
      <c r="B159" s="68"/>
      <c r="C159" s="68"/>
      <c r="D159" s="68"/>
      <c r="E159" s="68"/>
      <c r="F159" s="147"/>
      <c r="G159" s="147"/>
      <c r="H159" s="147"/>
    </row>
    <row r="160" spans="2:8" x14ac:dyDescent="0.25">
      <c r="B160" s="68"/>
      <c r="C160" s="68"/>
      <c r="D160" s="68"/>
      <c r="E160" s="68"/>
      <c r="F160" s="147"/>
      <c r="G160" s="147"/>
      <c r="H160" s="147"/>
    </row>
    <row r="161" spans="2:8" x14ac:dyDescent="0.25">
      <c r="B161" s="68"/>
      <c r="C161" s="68"/>
      <c r="D161" s="68"/>
      <c r="E161" s="68"/>
      <c r="F161" s="147"/>
      <c r="G161" s="147"/>
      <c r="H161" s="147"/>
    </row>
    <row r="162" spans="2:8" x14ac:dyDescent="0.25">
      <c r="B162" s="68"/>
      <c r="C162" s="68"/>
      <c r="D162" s="68"/>
      <c r="E162" s="68"/>
      <c r="F162" s="147"/>
      <c r="G162" s="147"/>
      <c r="H162" s="147"/>
    </row>
    <row r="163" spans="2:8" x14ac:dyDescent="0.25">
      <c r="B163" s="68"/>
      <c r="C163" s="68"/>
      <c r="D163" s="68"/>
      <c r="E163" s="68"/>
      <c r="F163" s="147"/>
      <c r="G163" s="147"/>
      <c r="H163" s="147"/>
    </row>
    <row r="164" spans="2:8" x14ac:dyDescent="0.25">
      <c r="B164" s="68"/>
      <c r="C164" s="68"/>
      <c r="D164" s="68"/>
      <c r="E164" s="68"/>
      <c r="F164" s="147"/>
      <c r="G164" s="147"/>
      <c r="H164" s="147"/>
    </row>
    <row r="165" spans="2:8" x14ac:dyDescent="0.25">
      <c r="B165" s="68"/>
      <c r="C165" s="68"/>
      <c r="D165" s="68"/>
      <c r="E165" s="68"/>
      <c r="F165" s="147"/>
      <c r="G165" s="147"/>
      <c r="H165" s="147"/>
    </row>
    <row r="166" spans="2:8" x14ac:dyDescent="0.25">
      <c r="B166" s="68"/>
      <c r="C166" s="68"/>
      <c r="D166" s="68"/>
      <c r="E166" s="68"/>
      <c r="F166" s="147"/>
      <c r="G166" s="147"/>
      <c r="H166" s="147"/>
    </row>
    <row r="167" spans="2:8" x14ac:dyDescent="0.25">
      <c r="B167" s="68"/>
      <c r="C167" s="68"/>
      <c r="D167" s="68"/>
      <c r="E167" s="68"/>
      <c r="F167" s="147"/>
      <c r="G167" s="147"/>
      <c r="H167" s="147"/>
    </row>
    <row r="168" spans="2:8" x14ac:dyDescent="0.25">
      <c r="B168" s="68"/>
      <c r="C168" s="68"/>
      <c r="D168" s="68"/>
      <c r="E168" s="68"/>
      <c r="F168" s="147"/>
      <c r="G168" s="147"/>
      <c r="H168" s="147"/>
    </row>
    <row r="169" spans="2:8" x14ac:dyDescent="0.25">
      <c r="B169" s="68"/>
      <c r="C169" s="68"/>
      <c r="D169" s="68"/>
      <c r="E169" s="68"/>
      <c r="F169" s="147"/>
      <c r="G169" s="147"/>
      <c r="H169" s="147"/>
    </row>
    <row r="170" spans="2:8" x14ac:dyDescent="0.25">
      <c r="B170" s="68"/>
      <c r="C170" s="68"/>
      <c r="D170" s="68"/>
      <c r="E170" s="68"/>
      <c r="F170" s="147"/>
      <c r="G170" s="147"/>
      <c r="H170" s="147"/>
    </row>
    <row r="171" spans="2:8" x14ac:dyDescent="0.25">
      <c r="B171" s="68"/>
      <c r="C171" s="68"/>
      <c r="D171" s="68"/>
      <c r="E171" s="68"/>
      <c r="F171" s="147"/>
      <c r="G171" s="147"/>
      <c r="H171" s="147"/>
    </row>
    <row r="172" spans="2:8" x14ac:dyDescent="0.25">
      <c r="B172" s="68"/>
      <c r="C172" s="68"/>
      <c r="D172" s="68"/>
      <c r="E172" s="68"/>
      <c r="F172" s="147"/>
      <c r="G172" s="147"/>
      <c r="H172" s="147"/>
    </row>
    <row r="173" spans="2:8" x14ac:dyDescent="0.25">
      <c r="B173" s="68"/>
      <c r="C173" s="68"/>
      <c r="D173" s="68"/>
      <c r="E173" s="68"/>
      <c r="F173" s="147"/>
      <c r="G173" s="147"/>
      <c r="H173" s="147"/>
    </row>
    <row r="174" spans="2:8" x14ac:dyDescent="0.25">
      <c r="B174" s="68"/>
      <c r="C174" s="68"/>
      <c r="D174" s="68"/>
      <c r="E174" s="68"/>
      <c r="F174" s="147"/>
      <c r="G174" s="147"/>
      <c r="H174" s="147"/>
    </row>
    <row r="175" spans="2:8" x14ac:dyDescent="0.25">
      <c r="B175" s="68"/>
      <c r="C175" s="68"/>
      <c r="D175" s="68"/>
      <c r="E175" s="68"/>
      <c r="F175" s="147"/>
      <c r="G175" s="147"/>
      <c r="H175" s="147"/>
    </row>
    <row r="176" spans="2:8" x14ac:dyDescent="0.25">
      <c r="B176" s="68"/>
      <c r="C176" s="68"/>
      <c r="D176" s="68"/>
      <c r="E176" s="68"/>
      <c r="F176" s="147"/>
      <c r="G176" s="147"/>
      <c r="H176" s="147"/>
    </row>
    <row r="177" spans="2:8" x14ac:dyDescent="0.25">
      <c r="B177" s="68"/>
      <c r="C177" s="68"/>
      <c r="D177" s="68"/>
      <c r="E177" s="68"/>
      <c r="F177" s="147"/>
      <c r="G177" s="147"/>
      <c r="H177" s="147"/>
    </row>
    <row r="178" spans="2:8" x14ac:dyDescent="0.25">
      <c r="B178" s="68"/>
      <c r="C178" s="68"/>
      <c r="D178" s="68"/>
      <c r="E178" s="68"/>
      <c r="F178" s="147"/>
      <c r="G178" s="147"/>
      <c r="H178" s="147"/>
    </row>
    <row r="179" spans="2:8" x14ac:dyDescent="0.25">
      <c r="B179" s="68"/>
      <c r="C179" s="68"/>
      <c r="D179" s="68"/>
      <c r="E179" s="68"/>
      <c r="F179" s="147"/>
      <c r="G179" s="147"/>
      <c r="H179" s="147"/>
    </row>
    <row r="180" spans="2:8" x14ac:dyDescent="0.25">
      <c r="B180" s="68"/>
      <c r="C180" s="68"/>
      <c r="D180" s="68"/>
      <c r="E180" s="68"/>
      <c r="F180" s="147"/>
      <c r="G180" s="147"/>
      <c r="H180" s="147"/>
    </row>
  </sheetData>
  <mergeCells count="2">
    <mergeCell ref="A2:E2"/>
    <mergeCell ref="A1:E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64" bestFit="1" customWidth="1"/>
    <col min="2" max="2" width="14.26953125" style="250" customWidth="1"/>
    <col min="3" max="3" width="15.1796875" style="250" customWidth="1"/>
    <col min="4" max="4" width="10.26953125" style="41" customWidth="1"/>
    <col min="5" max="5" width="8.81640625" style="64" hidden="1" customWidth="1"/>
    <col min="6" max="16384" width="9.1796875" style="64"/>
  </cols>
  <sheetData>
    <row r="2" spans="1:20" ht="39" customHeight="1" x14ac:dyDescent="0.45">
      <c r="A2" s="268" t="s">
        <v>5</v>
      </c>
      <c r="B2" s="257"/>
      <c r="C2" s="257"/>
      <c r="D2" s="257"/>
      <c r="E2" s="25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x14ac:dyDescent="0.3">
      <c r="A3" s="181"/>
    </row>
    <row r="4" spans="1:20" s="216" customFormat="1" x14ac:dyDescent="0.3">
      <c r="B4" s="146"/>
      <c r="C4" s="146"/>
      <c r="D4" s="192" t="str">
        <f>VALVAL</f>
        <v>млрд. одиниць</v>
      </c>
    </row>
    <row r="5" spans="1:20" s="151" customFormat="1" x14ac:dyDescent="0.25">
      <c r="A5" s="213"/>
      <c r="B5" s="231" t="s">
        <v>168</v>
      </c>
      <c r="C5" s="231" t="s">
        <v>171</v>
      </c>
      <c r="D5" s="24" t="s">
        <v>190</v>
      </c>
      <c r="E5" s="97" t="s">
        <v>54</v>
      </c>
    </row>
    <row r="6" spans="1:20" s="130" customFormat="1" ht="14.5" x14ac:dyDescent="0.25">
      <c r="A6" s="159" t="s">
        <v>152</v>
      </c>
      <c r="B6" s="93">
        <f>SUM(B$7+ B$8+ B$9)</f>
        <v>119.91125207856001</v>
      </c>
      <c r="C6" s="93">
        <f>SUM(C$7+ C$8+ C$9)</f>
        <v>4384.9866127477299</v>
      </c>
      <c r="D6" s="139">
        <f>SUM(D$7+ D$8+ D$9)</f>
        <v>1</v>
      </c>
      <c r="E6" s="31" t="s">
        <v>92</v>
      </c>
    </row>
    <row r="7" spans="1:20" s="76" customFormat="1" x14ac:dyDescent="0.25">
      <c r="A7" s="133" t="s">
        <v>115</v>
      </c>
      <c r="B7" s="79">
        <v>8.1371302736600004</v>
      </c>
      <c r="C7" s="79">
        <v>297.56346212356999</v>
      </c>
      <c r="D7" s="144">
        <v>6.7860000000000004E-2</v>
      </c>
      <c r="E7" s="168" t="s">
        <v>11</v>
      </c>
    </row>
    <row r="8" spans="1:20" s="76" customFormat="1" x14ac:dyDescent="0.25">
      <c r="A8" s="133" t="s">
        <v>2</v>
      </c>
      <c r="B8" s="79">
        <v>32.255424206539999</v>
      </c>
      <c r="C8" s="79">
        <v>1179.5357056353701</v>
      </c>
      <c r="D8" s="144">
        <v>0.26899400000000001</v>
      </c>
      <c r="E8" s="168" t="s">
        <v>11</v>
      </c>
    </row>
    <row r="9" spans="1:20" s="76" customFormat="1" x14ac:dyDescent="0.25">
      <c r="A9" s="133" t="s">
        <v>67</v>
      </c>
      <c r="B9" s="79">
        <v>79.518697598360006</v>
      </c>
      <c r="C9" s="79">
        <v>2907.8874449887899</v>
      </c>
      <c r="D9" s="144">
        <v>0.66314600000000001</v>
      </c>
      <c r="E9" s="168" t="s">
        <v>11</v>
      </c>
    </row>
    <row r="10" spans="1:20" x14ac:dyDescent="0.3">
      <c r="B10" s="237"/>
      <c r="C10" s="237"/>
      <c r="D10" s="30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20" x14ac:dyDescent="0.3">
      <c r="B11" s="237"/>
      <c r="C11" s="237"/>
      <c r="D11" s="30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0" x14ac:dyDescent="0.3">
      <c r="B12" s="237"/>
      <c r="C12" s="237"/>
      <c r="D12" s="30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x14ac:dyDescent="0.3">
      <c r="B13" s="237"/>
      <c r="C13" s="237"/>
      <c r="D13" s="30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20" x14ac:dyDescent="0.3">
      <c r="B14" s="237"/>
      <c r="C14" s="237"/>
      <c r="D14" s="30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0" x14ac:dyDescent="0.3">
      <c r="B15" s="237"/>
      <c r="C15" s="237"/>
      <c r="D15" s="30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x14ac:dyDescent="0.3">
      <c r="B16" s="237"/>
      <c r="C16" s="237"/>
      <c r="D16" s="30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2:18" x14ac:dyDescent="0.3">
      <c r="B17" s="237"/>
      <c r="C17" s="237"/>
      <c r="D17" s="3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2:18" x14ac:dyDescent="0.3">
      <c r="B18" s="237"/>
      <c r="C18" s="237"/>
      <c r="D18" s="3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2:18" x14ac:dyDescent="0.3">
      <c r="B19" s="237"/>
      <c r="C19" s="237"/>
      <c r="D19" s="3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2:18" x14ac:dyDescent="0.3">
      <c r="B20" s="237"/>
      <c r="C20" s="237"/>
      <c r="D20" s="3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2:18" x14ac:dyDescent="0.3">
      <c r="B21" s="237"/>
      <c r="C21" s="237"/>
      <c r="D21" s="3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2:18" x14ac:dyDescent="0.3">
      <c r="B22" s="237"/>
      <c r="C22" s="237"/>
      <c r="D22" s="30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2:18" x14ac:dyDescent="0.3">
      <c r="B23" s="237"/>
      <c r="C23" s="237"/>
      <c r="D23" s="30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2:18" x14ac:dyDescent="0.3">
      <c r="B24" s="237"/>
      <c r="C24" s="237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2:18" x14ac:dyDescent="0.3">
      <c r="B25" s="237"/>
      <c r="C25" s="237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2:18" x14ac:dyDescent="0.3">
      <c r="B26" s="237"/>
      <c r="C26" s="237"/>
      <c r="D26" s="30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18" x14ac:dyDescent="0.3">
      <c r="B27" s="237"/>
      <c r="C27" s="237"/>
      <c r="D27" s="3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2:18" x14ac:dyDescent="0.3">
      <c r="B28" s="237"/>
      <c r="C28" s="237"/>
      <c r="D28" s="3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2:18" x14ac:dyDescent="0.3">
      <c r="B29" s="237"/>
      <c r="C29" s="23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2:18" x14ac:dyDescent="0.3">
      <c r="B30" s="237"/>
      <c r="C30" s="237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2:18" x14ac:dyDescent="0.3">
      <c r="B31" s="237"/>
      <c r="C31" s="237"/>
      <c r="D31" s="3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2:18" x14ac:dyDescent="0.3">
      <c r="B32" s="237"/>
      <c r="C32" s="237"/>
      <c r="D32" s="3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2:18" x14ac:dyDescent="0.3">
      <c r="B33" s="237"/>
      <c r="C33" s="237"/>
      <c r="D33" s="3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2:18" x14ac:dyDescent="0.3">
      <c r="B34" s="237"/>
      <c r="C34" s="237"/>
      <c r="D34" s="3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2:18" x14ac:dyDescent="0.3">
      <c r="B35" s="237"/>
      <c r="C35" s="237"/>
      <c r="D35" s="30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2:18" x14ac:dyDescent="0.3">
      <c r="B36" s="237"/>
      <c r="C36" s="237"/>
      <c r="D36" s="3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2:18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2:18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2:18" x14ac:dyDescent="0.3">
      <c r="B39" s="237"/>
      <c r="C39" s="237"/>
      <c r="D39" s="3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2:18" x14ac:dyDescent="0.3">
      <c r="B40" s="237"/>
      <c r="C40" s="237"/>
      <c r="D40" s="3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2:18" x14ac:dyDescent="0.3">
      <c r="B41" s="237"/>
      <c r="C41" s="237"/>
      <c r="D41" s="3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2:18" x14ac:dyDescent="0.3">
      <c r="B42" s="237"/>
      <c r="C42" s="237"/>
      <c r="D42" s="3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2:18" x14ac:dyDescent="0.3">
      <c r="B43" s="237"/>
      <c r="C43" s="237"/>
      <c r="D43" s="3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2:18" x14ac:dyDescent="0.3">
      <c r="B44" s="237"/>
      <c r="C44" s="237"/>
      <c r="D44" s="3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2:18" x14ac:dyDescent="0.3">
      <c r="B45" s="237"/>
      <c r="C45" s="237"/>
      <c r="D45" s="30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2:18" x14ac:dyDescent="0.3">
      <c r="B46" s="237"/>
      <c r="C46" s="237"/>
      <c r="D46" s="3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2:18" x14ac:dyDescent="0.3">
      <c r="B47" s="237"/>
      <c r="C47" s="237"/>
      <c r="D47" s="3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2:18" x14ac:dyDescent="0.3">
      <c r="B48" s="237"/>
      <c r="C48" s="237"/>
      <c r="D48" s="3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 x14ac:dyDescent="0.3">
      <c r="B49" s="237"/>
      <c r="C49" s="237"/>
      <c r="D49" s="3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2:18" x14ac:dyDescent="0.3">
      <c r="B50" s="237"/>
      <c r="C50" s="237"/>
      <c r="D50" s="3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2:18" x14ac:dyDescent="0.3">
      <c r="B51" s="237"/>
      <c r="C51" s="237"/>
      <c r="D51" s="30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2:18" x14ac:dyDescent="0.3">
      <c r="B52" s="237"/>
      <c r="C52" s="237"/>
      <c r="D52" s="3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2:18" x14ac:dyDescent="0.3">
      <c r="B53" s="237"/>
      <c r="C53" s="237"/>
      <c r="D53" s="3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2:18" x14ac:dyDescent="0.3">
      <c r="B54" s="237"/>
      <c r="C54" s="237"/>
      <c r="D54" s="3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2:18" x14ac:dyDescent="0.3">
      <c r="B55" s="237"/>
      <c r="C55" s="237"/>
      <c r="D55" s="3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2:18" x14ac:dyDescent="0.3">
      <c r="B56" s="237"/>
      <c r="C56" s="237"/>
      <c r="D56" s="3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2:18" x14ac:dyDescent="0.3">
      <c r="B57" s="237"/>
      <c r="C57" s="237"/>
      <c r="D57" s="30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2:18" x14ac:dyDescent="0.3">
      <c r="B58" s="237"/>
      <c r="C58" s="237"/>
      <c r="D58" s="3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2:18" x14ac:dyDescent="0.3">
      <c r="B59" s="237"/>
      <c r="C59" s="237"/>
      <c r="D59" s="3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2:18" x14ac:dyDescent="0.3">
      <c r="B60" s="237"/>
      <c r="C60" s="237"/>
      <c r="D60" s="3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2:18" x14ac:dyDescent="0.3">
      <c r="B61" s="237"/>
      <c r="C61" s="237"/>
      <c r="D61" s="3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2:18" x14ac:dyDescent="0.3">
      <c r="B62" s="237"/>
      <c r="C62" s="237"/>
      <c r="D62" s="30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2:18" x14ac:dyDescent="0.3">
      <c r="B63" s="237"/>
      <c r="C63" s="237"/>
      <c r="D63" s="3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2:18" x14ac:dyDescent="0.3">
      <c r="B64" s="237"/>
      <c r="C64" s="237"/>
      <c r="D64" s="3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2:18" x14ac:dyDescent="0.3">
      <c r="B65" s="237"/>
      <c r="C65" s="237"/>
      <c r="D65" s="30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2:18" x14ac:dyDescent="0.3">
      <c r="B66" s="237"/>
      <c r="C66" s="237"/>
      <c r="D66" s="30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2:18" x14ac:dyDescent="0.3">
      <c r="B67" s="237"/>
      <c r="C67" s="237"/>
      <c r="D67" s="3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2:18" x14ac:dyDescent="0.3">
      <c r="B68" s="237"/>
      <c r="C68" s="237"/>
      <c r="D68" s="30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2:18" x14ac:dyDescent="0.3">
      <c r="B69" s="237"/>
      <c r="C69" s="237"/>
      <c r="D69" s="30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2:18" x14ac:dyDescent="0.3">
      <c r="B70" s="237"/>
      <c r="C70" s="237"/>
      <c r="D70" s="3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2:18" x14ac:dyDescent="0.3">
      <c r="B71" s="237"/>
      <c r="C71" s="237"/>
      <c r="D71" s="30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2:18" x14ac:dyDescent="0.3">
      <c r="B72" s="237"/>
      <c r="C72" s="237"/>
      <c r="D72" s="30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2:18" x14ac:dyDescent="0.3">
      <c r="B73" s="237"/>
      <c r="C73" s="237"/>
      <c r="D73" s="3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2:18" x14ac:dyDescent="0.3">
      <c r="B74" s="237"/>
      <c r="C74" s="237"/>
      <c r="D74" s="3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2:18" x14ac:dyDescent="0.3">
      <c r="B75" s="237"/>
      <c r="C75" s="237"/>
      <c r="D75" s="30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2:18" x14ac:dyDescent="0.3">
      <c r="B76" s="237"/>
      <c r="C76" s="237"/>
      <c r="D76" s="30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2:18" x14ac:dyDescent="0.3">
      <c r="B77" s="237"/>
      <c r="C77" s="237"/>
      <c r="D77" s="30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2:18" x14ac:dyDescent="0.3">
      <c r="B78" s="237"/>
      <c r="C78" s="237"/>
      <c r="D78" s="30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2:18" x14ac:dyDescent="0.3">
      <c r="B79" s="237"/>
      <c r="C79" s="237"/>
      <c r="D79" s="30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2:18" x14ac:dyDescent="0.3">
      <c r="B80" s="237"/>
      <c r="C80" s="237"/>
      <c r="D80" s="3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2:18" x14ac:dyDescent="0.3">
      <c r="B81" s="237"/>
      <c r="C81" s="237"/>
      <c r="D81" s="30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2:18" x14ac:dyDescent="0.3">
      <c r="B82" s="237"/>
      <c r="C82" s="237"/>
      <c r="D82" s="30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2:18" x14ac:dyDescent="0.3">
      <c r="B83" s="237"/>
      <c r="C83" s="237"/>
      <c r="D83" s="30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2:18" x14ac:dyDescent="0.3">
      <c r="B84" s="237"/>
      <c r="C84" s="237"/>
      <c r="D84" s="3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2:18" x14ac:dyDescent="0.3">
      <c r="B85" s="237"/>
      <c r="C85" s="237"/>
      <c r="D85" s="30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2:18" x14ac:dyDescent="0.3">
      <c r="B86" s="237"/>
      <c r="C86" s="237"/>
      <c r="D86" s="30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2:18" x14ac:dyDescent="0.3">
      <c r="B87" s="237"/>
      <c r="C87" s="237"/>
      <c r="D87" s="30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2:18" x14ac:dyDescent="0.3">
      <c r="B88" s="237"/>
      <c r="C88" s="237"/>
      <c r="D88" s="3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2:18" x14ac:dyDescent="0.3">
      <c r="B89" s="237"/>
      <c r="C89" s="237"/>
      <c r="D89" s="30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2:18" x14ac:dyDescent="0.3">
      <c r="B90" s="237"/>
      <c r="C90" s="237"/>
      <c r="D90" s="30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2:18" x14ac:dyDescent="0.3">
      <c r="B91" s="237"/>
      <c r="C91" s="237"/>
      <c r="D91" s="30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2:18" x14ac:dyDescent="0.3">
      <c r="B92" s="237"/>
      <c r="C92" s="237"/>
      <c r="D92" s="30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2:18" x14ac:dyDescent="0.3">
      <c r="B93" s="237"/>
      <c r="C93" s="237"/>
      <c r="D93" s="30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2:18" x14ac:dyDescent="0.3">
      <c r="B94" s="237"/>
      <c r="C94" s="237"/>
      <c r="D94" s="30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2:18" x14ac:dyDescent="0.3">
      <c r="B95" s="237"/>
      <c r="C95" s="237"/>
      <c r="D95" s="30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2:18" x14ac:dyDescent="0.3">
      <c r="B96" s="237"/>
      <c r="C96" s="237"/>
      <c r="D96" s="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2:18" x14ac:dyDescent="0.3">
      <c r="B97" s="237"/>
      <c r="C97" s="237"/>
      <c r="D97" s="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2:18" x14ac:dyDescent="0.3">
      <c r="B98" s="237"/>
      <c r="C98" s="237"/>
      <c r="D98" s="30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2:18" x14ac:dyDescent="0.3">
      <c r="B99" s="237"/>
      <c r="C99" s="237"/>
      <c r="D99" s="30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2:18" x14ac:dyDescent="0.3">
      <c r="B100" s="237"/>
      <c r="C100" s="237"/>
      <c r="D100" s="30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2:18" x14ac:dyDescent="0.3">
      <c r="B101" s="237"/>
      <c r="C101" s="237"/>
      <c r="D101" s="30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2:18" x14ac:dyDescent="0.3">
      <c r="B102" s="237"/>
      <c r="C102" s="237"/>
      <c r="D102" s="30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2:18" x14ac:dyDescent="0.3">
      <c r="B103" s="237"/>
      <c r="C103" s="237"/>
      <c r="D103" s="30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2:18" x14ac:dyDescent="0.3">
      <c r="B104" s="237"/>
      <c r="C104" s="237"/>
      <c r="D104" s="30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2:18" x14ac:dyDescent="0.3">
      <c r="B105" s="237"/>
      <c r="C105" s="237"/>
      <c r="D105" s="30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2:18" x14ac:dyDescent="0.3">
      <c r="B106" s="237"/>
      <c r="C106" s="237"/>
      <c r="D106" s="3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2:18" x14ac:dyDescent="0.3">
      <c r="B107" s="237"/>
      <c r="C107" s="237"/>
      <c r="D107" s="30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2:18" x14ac:dyDescent="0.3">
      <c r="B108" s="237"/>
      <c r="C108" s="237"/>
      <c r="D108" s="3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2:18" x14ac:dyDescent="0.3">
      <c r="B109" s="237"/>
      <c r="C109" s="237"/>
      <c r="D109" s="30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2:18" x14ac:dyDescent="0.3">
      <c r="B110" s="237"/>
      <c r="C110" s="237"/>
      <c r="D110" s="30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2:18" x14ac:dyDescent="0.3">
      <c r="B111" s="237"/>
      <c r="C111" s="237"/>
      <c r="D111" s="30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2:18" x14ac:dyDescent="0.3">
      <c r="B112" s="237"/>
      <c r="C112" s="237"/>
      <c r="D112" s="30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2:18" x14ac:dyDescent="0.3">
      <c r="B113" s="237"/>
      <c r="C113" s="237"/>
      <c r="D113" s="30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2:18" x14ac:dyDescent="0.3">
      <c r="B114" s="237"/>
      <c r="C114" s="237"/>
      <c r="D114" s="30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2:18" x14ac:dyDescent="0.3">
      <c r="B115" s="237"/>
      <c r="C115" s="237"/>
      <c r="D115" s="30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2:18" x14ac:dyDescent="0.3">
      <c r="B116" s="237"/>
      <c r="C116" s="237"/>
      <c r="D116" s="30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2:18" x14ac:dyDescent="0.3">
      <c r="B117" s="237"/>
      <c r="C117" s="237"/>
      <c r="D117" s="30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2:18" x14ac:dyDescent="0.3">
      <c r="B118" s="237"/>
      <c r="C118" s="237"/>
      <c r="D118" s="30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2:18" x14ac:dyDescent="0.3">
      <c r="B119" s="237"/>
      <c r="C119" s="237"/>
      <c r="D119" s="30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2:18" x14ac:dyDescent="0.3">
      <c r="B120" s="237"/>
      <c r="C120" s="237"/>
      <c r="D120" s="30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2:18" x14ac:dyDescent="0.3">
      <c r="B121" s="237"/>
      <c r="C121" s="237"/>
      <c r="D121" s="30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2:18" x14ac:dyDescent="0.3">
      <c r="B122" s="237"/>
      <c r="C122" s="237"/>
      <c r="D122" s="30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2:18" x14ac:dyDescent="0.3">
      <c r="B123" s="237"/>
      <c r="C123" s="237"/>
      <c r="D123" s="30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2:18" x14ac:dyDescent="0.3">
      <c r="B124" s="237"/>
      <c r="C124" s="237"/>
      <c r="D124" s="30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2:18" x14ac:dyDescent="0.3">
      <c r="B125" s="237"/>
      <c r="C125" s="237"/>
      <c r="D125" s="30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2:18" x14ac:dyDescent="0.3">
      <c r="B126" s="237"/>
      <c r="C126" s="237"/>
      <c r="D126" s="30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2:18" x14ac:dyDescent="0.3">
      <c r="B127" s="237"/>
      <c r="C127" s="237"/>
      <c r="D127" s="30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2:18" x14ac:dyDescent="0.3">
      <c r="B128" s="237"/>
      <c r="C128" s="237"/>
      <c r="D128" s="30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2:18" x14ac:dyDescent="0.3">
      <c r="B129" s="237"/>
      <c r="C129" s="237"/>
      <c r="D129" s="30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2:18" x14ac:dyDescent="0.3">
      <c r="B130" s="237"/>
      <c r="C130" s="237"/>
      <c r="D130" s="30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2:18" x14ac:dyDescent="0.3">
      <c r="B131" s="237"/>
      <c r="C131" s="237"/>
      <c r="D131" s="30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2:18" x14ac:dyDescent="0.3">
      <c r="B132" s="237"/>
      <c r="C132" s="237"/>
      <c r="D132" s="30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2:18" x14ac:dyDescent="0.3">
      <c r="B133" s="237"/>
      <c r="C133" s="237"/>
      <c r="D133" s="30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2:18" x14ac:dyDescent="0.3">
      <c r="B134" s="237"/>
      <c r="C134" s="237"/>
      <c r="D134" s="3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2:18" x14ac:dyDescent="0.3">
      <c r="B135" s="237"/>
      <c r="C135" s="237"/>
      <c r="D135" s="30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2:18" x14ac:dyDescent="0.3">
      <c r="B136" s="237"/>
      <c r="C136" s="237"/>
      <c r="D136" s="30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2:18" x14ac:dyDescent="0.3">
      <c r="B137" s="237"/>
      <c r="C137" s="237"/>
      <c r="D137" s="30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2:18" x14ac:dyDescent="0.3">
      <c r="B138" s="237"/>
      <c r="C138" s="237"/>
      <c r="D138" s="30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2:18" x14ac:dyDescent="0.3">
      <c r="B139" s="237"/>
      <c r="C139" s="237"/>
      <c r="D139" s="30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2:18" x14ac:dyDescent="0.3">
      <c r="B140" s="237"/>
      <c r="C140" s="237"/>
      <c r="D140" s="30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2:18" x14ac:dyDescent="0.3">
      <c r="B141" s="237"/>
      <c r="C141" s="237"/>
      <c r="D141" s="30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2:18" x14ac:dyDescent="0.3">
      <c r="B142" s="237"/>
      <c r="C142" s="237"/>
      <c r="D142" s="30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2:18" x14ac:dyDescent="0.3">
      <c r="B143" s="237"/>
      <c r="C143" s="237"/>
      <c r="D143" s="30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2:18" x14ac:dyDescent="0.3">
      <c r="B144" s="237"/>
      <c r="C144" s="237"/>
      <c r="D144" s="30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2:18" x14ac:dyDescent="0.3">
      <c r="B145" s="237"/>
      <c r="C145" s="237"/>
      <c r="D145" s="30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2:18" x14ac:dyDescent="0.3">
      <c r="B146" s="237"/>
      <c r="C146" s="237"/>
      <c r="D146" s="3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2:18" x14ac:dyDescent="0.3">
      <c r="B147" s="237"/>
      <c r="C147" s="237"/>
      <c r="D147" s="3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2:18" x14ac:dyDescent="0.3">
      <c r="B148" s="237"/>
      <c r="C148" s="237"/>
      <c r="D148" s="3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2:18" x14ac:dyDescent="0.3">
      <c r="B149" s="237"/>
      <c r="C149" s="237"/>
      <c r="D149" s="3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2:18" x14ac:dyDescent="0.3">
      <c r="B150" s="237"/>
      <c r="C150" s="237"/>
      <c r="D150" s="30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2:18" x14ac:dyDescent="0.3">
      <c r="B151" s="237"/>
      <c r="C151" s="237"/>
      <c r="D151" s="30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2:18" x14ac:dyDescent="0.3">
      <c r="B152" s="237"/>
      <c r="C152" s="237"/>
      <c r="D152" s="30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2:18" x14ac:dyDescent="0.3">
      <c r="B153" s="237"/>
      <c r="C153" s="237"/>
      <c r="D153" s="30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2:18" x14ac:dyDescent="0.3">
      <c r="B154" s="237"/>
      <c r="C154" s="237"/>
      <c r="D154" s="30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2:18" x14ac:dyDescent="0.3">
      <c r="B155" s="237"/>
      <c r="C155" s="237"/>
      <c r="D155" s="30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2:18" x14ac:dyDescent="0.3">
      <c r="B156" s="237"/>
      <c r="C156" s="237"/>
      <c r="D156" s="30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2:18" x14ac:dyDescent="0.3">
      <c r="B157" s="237"/>
      <c r="C157" s="237"/>
      <c r="D157" s="30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2:18" x14ac:dyDescent="0.3">
      <c r="B158" s="237"/>
      <c r="C158" s="237"/>
      <c r="D158" s="30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2:18" x14ac:dyDescent="0.3">
      <c r="B159" s="237"/>
      <c r="C159" s="237"/>
      <c r="D159" s="30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2:18" x14ac:dyDescent="0.3">
      <c r="B160" s="237"/>
      <c r="C160" s="237"/>
      <c r="D160" s="30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2:18" x14ac:dyDescent="0.3">
      <c r="B161" s="237"/>
      <c r="C161" s="237"/>
      <c r="D161" s="30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2:18" x14ac:dyDescent="0.3">
      <c r="B162" s="237"/>
      <c r="C162" s="237"/>
      <c r="D162" s="30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2:18" x14ac:dyDescent="0.3">
      <c r="B163" s="237"/>
      <c r="C163" s="237"/>
      <c r="D163" s="30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2:18" x14ac:dyDescent="0.3">
      <c r="B164" s="237"/>
      <c r="C164" s="237"/>
      <c r="D164" s="3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2:18" x14ac:dyDescent="0.3">
      <c r="B165" s="237"/>
      <c r="C165" s="237"/>
      <c r="D165" s="30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2:18" x14ac:dyDescent="0.3">
      <c r="B166" s="237"/>
      <c r="C166" s="237"/>
      <c r="D166" s="30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2:18" x14ac:dyDescent="0.3">
      <c r="B167" s="237"/>
      <c r="C167" s="237"/>
      <c r="D167" s="30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2:18" x14ac:dyDescent="0.3">
      <c r="B168" s="237"/>
      <c r="C168" s="237"/>
      <c r="D168" s="30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2:18" x14ac:dyDescent="0.3">
      <c r="B169" s="237"/>
      <c r="C169" s="237"/>
      <c r="D169" s="30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2:18" x14ac:dyDescent="0.3">
      <c r="B170" s="237"/>
      <c r="C170" s="237"/>
      <c r="D170" s="30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2:18" x14ac:dyDescent="0.3">
      <c r="B171" s="237"/>
      <c r="C171" s="237"/>
      <c r="D171" s="30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2:18" x14ac:dyDescent="0.3">
      <c r="B172" s="237"/>
      <c r="C172" s="237"/>
      <c r="D172" s="30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2:18" x14ac:dyDescent="0.3">
      <c r="B173" s="237"/>
      <c r="C173" s="237"/>
      <c r="D173" s="30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2:18" x14ac:dyDescent="0.3">
      <c r="B174" s="237"/>
      <c r="C174" s="237"/>
      <c r="D174" s="30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2:18" x14ac:dyDescent="0.3">
      <c r="B175" s="237"/>
      <c r="C175" s="237"/>
      <c r="D175" s="30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2:18" x14ac:dyDescent="0.3">
      <c r="B176" s="237"/>
      <c r="C176" s="237"/>
      <c r="D176" s="30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2:18" x14ac:dyDescent="0.3">
      <c r="B177" s="237"/>
      <c r="C177" s="237"/>
      <c r="D177" s="30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2:18" x14ac:dyDescent="0.3">
      <c r="B178" s="237"/>
      <c r="C178" s="237"/>
      <c r="D178" s="30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2:18" x14ac:dyDescent="0.3">
      <c r="B179" s="237"/>
      <c r="C179" s="237"/>
      <c r="D179" s="30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2:18" x14ac:dyDescent="0.3">
      <c r="B180" s="237"/>
      <c r="C180" s="237"/>
      <c r="D180" s="30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2:18" x14ac:dyDescent="0.3">
      <c r="B181" s="237"/>
      <c r="C181" s="237"/>
      <c r="D181" s="30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2:18" x14ac:dyDescent="0.3">
      <c r="B182" s="237"/>
      <c r="C182" s="237"/>
      <c r="D182" s="30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2:18" x14ac:dyDescent="0.3">
      <c r="B183" s="237"/>
      <c r="C183" s="237"/>
      <c r="D183" s="30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2:18" x14ac:dyDescent="0.3">
      <c r="B184" s="237"/>
      <c r="C184" s="237"/>
      <c r="D184" s="30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2:18" x14ac:dyDescent="0.3">
      <c r="B185" s="237"/>
      <c r="C185" s="237"/>
      <c r="D185" s="30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2:18" x14ac:dyDescent="0.3">
      <c r="B186" s="237"/>
      <c r="C186" s="237"/>
      <c r="D186" s="30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2:18" x14ac:dyDescent="0.3">
      <c r="B187" s="237"/>
      <c r="C187" s="237"/>
      <c r="D187" s="30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2:18" x14ac:dyDescent="0.3">
      <c r="B188" s="237"/>
      <c r="C188" s="237"/>
      <c r="D188" s="30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2:18" x14ac:dyDescent="0.3">
      <c r="B189" s="237"/>
      <c r="C189" s="237"/>
      <c r="D189" s="30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2:18" x14ac:dyDescent="0.3">
      <c r="B190" s="237"/>
      <c r="C190" s="237"/>
      <c r="D190" s="30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2:18" x14ac:dyDescent="0.3">
      <c r="B191" s="237"/>
      <c r="C191" s="237"/>
      <c r="D191" s="30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2:18" x14ac:dyDescent="0.3">
      <c r="B192" s="237"/>
      <c r="C192" s="237"/>
      <c r="D192" s="30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2:18" x14ac:dyDescent="0.3">
      <c r="B193" s="237"/>
      <c r="C193" s="237"/>
      <c r="D193" s="30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2:18" x14ac:dyDescent="0.3">
      <c r="B194" s="237"/>
      <c r="C194" s="237"/>
      <c r="D194" s="30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2:18" x14ac:dyDescent="0.3">
      <c r="B195" s="237"/>
      <c r="C195" s="237"/>
      <c r="D195" s="30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2:18" x14ac:dyDescent="0.3">
      <c r="B196" s="237"/>
      <c r="C196" s="237"/>
      <c r="D196" s="30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2:18" x14ac:dyDescent="0.3">
      <c r="B197" s="237"/>
      <c r="C197" s="237"/>
      <c r="D197" s="30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2:18" x14ac:dyDescent="0.3">
      <c r="B198" s="237"/>
      <c r="C198" s="237"/>
      <c r="D198" s="30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2:18" x14ac:dyDescent="0.3">
      <c r="B199" s="237"/>
      <c r="C199" s="237"/>
      <c r="D199" s="30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2:18" x14ac:dyDescent="0.3">
      <c r="B200" s="237"/>
      <c r="C200" s="237"/>
      <c r="D200" s="30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2:18" x14ac:dyDescent="0.3">
      <c r="B201" s="237"/>
      <c r="C201" s="237"/>
      <c r="D201" s="30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2:18" x14ac:dyDescent="0.3">
      <c r="B202" s="237"/>
      <c r="C202" s="237"/>
      <c r="D202" s="30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2:18" x14ac:dyDescent="0.3">
      <c r="B203" s="237"/>
      <c r="C203" s="237"/>
      <c r="D203" s="30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2:18" x14ac:dyDescent="0.3">
      <c r="B204" s="237"/>
      <c r="C204" s="237"/>
      <c r="D204" s="30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2:18" x14ac:dyDescent="0.3">
      <c r="B205" s="237"/>
      <c r="C205" s="237"/>
      <c r="D205" s="30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2:18" x14ac:dyDescent="0.3">
      <c r="B206" s="237"/>
      <c r="C206" s="237"/>
      <c r="D206" s="30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2:18" x14ac:dyDescent="0.3">
      <c r="B207" s="237"/>
      <c r="C207" s="237"/>
      <c r="D207" s="30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2:18" x14ac:dyDescent="0.3">
      <c r="B208" s="237"/>
      <c r="C208" s="237"/>
      <c r="D208" s="30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2:18" x14ac:dyDescent="0.3">
      <c r="B209" s="237"/>
      <c r="C209" s="237"/>
      <c r="D209" s="30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2:18" x14ac:dyDescent="0.3">
      <c r="B210" s="237"/>
      <c r="C210" s="237"/>
      <c r="D210" s="30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2:18" x14ac:dyDescent="0.3">
      <c r="B211" s="237"/>
      <c r="C211" s="237"/>
      <c r="D211" s="30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2:18" x14ac:dyDescent="0.3">
      <c r="B212" s="237"/>
      <c r="C212" s="237"/>
      <c r="D212" s="30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2:18" x14ac:dyDescent="0.3">
      <c r="B213" s="237"/>
      <c r="C213" s="237"/>
      <c r="D213" s="30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2:18" x14ac:dyDescent="0.3">
      <c r="B214" s="237"/>
      <c r="C214" s="237"/>
      <c r="D214" s="30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2:18" x14ac:dyDescent="0.3">
      <c r="B215" s="237"/>
      <c r="C215" s="237"/>
      <c r="D215" s="30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2:18" x14ac:dyDescent="0.3">
      <c r="B216" s="237"/>
      <c r="C216" s="237"/>
      <c r="D216" s="30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2:18" x14ac:dyDescent="0.3">
      <c r="B217" s="237"/>
      <c r="C217" s="237"/>
      <c r="D217" s="30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2:18" x14ac:dyDescent="0.3">
      <c r="B218" s="237"/>
      <c r="C218" s="237"/>
      <c r="D218" s="30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2:18" x14ac:dyDescent="0.3">
      <c r="B219" s="237"/>
      <c r="C219" s="237"/>
      <c r="D219" s="30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2:18" x14ac:dyDescent="0.3">
      <c r="B220" s="237"/>
      <c r="C220" s="237"/>
      <c r="D220" s="30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2:18" x14ac:dyDescent="0.3">
      <c r="B221" s="237"/>
      <c r="C221" s="237"/>
      <c r="D221" s="30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2:18" x14ac:dyDescent="0.3">
      <c r="B222" s="237"/>
      <c r="C222" s="237"/>
      <c r="D222" s="30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2:18" x14ac:dyDescent="0.3">
      <c r="B223" s="237"/>
      <c r="C223" s="237"/>
      <c r="D223" s="30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2:18" x14ac:dyDescent="0.3">
      <c r="B224" s="237"/>
      <c r="C224" s="237"/>
      <c r="D224" s="30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2:18" x14ac:dyDescent="0.3">
      <c r="B225" s="237"/>
      <c r="C225" s="237"/>
      <c r="D225" s="30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2:18" x14ac:dyDescent="0.3">
      <c r="B226" s="237"/>
      <c r="C226" s="237"/>
      <c r="D226" s="30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2:18" x14ac:dyDescent="0.3">
      <c r="B227" s="237"/>
      <c r="C227" s="237"/>
      <c r="D227" s="30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2:18" x14ac:dyDescent="0.3">
      <c r="B228" s="237"/>
      <c r="C228" s="237"/>
      <c r="D228" s="30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2:18" x14ac:dyDescent="0.3">
      <c r="B229" s="237"/>
      <c r="C229" s="237"/>
      <c r="D229" s="30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2:18" x14ac:dyDescent="0.3">
      <c r="B230" s="237"/>
      <c r="C230" s="237"/>
      <c r="D230" s="30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2:18" x14ac:dyDescent="0.3">
      <c r="B231" s="237"/>
      <c r="C231" s="237"/>
      <c r="D231" s="30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2:18" x14ac:dyDescent="0.3">
      <c r="B232" s="237"/>
      <c r="C232" s="237"/>
      <c r="D232" s="30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  <row r="233" spans="2:18" x14ac:dyDescent="0.3">
      <c r="B233" s="237"/>
      <c r="C233" s="237"/>
      <c r="D233" s="30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</row>
    <row r="234" spans="2:18" x14ac:dyDescent="0.3">
      <c r="B234" s="237"/>
      <c r="C234" s="237"/>
      <c r="D234" s="30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</row>
    <row r="235" spans="2:18" x14ac:dyDescent="0.3">
      <c r="B235" s="237"/>
      <c r="C235" s="237"/>
      <c r="D235" s="30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</row>
    <row r="236" spans="2:18" x14ac:dyDescent="0.3">
      <c r="B236" s="237"/>
      <c r="C236" s="237"/>
      <c r="D236" s="30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</row>
    <row r="237" spans="2:18" x14ac:dyDescent="0.3">
      <c r="B237" s="237"/>
      <c r="C237" s="237"/>
      <c r="D237" s="30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</row>
    <row r="238" spans="2:18" x14ac:dyDescent="0.3">
      <c r="B238" s="237"/>
      <c r="C238" s="237"/>
      <c r="D238" s="30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</row>
    <row r="239" spans="2:18" x14ac:dyDescent="0.3">
      <c r="B239" s="237"/>
      <c r="C239" s="237"/>
      <c r="D239" s="30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</row>
    <row r="240" spans="2:18" x14ac:dyDescent="0.3">
      <c r="B240" s="237"/>
      <c r="C240" s="237"/>
      <c r="D240" s="30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</row>
    <row r="241" spans="2:18" x14ac:dyDescent="0.3">
      <c r="B241" s="237"/>
      <c r="C241" s="237"/>
      <c r="D241" s="30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</row>
    <row r="242" spans="2:18" x14ac:dyDescent="0.3">
      <c r="B242" s="237"/>
      <c r="C242" s="237"/>
      <c r="D242" s="30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</row>
    <row r="243" spans="2:18" x14ac:dyDescent="0.3">
      <c r="B243" s="237"/>
      <c r="C243" s="237"/>
      <c r="D243" s="30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</row>
    <row r="244" spans="2:18" x14ac:dyDescent="0.3">
      <c r="B244" s="237"/>
      <c r="C244" s="237"/>
      <c r="D244" s="30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</row>
    <row r="245" spans="2:18" x14ac:dyDescent="0.3">
      <c r="B245" s="237"/>
      <c r="C245" s="237"/>
      <c r="D245" s="30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</row>
    <row r="246" spans="2:18" x14ac:dyDescent="0.3">
      <c r="B246" s="237"/>
      <c r="C246" s="237"/>
      <c r="D246" s="30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</row>
    <row r="247" spans="2:18" x14ac:dyDescent="0.3">
      <c r="B247" s="237"/>
      <c r="C247" s="237"/>
      <c r="D247" s="30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64" bestFit="1" customWidth="1"/>
    <col min="2" max="2" width="13.81640625" style="250" bestFit="1" customWidth="1"/>
    <col min="3" max="3" width="14.7265625" style="250" bestFit="1" customWidth="1"/>
    <col min="4" max="4" width="17.453125" style="250" bestFit="1" customWidth="1"/>
    <col min="5" max="5" width="15.453125" style="250" bestFit="1" customWidth="1"/>
    <col min="6" max="6" width="16.26953125" style="64" hidden="1" customWidth="1"/>
    <col min="7" max="7" width="3.54296875" style="64" hidden="1" customWidth="1"/>
    <col min="8" max="8" width="2.26953125" style="64" hidden="1" customWidth="1"/>
    <col min="9" max="9" width="3.54296875" style="220" customWidth="1"/>
    <col min="10" max="10" width="2.453125" style="220" customWidth="1"/>
    <col min="11" max="16384" width="9.1796875" style="64"/>
  </cols>
  <sheetData>
    <row r="3" spans="1:20" ht="18.5" x14ac:dyDescent="0.45">
      <c r="A3" s="259" t="s">
        <v>156</v>
      </c>
      <c r="B3" s="259"/>
      <c r="C3" s="259"/>
      <c r="D3" s="259"/>
      <c r="E3" s="259"/>
      <c r="F3" s="173"/>
      <c r="G3" s="173"/>
      <c r="H3" s="173"/>
    </row>
    <row r="4" spans="1:20" ht="15.75" customHeight="1" x14ac:dyDescent="0.45">
      <c r="A4" s="268" t="str">
        <f>" за станом на " &amp; STRPRESENTDATE</f>
        <v xml:space="preserve"> за станом на 31.03.2023</v>
      </c>
      <c r="B4" s="257"/>
      <c r="C4" s="257"/>
      <c r="D4" s="257"/>
      <c r="E4" s="257"/>
      <c r="F4" s="257"/>
      <c r="G4" s="257"/>
      <c r="H4" s="257"/>
      <c r="I4" s="202"/>
      <c r="J4" s="202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18.5" x14ac:dyDescent="0.45">
      <c r="A5" s="259" t="s">
        <v>21</v>
      </c>
      <c r="B5" s="259"/>
      <c r="C5" s="259"/>
      <c r="D5" s="259"/>
      <c r="E5" s="259"/>
      <c r="F5" s="173"/>
      <c r="G5" s="173"/>
      <c r="H5" s="173"/>
    </row>
    <row r="6" spans="1:20" x14ac:dyDescent="0.3">
      <c r="B6" s="237"/>
      <c r="C6" s="237"/>
      <c r="D6" s="237"/>
      <c r="E6" s="237"/>
      <c r="F6" s="47"/>
      <c r="G6" s="47"/>
      <c r="H6" s="47"/>
      <c r="I6" s="202"/>
      <c r="J6" s="202"/>
      <c r="K6" s="47"/>
      <c r="L6" s="47"/>
      <c r="M6" s="47"/>
      <c r="N6" s="47"/>
      <c r="O6" s="47"/>
      <c r="P6" s="47"/>
      <c r="Q6" s="47"/>
      <c r="R6" s="47"/>
    </row>
    <row r="7" spans="1:20" s="216" customFormat="1" x14ac:dyDescent="0.3">
      <c r="B7" s="146"/>
      <c r="C7" s="146"/>
      <c r="D7" s="146"/>
      <c r="E7" s="146"/>
      <c r="I7" s="60"/>
      <c r="J7" s="60"/>
    </row>
    <row r="8" spans="1:20" s="217" customFormat="1" ht="35.25" customHeight="1" x14ac:dyDescent="0.25">
      <c r="A8" s="27" t="s">
        <v>183</v>
      </c>
      <c r="B8" s="174" t="s">
        <v>9</v>
      </c>
      <c r="C8" s="174" t="s">
        <v>131</v>
      </c>
      <c r="D8" s="174" t="s">
        <v>121</v>
      </c>
      <c r="E8" s="174" t="str">
        <f xml:space="preserve"> "Сума боргу " &amp; VALVAL</f>
        <v>Сума боргу млрд. одиниць</v>
      </c>
      <c r="F8" s="176" t="s">
        <v>98</v>
      </c>
      <c r="G8" s="176" t="s">
        <v>56</v>
      </c>
      <c r="H8" s="176" t="s">
        <v>54</v>
      </c>
      <c r="I8" s="89"/>
      <c r="J8" s="89"/>
    </row>
    <row r="9" spans="1:20" s="76" customFormat="1" ht="15.5" x14ac:dyDescent="0.3">
      <c r="A9" s="252" t="s">
        <v>156</v>
      </c>
      <c r="B9" s="253">
        <v>7.1879999999999997</v>
      </c>
      <c r="C9" s="253">
        <v>12.27</v>
      </c>
      <c r="D9" s="253">
        <v>10.48</v>
      </c>
      <c r="E9" s="253">
        <v>4384777745.2200003</v>
      </c>
      <c r="F9" s="254">
        <v>0</v>
      </c>
      <c r="G9" s="254">
        <v>0</v>
      </c>
      <c r="H9" s="254">
        <v>3</v>
      </c>
      <c r="I9" s="202" t="str">
        <f t="shared" ref="I9:I53" si="0">IF(A9="","",A9 &amp; "; " &amp;B9 &amp; "%; "&amp;C9 &amp;"р.")</f>
        <v>Державний та гарантований державою борг України; 7,188%; 12,27р.</v>
      </c>
      <c r="J9" s="21">
        <f t="shared" ref="J9:J61" si="1">E9</f>
        <v>4384777745.2200003</v>
      </c>
    </row>
    <row r="10" spans="1:20" ht="15.5" x14ac:dyDescent="0.35">
      <c r="A10" s="39" t="s">
        <v>22</v>
      </c>
      <c r="B10" s="223">
        <v>7.2720000000000002</v>
      </c>
      <c r="C10" s="223">
        <v>12.48</v>
      </c>
      <c r="D10" s="223">
        <v>10.99</v>
      </c>
      <c r="E10" s="223">
        <v>4043067994.1999998</v>
      </c>
      <c r="F10" s="39">
        <v>0</v>
      </c>
      <c r="G10" s="39">
        <v>0</v>
      </c>
      <c r="H10" s="39">
        <v>2</v>
      </c>
      <c r="I10" s="202" t="str">
        <f t="shared" si="0"/>
        <v xml:space="preserve">    Державний борг; 7,272%; 12,48р.</v>
      </c>
      <c r="J10" s="21">
        <f t="shared" si="1"/>
        <v>4043067994.1999998</v>
      </c>
      <c r="K10" s="47"/>
      <c r="L10" s="47"/>
      <c r="M10" s="47"/>
      <c r="N10" s="47"/>
      <c r="O10" s="47"/>
      <c r="P10" s="47"/>
      <c r="Q10" s="47"/>
      <c r="R10" s="47"/>
    </row>
    <row r="11" spans="1:20" ht="15.5" x14ac:dyDescent="0.35">
      <c r="A11" s="245" t="s">
        <v>80</v>
      </c>
      <c r="B11" s="166">
        <v>14.481999999999999</v>
      </c>
      <c r="C11" s="166">
        <v>7.67</v>
      </c>
      <c r="D11" s="166">
        <v>8.59</v>
      </c>
      <c r="E11" s="166">
        <v>1444720585.97</v>
      </c>
      <c r="F11" s="39">
        <v>1</v>
      </c>
      <c r="G11" s="39">
        <v>0</v>
      </c>
      <c r="H11" s="39">
        <v>0</v>
      </c>
      <c r="I11" s="202" t="str">
        <f t="shared" si="0"/>
        <v xml:space="preserve">      Державний внутрішній борг; 14,482%; 7,67р.</v>
      </c>
      <c r="J11" s="21">
        <f t="shared" si="1"/>
        <v>1444720585.97</v>
      </c>
      <c r="K11" s="47"/>
      <c r="L11" s="47"/>
      <c r="M11" s="47"/>
      <c r="N11" s="47"/>
      <c r="O11" s="47"/>
      <c r="P11" s="47"/>
      <c r="Q11" s="47"/>
      <c r="R11" s="47"/>
    </row>
    <row r="12" spans="1:20" ht="15.5" x14ac:dyDescent="0.35">
      <c r="A12" s="39" t="s">
        <v>148</v>
      </c>
      <c r="B12" s="223">
        <v>14.493</v>
      </c>
      <c r="C12" s="223">
        <v>7.64</v>
      </c>
      <c r="D12" s="223">
        <v>8.59</v>
      </c>
      <c r="E12" s="223">
        <v>1443001303.1700001</v>
      </c>
      <c r="F12" s="39">
        <v>0</v>
      </c>
      <c r="G12" s="39">
        <v>0</v>
      </c>
      <c r="H12" s="39">
        <v>0</v>
      </c>
      <c r="I12" s="202" t="str">
        <f t="shared" si="0"/>
        <v xml:space="preserve">         в т.ч. ОВДП; 14,493%; 7,64р.</v>
      </c>
      <c r="J12" s="21">
        <f t="shared" si="1"/>
        <v>1443001303.1700001</v>
      </c>
      <c r="K12" s="47"/>
      <c r="L12" s="47"/>
      <c r="M12" s="47"/>
      <c r="N12" s="47"/>
      <c r="O12" s="47"/>
      <c r="P12" s="47"/>
      <c r="Q12" s="47"/>
      <c r="R12" s="47"/>
    </row>
    <row r="13" spans="1:20" ht="15.5" x14ac:dyDescent="0.35">
      <c r="A13" s="39" t="s">
        <v>160</v>
      </c>
      <c r="B13" s="223">
        <v>0</v>
      </c>
      <c r="C13" s="223">
        <v>0</v>
      </c>
      <c r="D13" s="223">
        <v>0</v>
      </c>
      <c r="E13" s="223">
        <v>0</v>
      </c>
      <c r="F13" s="39">
        <v>0</v>
      </c>
      <c r="G13" s="39">
        <v>1</v>
      </c>
      <c r="H13" s="39">
        <v>0</v>
      </c>
      <c r="I13" s="202" t="str">
        <f t="shared" si="0"/>
        <v xml:space="preserve">            ОВДП (1 - місячні); 0%; 0р.</v>
      </c>
      <c r="J13" s="21">
        <f t="shared" si="1"/>
        <v>0</v>
      </c>
      <c r="K13" s="47"/>
      <c r="L13" s="47"/>
      <c r="M13" s="47"/>
      <c r="N13" s="47"/>
      <c r="O13" s="47"/>
      <c r="P13" s="47"/>
      <c r="Q13" s="47"/>
      <c r="R13" s="47"/>
    </row>
    <row r="14" spans="1:20" ht="15.5" x14ac:dyDescent="0.35">
      <c r="A14" s="39" t="s">
        <v>213</v>
      </c>
      <c r="B14" s="223">
        <v>9.3539999999999992</v>
      </c>
      <c r="C14" s="223">
        <v>8.1999999999999993</v>
      </c>
      <c r="D14" s="223">
        <v>2.39</v>
      </c>
      <c r="E14" s="223">
        <v>81333450</v>
      </c>
      <c r="F14" s="39">
        <v>0</v>
      </c>
      <c r="G14" s="39">
        <v>1</v>
      </c>
      <c r="H14" s="39">
        <v>0</v>
      </c>
      <c r="I14" s="202" t="str">
        <f t="shared" si="0"/>
        <v xml:space="preserve">            ОВДП (10 - річні); 9,354%; 8,2р.</v>
      </c>
      <c r="J14" s="21">
        <f t="shared" si="1"/>
        <v>81333450</v>
      </c>
      <c r="K14" s="47"/>
      <c r="L14" s="47"/>
      <c r="M14" s="47"/>
      <c r="N14" s="47"/>
      <c r="O14" s="47"/>
      <c r="P14" s="47"/>
      <c r="Q14" s="47"/>
      <c r="R14" s="47"/>
    </row>
    <row r="15" spans="1:20" ht="15.5" x14ac:dyDescent="0.35">
      <c r="A15" s="39" t="s">
        <v>40</v>
      </c>
      <c r="B15" s="223">
        <v>11.252000000000001</v>
      </c>
      <c r="C15" s="223">
        <v>11</v>
      </c>
      <c r="D15" s="223">
        <v>3.79</v>
      </c>
      <c r="E15" s="223">
        <v>17533000</v>
      </c>
      <c r="F15" s="39">
        <v>0</v>
      </c>
      <c r="G15" s="39">
        <v>1</v>
      </c>
      <c r="H15" s="39">
        <v>0</v>
      </c>
      <c r="I15" s="202" t="str">
        <f t="shared" si="0"/>
        <v xml:space="preserve">            ОВДП (11 - річні); 11,252%; 11р.</v>
      </c>
      <c r="J15" s="21">
        <f t="shared" si="1"/>
        <v>17533000</v>
      </c>
      <c r="K15" s="47"/>
      <c r="L15" s="47"/>
      <c r="M15" s="47"/>
      <c r="N15" s="47"/>
      <c r="O15" s="47"/>
      <c r="P15" s="47"/>
      <c r="Q15" s="47"/>
      <c r="R15" s="47"/>
    </row>
    <row r="16" spans="1:20" ht="15.5" x14ac:dyDescent="0.35">
      <c r="A16" s="39" t="s">
        <v>172</v>
      </c>
      <c r="B16" s="223">
        <v>1.994</v>
      </c>
      <c r="C16" s="223">
        <v>0.81</v>
      </c>
      <c r="D16" s="223">
        <v>0.28999999999999998</v>
      </c>
      <c r="E16" s="223">
        <v>36417085.710000001</v>
      </c>
      <c r="F16" s="39">
        <v>0</v>
      </c>
      <c r="G16" s="39">
        <v>1</v>
      </c>
      <c r="H16" s="39">
        <v>0</v>
      </c>
      <c r="I16" s="202" t="str">
        <f t="shared" si="0"/>
        <v xml:space="preserve">            ОВДП (12 - місячні); 1,994%; 0,81р.</v>
      </c>
      <c r="J16" s="21">
        <f t="shared" si="1"/>
        <v>36417085.710000001</v>
      </c>
      <c r="K16" s="47"/>
      <c r="L16" s="47"/>
      <c r="M16" s="47"/>
      <c r="N16" s="47"/>
      <c r="O16" s="47"/>
      <c r="P16" s="47"/>
      <c r="Q16" s="47"/>
      <c r="R16" s="47"/>
    </row>
    <row r="17" spans="1:18" ht="15.5" x14ac:dyDescent="0.35">
      <c r="A17" s="39" t="s">
        <v>90</v>
      </c>
      <c r="B17" s="223">
        <v>13.43</v>
      </c>
      <c r="C17" s="223">
        <v>12.04</v>
      </c>
      <c r="D17" s="223">
        <v>7.42</v>
      </c>
      <c r="E17" s="223">
        <v>50000000</v>
      </c>
      <c r="F17" s="39">
        <v>0</v>
      </c>
      <c r="G17" s="39">
        <v>1</v>
      </c>
      <c r="H17" s="39">
        <v>0</v>
      </c>
      <c r="I17" s="202" t="str">
        <f t="shared" si="0"/>
        <v xml:space="preserve">            ОВДП (12 - річні); 13,43%; 12,04р.</v>
      </c>
      <c r="J17" s="21">
        <f t="shared" si="1"/>
        <v>50000000</v>
      </c>
      <c r="K17" s="47"/>
      <c r="L17" s="47"/>
      <c r="M17" s="47"/>
      <c r="N17" s="47"/>
      <c r="O17" s="47"/>
      <c r="P17" s="47"/>
      <c r="Q17" s="47"/>
      <c r="R17" s="47"/>
    </row>
    <row r="18" spans="1:18" ht="15.5" x14ac:dyDescent="0.35">
      <c r="A18" s="39" t="s">
        <v>145</v>
      </c>
      <c r="B18" s="223">
        <v>7.5970000000000004</v>
      </c>
      <c r="C18" s="223">
        <v>13.19</v>
      </c>
      <c r="D18" s="223">
        <v>6.97</v>
      </c>
      <c r="E18" s="223">
        <v>28700001</v>
      </c>
      <c r="F18" s="39">
        <v>0</v>
      </c>
      <c r="G18" s="39">
        <v>1</v>
      </c>
      <c r="H18" s="39">
        <v>0</v>
      </c>
      <c r="I18" s="202" t="str">
        <f t="shared" si="0"/>
        <v xml:space="preserve">            ОВДП (13 - річні); 7,597%; 13,19р.</v>
      </c>
      <c r="J18" s="21">
        <f t="shared" si="1"/>
        <v>28700001</v>
      </c>
      <c r="K18" s="47"/>
      <c r="L18" s="47"/>
      <c r="M18" s="47"/>
      <c r="N18" s="47"/>
      <c r="O18" s="47"/>
      <c r="P18" s="47"/>
      <c r="Q18" s="47"/>
      <c r="R18" s="47"/>
    </row>
    <row r="19" spans="1:18" ht="15.5" x14ac:dyDescent="0.35">
      <c r="A19" s="39" t="s">
        <v>205</v>
      </c>
      <c r="B19" s="223">
        <v>7.4379999999999997</v>
      </c>
      <c r="C19" s="223">
        <v>14.04</v>
      </c>
      <c r="D19" s="223">
        <v>7.84</v>
      </c>
      <c r="E19" s="223">
        <v>46900000</v>
      </c>
      <c r="F19" s="39">
        <v>0</v>
      </c>
      <c r="G19" s="39">
        <v>1</v>
      </c>
      <c r="H19" s="39">
        <v>0</v>
      </c>
      <c r="I19" s="202" t="str">
        <f t="shared" si="0"/>
        <v xml:space="preserve">            ОВДП (14 - річні); 7,438%; 14,04р.</v>
      </c>
      <c r="J19" s="21">
        <f t="shared" si="1"/>
        <v>46900000</v>
      </c>
      <c r="K19" s="47"/>
      <c r="L19" s="47"/>
      <c r="M19" s="47"/>
      <c r="N19" s="47"/>
      <c r="O19" s="47"/>
      <c r="P19" s="47"/>
      <c r="Q19" s="47"/>
      <c r="R19" s="47"/>
    </row>
    <row r="20" spans="1:18" ht="15.5" x14ac:dyDescent="0.35">
      <c r="A20" s="39" t="s">
        <v>35</v>
      </c>
      <c r="B20" s="223">
        <v>9.8510000000000009</v>
      </c>
      <c r="C20" s="223">
        <v>14.69</v>
      </c>
      <c r="D20" s="223">
        <v>11.55</v>
      </c>
      <c r="E20" s="223">
        <v>237101957</v>
      </c>
      <c r="F20" s="39">
        <v>0</v>
      </c>
      <c r="G20" s="39">
        <v>1</v>
      </c>
      <c r="H20" s="39">
        <v>0</v>
      </c>
      <c r="I20" s="202" t="str">
        <f t="shared" si="0"/>
        <v xml:space="preserve">            ОВДП (15 - річні); 9,851%; 14,69р.</v>
      </c>
      <c r="J20" s="21">
        <f t="shared" si="1"/>
        <v>237101957</v>
      </c>
      <c r="K20" s="47"/>
      <c r="L20" s="47"/>
      <c r="M20" s="47"/>
      <c r="N20" s="47"/>
      <c r="O20" s="47"/>
      <c r="P20" s="47"/>
      <c r="Q20" s="47"/>
      <c r="R20" s="47"/>
    </row>
    <row r="21" spans="1:18" ht="15.5" x14ac:dyDescent="0.35">
      <c r="A21" s="39" t="s">
        <v>85</v>
      </c>
      <c r="B21" s="223">
        <v>8.5749999999999993</v>
      </c>
      <c r="C21" s="223">
        <v>15.85</v>
      </c>
      <c r="D21" s="223">
        <v>10.36</v>
      </c>
      <c r="E21" s="223">
        <v>12097744</v>
      </c>
      <c r="F21" s="39">
        <v>0</v>
      </c>
      <c r="G21" s="39">
        <v>1</v>
      </c>
      <c r="H21" s="39">
        <v>0</v>
      </c>
      <c r="I21" s="202" t="str">
        <f t="shared" si="0"/>
        <v xml:space="preserve">            ОВДП (16 - річні); 8,575%; 15,85р.</v>
      </c>
      <c r="J21" s="21">
        <f t="shared" si="1"/>
        <v>12097744</v>
      </c>
      <c r="K21" s="47"/>
      <c r="L21" s="47"/>
      <c r="M21" s="47"/>
      <c r="N21" s="47"/>
      <c r="O21" s="47"/>
      <c r="P21" s="47"/>
      <c r="Q21" s="47"/>
      <c r="R21" s="47"/>
    </row>
    <row r="22" spans="1:18" ht="15.5" x14ac:dyDescent="0.35">
      <c r="A22" s="245" t="s">
        <v>135</v>
      </c>
      <c r="B22" s="166">
        <v>17.573</v>
      </c>
      <c r="C22" s="166">
        <v>16.899999999999999</v>
      </c>
      <c r="D22" s="166">
        <v>14.28</v>
      </c>
      <c r="E22" s="166">
        <v>27097744</v>
      </c>
      <c r="F22" s="39">
        <v>0</v>
      </c>
      <c r="G22" s="39">
        <v>1</v>
      </c>
      <c r="H22" s="39">
        <v>0</v>
      </c>
      <c r="I22" s="202" t="str">
        <f t="shared" si="0"/>
        <v xml:space="preserve">            ОВДП (17 - річні); 17,573%; 16,9р.</v>
      </c>
      <c r="J22" s="21">
        <f t="shared" si="1"/>
        <v>27097744</v>
      </c>
      <c r="K22" s="47"/>
      <c r="L22" s="47"/>
      <c r="M22" s="47"/>
      <c r="N22" s="47"/>
      <c r="O22" s="47"/>
      <c r="P22" s="47"/>
      <c r="Q22" s="47"/>
      <c r="R22" s="47"/>
    </row>
    <row r="23" spans="1:18" ht="15.5" x14ac:dyDescent="0.35">
      <c r="A23" s="39" t="s">
        <v>19</v>
      </c>
      <c r="B23" s="223">
        <v>10.648</v>
      </c>
      <c r="C23" s="223">
        <v>1.18</v>
      </c>
      <c r="D23" s="223">
        <v>0.59</v>
      </c>
      <c r="E23" s="223">
        <v>92711735.299999997</v>
      </c>
      <c r="F23" s="39">
        <v>0</v>
      </c>
      <c r="G23" s="39">
        <v>1</v>
      </c>
      <c r="H23" s="39">
        <v>0</v>
      </c>
      <c r="I23" s="202" t="str">
        <f t="shared" si="0"/>
        <v xml:space="preserve">            ОВДП (18 - місячні); 10,648%; 1,18р.</v>
      </c>
      <c r="J23" s="21">
        <f t="shared" si="1"/>
        <v>92711735.299999997</v>
      </c>
      <c r="K23" s="47"/>
      <c r="L23" s="47"/>
      <c r="M23" s="47"/>
      <c r="N23" s="47"/>
      <c r="O23" s="47"/>
      <c r="P23" s="47"/>
      <c r="Q23" s="47"/>
      <c r="R23" s="47"/>
    </row>
    <row r="24" spans="1:18" ht="15.5" x14ac:dyDescent="0.35">
      <c r="A24" s="39" t="s">
        <v>198</v>
      </c>
      <c r="B24" s="223">
        <v>8.17</v>
      </c>
      <c r="C24" s="223">
        <v>17.850000000000001</v>
      </c>
      <c r="D24" s="223">
        <v>12.36</v>
      </c>
      <c r="E24" s="223">
        <v>12097744</v>
      </c>
      <c r="F24" s="39">
        <v>0</v>
      </c>
      <c r="G24" s="39">
        <v>1</v>
      </c>
      <c r="H24" s="39">
        <v>0</v>
      </c>
      <c r="I24" s="202" t="str">
        <f t="shared" si="0"/>
        <v xml:space="preserve">            ОВДП (18 - річні); 8,17%; 17,85р.</v>
      </c>
      <c r="J24" s="21">
        <f t="shared" si="1"/>
        <v>12097744</v>
      </c>
      <c r="K24" s="47"/>
      <c r="L24" s="47"/>
      <c r="M24" s="47"/>
      <c r="N24" s="47"/>
      <c r="O24" s="47"/>
      <c r="P24" s="47"/>
      <c r="Q24" s="47"/>
      <c r="R24" s="47"/>
    </row>
    <row r="25" spans="1:18" ht="15.5" x14ac:dyDescent="0.35">
      <c r="A25" s="245" t="s">
        <v>187</v>
      </c>
      <c r="B25" s="166">
        <v>23.5</v>
      </c>
      <c r="C25" s="166">
        <v>18.850000000000001</v>
      </c>
      <c r="D25" s="166">
        <v>13.36</v>
      </c>
      <c r="E25" s="166">
        <v>12097744</v>
      </c>
      <c r="F25" s="39">
        <v>0</v>
      </c>
      <c r="G25" s="39">
        <v>1</v>
      </c>
      <c r="H25" s="39">
        <v>0</v>
      </c>
      <c r="I25" s="202" t="str">
        <f t="shared" si="0"/>
        <v xml:space="preserve">            ОВДП (19 - річні); 23,5%; 18,85р.</v>
      </c>
      <c r="J25" s="21">
        <f t="shared" si="1"/>
        <v>12097744</v>
      </c>
      <c r="K25" s="47"/>
      <c r="L25" s="47"/>
      <c r="M25" s="47"/>
      <c r="N25" s="47"/>
      <c r="O25" s="47"/>
      <c r="P25" s="47"/>
      <c r="Q25" s="47"/>
      <c r="R25" s="47"/>
    </row>
    <row r="26" spans="1:18" ht="15.5" x14ac:dyDescent="0.35">
      <c r="A26" s="245" t="s">
        <v>202</v>
      </c>
      <c r="B26" s="166">
        <v>16.652999999999999</v>
      </c>
      <c r="C26" s="166">
        <v>1.72</v>
      </c>
      <c r="D26" s="166">
        <v>1.57</v>
      </c>
      <c r="E26" s="166">
        <v>110824373.68000001</v>
      </c>
      <c r="F26" s="39">
        <v>0</v>
      </c>
      <c r="G26" s="39">
        <v>1</v>
      </c>
      <c r="H26" s="39">
        <v>0</v>
      </c>
      <c r="I26" s="202" t="str">
        <f t="shared" si="0"/>
        <v xml:space="preserve">            ОВДП (2 - річні); 16,653%; 1,72р.</v>
      </c>
      <c r="J26" s="21">
        <f t="shared" si="1"/>
        <v>110824373.68000001</v>
      </c>
      <c r="K26" s="47"/>
      <c r="L26" s="47"/>
      <c r="M26" s="47"/>
      <c r="N26" s="47"/>
      <c r="O26" s="47"/>
      <c r="P26" s="47"/>
      <c r="Q26" s="47"/>
      <c r="R26" s="47"/>
    </row>
    <row r="27" spans="1:18" ht="15.5" x14ac:dyDescent="0.35">
      <c r="A27" s="39" t="s">
        <v>146</v>
      </c>
      <c r="B27" s="223">
        <v>23.5</v>
      </c>
      <c r="C27" s="223">
        <v>19.850000000000001</v>
      </c>
      <c r="D27" s="223">
        <v>14.36</v>
      </c>
      <c r="E27" s="223">
        <v>12097744</v>
      </c>
      <c r="F27" s="39">
        <v>0</v>
      </c>
      <c r="G27" s="39">
        <v>1</v>
      </c>
      <c r="H27" s="39">
        <v>0</v>
      </c>
      <c r="I27" s="202" t="str">
        <f t="shared" si="0"/>
        <v xml:space="preserve">            ОВДП (20 - річні); 23,5%; 19,85р.</v>
      </c>
      <c r="J27" s="21">
        <f t="shared" si="1"/>
        <v>12097744</v>
      </c>
      <c r="K27" s="47"/>
      <c r="L27" s="47"/>
      <c r="M27" s="47"/>
      <c r="N27" s="47"/>
      <c r="O27" s="47"/>
      <c r="P27" s="47"/>
      <c r="Q27" s="47"/>
      <c r="R27" s="47"/>
    </row>
    <row r="28" spans="1:18" ht="15.5" x14ac:dyDescent="0.35">
      <c r="A28" s="39" t="s">
        <v>206</v>
      </c>
      <c r="B28" s="223">
        <v>23.5</v>
      </c>
      <c r="C28" s="223">
        <v>20.85</v>
      </c>
      <c r="D28" s="223">
        <v>15.36</v>
      </c>
      <c r="E28" s="223">
        <v>12097744</v>
      </c>
      <c r="F28" s="39">
        <v>0</v>
      </c>
      <c r="G28" s="39">
        <v>1</v>
      </c>
      <c r="H28" s="39">
        <v>0</v>
      </c>
      <c r="I28" s="202" t="str">
        <f t="shared" si="0"/>
        <v xml:space="preserve">            ОВДП (21 - річні); 23,5%; 20,85р.</v>
      </c>
      <c r="J28" s="21">
        <f t="shared" si="1"/>
        <v>12097744</v>
      </c>
      <c r="K28" s="47"/>
      <c r="L28" s="47"/>
      <c r="M28" s="47"/>
      <c r="N28" s="47"/>
      <c r="O28" s="47"/>
      <c r="P28" s="47"/>
      <c r="Q28" s="47"/>
      <c r="R28" s="47"/>
    </row>
    <row r="29" spans="1:18" ht="15.5" x14ac:dyDescent="0.35">
      <c r="A29" s="39" t="s">
        <v>36</v>
      </c>
      <c r="B29" s="223">
        <v>23.5</v>
      </c>
      <c r="C29" s="223">
        <v>21.85</v>
      </c>
      <c r="D29" s="223">
        <v>16.36</v>
      </c>
      <c r="E29" s="223">
        <v>12097744</v>
      </c>
      <c r="F29" s="39">
        <v>0</v>
      </c>
      <c r="G29" s="39">
        <v>1</v>
      </c>
      <c r="H29" s="39">
        <v>0</v>
      </c>
      <c r="I29" s="202" t="str">
        <f t="shared" si="0"/>
        <v xml:space="preserve">            ОВДП (22 - річні); 23,5%; 21,85р.</v>
      </c>
      <c r="J29" s="21">
        <f t="shared" si="1"/>
        <v>12097744</v>
      </c>
      <c r="K29" s="47"/>
      <c r="L29" s="47"/>
      <c r="M29" s="47"/>
      <c r="N29" s="47"/>
      <c r="O29" s="47"/>
      <c r="P29" s="47"/>
      <c r="Q29" s="47"/>
      <c r="R29" s="47"/>
    </row>
    <row r="30" spans="1:18" ht="15.5" x14ac:dyDescent="0.35">
      <c r="A30" s="39" t="s">
        <v>86</v>
      </c>
      <c r="B30" s="223">
        <v>23.5</v>
      </c>
      <c r="C30" s="223">
        <v>22.85</v>
      </c>
      <c r="D30" s="223">
        <v>17.36</v>
      </c>
      <c r="E30" s="223">
        <v>12097744</v>
      </c>
      <c r="F30" s="39">
        <v>0</v>
      </c>
      <c r="G30" s="39">
        <v>1</v>
      </c>
      <c r="H30" s="39">
        <v>0</v>
      </c>
      <c r="I30" s="202" t="str">
        <f t="shared" si="0"/>
        <v xml:space="preserve">            ОВДП (23 - річні); 23,5%; 22,85р.</v>
      </c>
      <c r="J30" s="21">
        <f t="shared" si="1"/>
        <v>12097744</v>
      </c>
      <c r="K30" s="47"/>
      <c r="L30" s="47"/>
      <c r="M30" s="47"/>
      <c r="N30" s="47"/>
      <c r="O30" s="47"/>
      <c r="P30" s="47"/>
      <c r="Q30" s="47"/>
      <c r="R30" s="47"/>
    </row>
    <row r="31" spans="1:18" ht="15.5" x14ac:dyDescent="0.35">
      <c r="A31" s="39" t="s">
        <v>136</v>
      </c>
      <c r="B31" s="223">
        <v>23.5</v>
      </c>
      <c r="C31" s="223">
        <v>23.85</v>
      </c>
      <c r="D31" s="223">
        <v>18.36</v>
      </c>
      <c r="E31" s="223">
        <v>12097744</v>
      </c>
      <c r="F31" s="39">
        <v>0</v>
      </c>
      <c r="G31" s="39">
        <v>1</v>
      </c>
      <c r="H31" s="39">
        <v>0</v>
      </c>
      <c r="I31" s="202" t="str">
        <f t="shared" si="0"/>
        <v xml:space="preserve">            ОВДП (24 - річні); 23,5%; 23,85р.</v>
      </c>
      <c r="J31" s="21">
        <f t="shared" si="1"/>
        <v>12097744</v>
      </c>
      <c r="K31" s="47"/>
      <c r="L31" s="47"/>
      <c r="M31" s="47"/>
      <c r="N31" s="47"/>
      <c r="O31" s="47"/>
      <c r="P31" s="47"/>
      <c r="Q31" s="47"/>
      <c r="R31" s="47"/>
    </row>
    <row r="32" spans="1:18" ht="15.5" x14ac:dyDescent="0.35">
      <c r="A32" s="39" t="s">
        <v>200</v>
      </c>
      <c r="B32" s="223">
        <v>23.5</v>
      </c>
      <c r="C32" s="223">
        <v>24.85</v>
      </c>
      <c r="D32" s="223">
        <v>19.36</v>
      </c>
      <c r="E32" s="223">
        <v>12097744</v>
      </c>
      <c r="F32" s="39">
        <v>0</v>
      </c>
      <c r="G32" s="39">
        <v>1</v>
      </c>
      <c r="H32" s="39">
        <v>0</v>
      </c>
      <c r="I32" s="202" t="str">
        <f t="shared" si="0"/>
        <v xml:space="preserve">            ОВДП (25 - річні); 23,5%; 24,85р.</v>
      </c>
      <c r="J32" s="21">
        <f t="shared" si="1"/>
        <v>12097744</v>
      </c>
      <c r="K32" s="47"/>
      <c r="L32" s="47"/>
      <c r="M32" s="47"/>
      <c r="N32" s="47"/>
      <c r="O32" s="47"/>
      <c r="P32" s="47"/>
      <c r="Q32" s="47"/>
      <c r="R32" s="47"/>
    </row>
    <row r="33" spans="1:18" ht="15.5" x14ac:dyDescent="0.35">
      <c r="A33" s="39" t="s">
        <v>29</v>
      </c>
      <c r="B33" s="223">
        <v>23.5</v>
      </c>
      <c r="C33" s="223">
        <v>25.85</v>
      </c>
      <c r="D33" s="223">
        <v>20.36</v>
      </c>
      <c r="E33" s="223">
        <v>12097744</v>
      </c>
      <c r="F33" s="39">
        <v>0</v>
      </c>
      <c r="G33" s="39">
        <v>1</v>
      </c>
      <c r="H33" s="39">
        <v>0</v>
      </c>
      <c r="I33" s="202" t="str">
        <f t="shared" si="0"/>
        <v xml:space="preserve">            ОВДП (26 - річні); 23,5%; 25,85р.</v>
      </c>
      <c r="J33" s="21">
        <f t="shared" si="1"/>
        <v>12097744</v>
      </c>
      <c r="K33" s="47"/>
      <c r="L33" s="47"/>
      <c r="M33" s="47"/>
      <c r="N33" s="47"/>
      <c r="O33" s="47"/>
      <c r="P33" s="47"/>
      <c r="Q33" s="47"/>
      <c r="R33" s="47"/>
    </row>
    <row r="34" spans="1:18" ht="15.5" x14ac:dyDescent="0.35">
      <c r="A34" s="39" t="s">
        <v>79</v>
      </c>
      <c r="B34" s="223">
        <v>23.5</v>
      </c>
      <c r="C34" s="223">
        <v>26.85</v>
      </c>
      <c r="D34" s="223">
        <v>21.36</v>
      </c>
      <c r="E34" s="223">
        <v>12097744</v>
      </c>
      <c r="F34" s="39">
        <v>0</v>
      </c>
      <c r="G34" s="39">
        <v>1</v>
      </c>
      <c r="H34" s="39">
        <v>0</v>
      </c>
      <c r="I34" s="202" t="str">
        <f t="shared" si="0"/>
        <v xml:space="preserve">            ОВДП (27 - річні); 23,5%; 26,85р.</v>
      </c>
      <c r="J34" s="21">
        <f t="shared" si="1"/>
        <v>12097744</v>
      </c>
      <c r="K34" s="47"/>
      <c r="L34" s="47"/>
      <c r="M34" s="47"/>
      <c r="N34" s="47"/>
      <c r="O34" s="47"/>
      <c r="P34" s="47"/>
      <c r="Q34" s="47"/>
      <c r="R34" s="47"/>
    </row>
    <row r="35" spans="1:18" ht="15.5" x14ac:dyDescent="0.35">
      <c r="A35" s="39" t="s">
        <v>129</v>
      </c>
      <c r="B35" s="223">
        <v>23.5</v>
      </c>
      <c r="C35" s="223">
        <v>27.85</v>
      </c>
      <c r="D35" s="223">
        <v>22.36</v>
      </c>
      <c r="E35" s="223">
        <v>12097744</v>
      </c>
      <c r="F35" s="39">
        <v>0</v>
      </c>
      <c r="G35" s="39">
        <v>1</v>
      </c>
      <c r="H35" s="39">
        <v>0</v>
      </c>
      <c r="I35" s="202" t="str">
        <f t="shared" si="0"/>
        <v xml:space="preserve">            ОВДП (28 - річні); 23,5%; 27,85р.</v>
      </c>
      <c r="J35" s="21">
        <f t="shared" si="1"/>
        <v>12097744</v>
      </c>
      <c r="K35" s="47"/>
      <c r="L35" s="47"/>
      <c r="M35" s="47"/>
      <c r="N35" s="47"/>
      <c r="O35" s="47"/>
      <c r="P35" s="47"/>
      <c r="Q35" s="47"/>
      <c r="R35" s="47"/>
    </row>
    <row r="36" spans="1:18" ht="15.5" x14ac:dyDescent="0.35">
      <c r="A36" s="39" t="s">
        <v>193</v>
      </c>
      <c r="B36" s="223">
        <v>23.5</v>
      </c>
      <c r="C36" s="223">
        <v>28.85</v>
      </c>
      <c r="D36" s="223">
        <v>23.36</v>
      </c>
      <c r="E36" s="223">
        <v>12097744</v>
      </c>
      <c r="F36" s="39">
        <v>0</v>
      </c>
      <c r="G36" s="39">
        <v>1</v>
      </c>
      <c r="H36" s="39">
        <v>0</v>
      </c>
      <c r="I36" s="202" t="str">
        <f t="shared" si="0"/>
        <v xml:space="preserve">            ОВДП (29 - річні); 23,5%; 28,85р.</v>
      </c>
      <c r="J36" s="21">
        <f t="shared" si="1"/>
        <v>12097744</v>
      </c>
      <c r="K36" s="47"/>
      <c r="L36" s="47"/>
      <c r="M36" s="47"/>
      <c r="N36" s="47"/>
      <c r="O36" s="47"/>
      <c r="P36" s="47"/>
      <c r="Q36" s="47"/>
      <c r="R36" s="47"/>
    </row>
    <row r="37" spans="1:18" ht="15.5" x14ac:dyDescent="0.35">
      <c r="A37" s="39" t="s">
        <v>7</v>
      </c>
      <c r="B37" s="223">
        <v>0</v>
      </c>
      <c r="C37" s="223">
        <v>0</v>
      </c>
      <c r="D37" s="223">
        <v>0</v>
      </c>
      <c r="E37" s="223">
        <v>0</v>
      </c>
      <c r="F37" s="39">
        <v>0</v>
      </c>
      <c r="G37" s="39">
        <v>1</v>
      </c>
      <c r="H37" s="39">
        <v>0</v>
      </c>
      <c r="I37" s="202" t="str">
        <f t="shared" si="0"/>
        <v xml:space="preserve">            ОВДП (3 - місячні); 0%; 0р.</v>
      </c>
      <c r="J37" s="21">
        <f t="shared" si="1"/>
        <v>0</v>
      </c>
      <c r="K37" s="47"/>
      <c r="L37" s="47"/>
      <c r="M37" s="47"/>
      <c r="N37" s="47"/>
      <c r="O37" s="47"/>
      <c r="P37" s="47"/>
      <c r="Q37" s="47"/>
      <c r="R37" s="47"/>
    </row>
    <row r="38" spans="1:18" ht="15.5" x14ac:dyDescent="0.35">
      <c r="A38" s="39" t="s">
        <v>32</v>
      </c>
      <c r="B38" s="223">
        <v>11.85</v>
      </c>
      <c r="C38" s="223">
        <v>1.87</v>
      </c>
      <c r="D38" s="223">
        <v>1.1000000000000001</v>
      </c>
      <c r="E38" s="223">
        <v>40529000</v>
      </c>
      <c r="F38" s="39">
        <v>0</v>
      </c>
      <c r="G38" s="39">
        <v>1</v>
      </c>
      <c r="H38" s="39">
        <v>0</v>
      </c>
      <c r="I38" s="202" t="str">
        <f t="shared" si="0"/>
        <v xml:space="preserve">            ОВДП (3 - річні); 11,85%; 1,87р.</v>
      </c>
      <c r="J38" s="21">
        <f t="shared" si="1"/>
        <v>40529000</v>
      </c>
      <c r="K38" s="47"/>
      <c r="L38" s="47"/>
      <c r="M38" s="47"/>
      <c r="N38" s="47"/>
      <c r="O38" s="47"/>
      <c r="P38" s="47"/>
      <c r="Q38" s="47"/>
      <c r="R38" s="47"/>
    </row>
    <row r="39" spans="1:18" ht="15.5" x14ac:dyDescent="0.35">
      <c r="A39" s="39" t="s">
        <v>154</v>
      </c>
      <c r="B39" s="223">
        <v>24.931000000000001</v>
      </c>
      <c r="C39" s="223">
        <v>18.600000000000001</v>
      </c>
      <c r="D39" s="223">
        <v>17.739999999999998</v>
      </c>
      <c r="E39" s="223">
        <v>262097751</v>
      </c>
      <c r="F39" s="39">
        <v>0</v>
      </c>
      <c r="G39" s="39">
        <v>1</v>
      </c>
      <c r="H39" s="39">
        <v>0</v>
      </c>
      <c r="I39" s="202" t="str">
        <f t="shared" si="0"/>
        <v xml:space="preserve">            ОВДП (30 - річні); 24,931%; 18,6р.</v>
      </c>
      <c r="J39" s="21">
        <f t="shared" si="1"/>
        <v>262097751</v>
      </c>
      <c r="K39" s="47"/>
      <c r="L39" s="47"/>
      <c r="M39" s="47"/>
      <c r="N39" s="47"/>
      <c r="O39" s="47"/>
      <c r="P39" s="47"/>
      <c r="Q39" s="47"/>
      <c r="R39" s="47"/>
    </row>
    <row r="40" spans="1:18" ht="15.5" x14ac:dyDescent="0.35">
      <c r="A40" s="39" t="s">
        <v>83</v>
      </c>
      <c r="B40" s="223">
        <v>10.667999999999999</v>
      </c>
      <c r="C40" s="223">
        <v>2.81</v>
      </c>
      <c r="D40" s="223">
        <v>0.94</v>
      </c>
      <c r="E40" s="223">
        <v>37788384</v>
      </c>
      <c r="F40" s="39">
        <v>0</v>
      </c>
      <c r="G40" s="39">
        <v>1</v>
      </c>
      <c r="H40" s="39">
        <v>0</v>
      </c>
      <c r="I40" s="202" t="str">
        <f t="shared" si="0"/>
        <v xml:space="preserve">            ОВДП (4 - річні); 10,668%; 2,81р.</v>
      </c>
      <c r="J40" s="21">
        <f t="shared" si="1"/>
        <v>37788384</v>
      </c>
      <c r="K40" s="47"/>
      <c r="L40" s="47"/>
      <c r="M40" s="47"/>
      <c r="N40" s="47"/>
      <c r="O40" s="47"/>
      <c r="P40" s="47"/>
      <c r="Q40" s="47"/>
      <c r="R40" s="47"/>
    </row>
    <row r="41" spans="1:18" ht="15.5" x14ac:dyDescent="0.35">
      <c r="A41" s="39" t="s">
        <v>133</v>
      </c>
      <c r="B41" s="223">
        <v>16.291</v>
      </c>
      <c r="C41" s="223">
        <v>3.36</v>
      </c>
      <c r="D41" s="223">
        <v>2.79</v>
      </c>
      <c r="E41" s="223">
        <v>65115522</v>
      </c>
      <c r="F41" s="39">
        <v>0</v>
      </c>
      <c r="G41" s="39">
        <v>1</v>
      </c>
      <c r="H41" s="39">
        <v>0</v>
      </c>
      <c r="I41" s="202" t="str">
        <f t="shared" si="0"/>
        <v xml:space="preserve">            ОВДП (5 - річні); 16,291%; 3,36р.</v>
      </c>
      <c r="J41" s="21">
        <f t="shared" si="1"/>
        <v>65115522</v>
      </c>
      <c r="K41" s="47"/>
      <c r="L41" s="47"/>
      <c r="M41" s="47"/>
      <c r="N41" s="47"/>
      <c r="O41" s="47"/>
      <c r="P41" s="47"/>
      <c r="Q41" s="47"/>
      <c r="R41" s="47"/>
    </row>
    <row r="42" spans="1:18" ht="15.5" x14ac:dyDescent="0.35">
      <c r="A42" s="39" t="s">
        <v>43</v>
      </c>
      <c r="B42" s="223">
        <v>1.3580000000000001</v>
      </c>
      <c r="C42" s="223">
        <v>0.42</v>
      </c>
      <c r="D42" s="223">
        <v>0.2</v>
      </c>
      <c r="E42" s="223">
        <v>68518529.480000004</v>
      </c>
      <c r="F42" s="39">
        <v>0</v>
      </c>
      <c r="G42" s="39">
        <v>1</v>
      </c>
      <c r="H42" s="39">
        <v>0</v>
      </c>
      <c r="I42" s="202" t="str">
        <f t="shared" si="0"/>
        <v xml:space="preserve">            ОВДП (6 - місячні); 1,358%; 0,42р.</v>
      </c>
      <c r="J42" s="21">
        <f t="shared" si="1"/>
        <v>68518529.480000004</v>
      </c>
      <c r="K42" s="47"/>
      <c r="L42" s="47"/>
      <c r="M42" s="47"/>
      <c r="N42" s="47"/>
      <c r="O42" s="47"/>
      <c r="P42" s="47"/>
      <c r="Q42" s="47"/>
      <c r="R42" s="47"/>
    </row>
    <row r="43" spans="1:18" ht="15.5" x14ac:dyDescent="0.35">
      <c r="A43" s="39" t="s">
        <v>122</v>
      </c>
      <c r="B43" s="223">
        <v>15.84</v>
      </c>
      <c r="C43" s="223">
        <v>5.39</v>
      </c>
      <c r="D43" s="223">
        <v>1.91</v>
      </c>
      <c r="E43" s="223">
        <v>41080407</v>
      </c>
      <c r="F43" s="39">
        <v>0</v>
      </c>
      <c r="G43" s="39">
        <v>1</v>
      </c>
      <c r="H43" s="39">
        <v>0</v>
      </c>
      <c r="I43" s="202" t="str">
        <f t="shared" si="0"/>
        <v xml:space="preserve">            ОВДП (6 - річні); 15,84%; 5,39р.</v>
      </c>
      <c r="J43" s="21">
        <f t="shared" si="1"/>
        <v>41080407</v>
      </c>
      <c r="K43" s="47"/>
      <c r="L43" s="47"/>
      <c r="M43" s="47"/>
      <c r="N43" s="47"/>
      <c r="O43" s="47"/>
      <c r="P43" s="47"/>
      <c r="Q43" s="47"/>
      <c r="R43" s="47"/>
    </row>
    <row r="44" spans="1:18" ht="15.5" x14ac:dyDescent="0.35">
      <c r="A44" s="39" t="s">
        <v>186</v>
      </c>
      <c r="B44" s="223">
        <v>9.3989999999999991</v>
      </c>
      <c r="C44" s="223">
        <v>5.23</v>
      </c>
      <c r="D44" s="223">
        <v>3.26</v>
      </c>
      <c r="E44" s="223">
        <v>21481691</v>
      </c>
      <c r="F44" s="39">
        <v>0</v>
      </c>
      <c r="G44" s="39">
        <v>1</v>
      </c>
      <c r="H44" s="39">
        <v>0</v>
      </c>
      <c r="I44" s="202" t="str">
        <f t="shared" si="0"/>
        <v xml:space="preserve">            ОВДП (7 - річні); 9,399%; 5,23р.</v>
      </c>
      <c r="J44" s="21">
        <f t="shared" si="1"/>
        <v>21481691</v>
      </c>
      <c r="K44" s="47"/>
      <c r="L44" s="47"/>
      <c r="M44" s="47"/>
      <c r="N44" s="47"/>
      <c r="O44" s="47"/>
      <c r="P44" s="47"/>
      <c r="Q44" s="47"/>
      <c r="R44" s="47"/>
    </row>
    <row r="45" spans="1:18" ht="15.5" x14ac:dyDescent="0.35">
      <c r="A45" s="39" t="s">
        <v>17</v>
      </c>
      <c r="B45" s="223">
        <v>11.29</v>
      </c>
      <c r="C45" s="223">
        <v>8.17</v>
      </c>
      <c r="D45" s="223">
        <v>2.61</v>
      </c>
      <c r="E45" s="223">
        <v>2500000</v>
      </c>
      <c r="F45" s="39">
        <v>0</v>
      </c>
      <c r="G45" s="39">
        <v>1</v>
      </c>
      <c r="H45" s="39">
        <v>0</v>
      </c>
      <c r="I45" s="202" t="str">
        <f t="shared" si="0"/>
        <v xml:space="preserve">            ОВДП (8 - річні); 11,29%; 8,17р.</v>
      </c>
      <c r="J45" s="21">
        <f t="shared" si="1"/>
        <v>2500000</v>
      </c>
      <c r="K45" s="47"/>
      <c r="L45" s="47"/>
      <c r="M45" s="47"/>
      <c r="N45" s="47"/>
      <c r="O45" s="47"/>
      <c r="P45" s="47"/>
      <c r="Q45" s="47"/>
      <c r="R45" s="47"/>
    </row>
    <row r="46" spans="1:18" ht="15.5" x14ac:dyDescent="0.35">
      <c r="A46" s="39" t="s">
        <v>130</v>
      </c>
      <c r="B46" s="223">
        <v>0</v>
      </c>
      <c r="C46" s="223">
        <v>0</v>
      </c>
      <c r="D46" s="223">
        <v>0</v>
      </c>
      <c r="E46" s="223">
        <v>0</v>
      </c>
      <c r="F46" s="39">
        <v>0</v>
      </c>
      <c r="G46" s="39">
        <v>1</v>
      </c>
      <c r="H46" s="39">
        <v>0</v>
      </c>
      <c r="I46" s="202" t="str">
        <f t="shared" si="0"/>
        <v xml:space="preserve">            ОВДП (9 - місячні); 0%; 0р.</v>
      </c>
      <c r="J46" s="21">
        <f t="shared" si="1"/>
        <v>0</v>
      </c>
      <c r="K46" s="47"/>
      <c r="L46" s="47"/>
      <c r="M46" s="47"/>
      <c r="N46" s="47"/>
      <c r="O46" s="47"/>
      <c r="P46" s="47"/>
      <c r="Q46" s="47"/>
      <c r="R46" s="47"/>
    </row>
    <row r="47" spans="1:18" ht="15.5" x14ac:dyDescent="0.35">
      <c r="A47" s="39" t="s">
        <v>68</v>
      </c>
      <c r="B47" s="223">
        <v>12.132999999999999</v>
      </c>
      <c r="C47" s="223">
        <v>9.2200000000000006</v>
      </c>
      <c r="D47" s="223">
        <v>1.65</v>
      </c>
      <c r="E47" s="223">
        <v>18000000</v>
      </c>
      <c r="F47" s="39">
        <v>0</v>
      </c>
      <c r="G47" s="39">
        <v>1</v>
      </c>
      <c r="H47" s="39">
        <v>0</v>
      </c>
      <c r="I47" s="202" t="str">
        <f t="shared" si="0"/>
        <v xml:space="preserve">            ОВДП (9 - річні); 12,133%; 9,22р.</v>
      </c>
      <c r="J47" s="21">
        <f t="shared" si="1"/>
        <v>18000000</v>
      </c>
      <c r="K47" s="47"/>
      <c r="L47" s="47"/>
      <c r="M47" s="47"/>
      <c r="N47" s="47"/>
      <c r="O47" s="47"/>
      <c r="P47" s="47"/>
      <c r="Q47" s="47"/>
      <c r="R47" s="47"/>
    </row>
    <row r="48" spans="1:18" ht="15.5" x14ac:dyDescent="0.35">
      <c r="A48" s="39" t="s">
        <v>57</v>
      </c>
      <c r="B48" s="223">
        <v>3.2629999999999999</v>
      </c>
      <c r="C48" s="223">
        <v>16.809999999999999</v>
      </c>
      <c r="D48" s="223">
        <v>12.33</v>
      </c>
      <c r="E48" s="223">
        <v>2598347408.23</v>
      </c>
      <c r="F48" s="39">
        <v>1</v>
      </c>
      <c r="G48" s="39">
        <v>0</v>
      </c>
      <c r="H48" s="39">
        <v>0</v>
      </c>
      <c r="I48" s="202" t="str">
        <f t="shared" si="0"/>
        <v xml:space="preserve">      Державний зовнішній борг; 3,263%; 16,81р.</v>
      </c>
      <c r="J48" s="21">
        <f t="shared" si="1"/>
        <v>2598347408.23</v>
      </c>
      <c r="K48" s="47"/>
      <c r="L48" s="47"/>
      <c r="M48" s="47"/>
      <c r="N48" s="47"/>
      <c r="O48" s="47"/>
      <c r="P48" s="47"/>
      <c r="Q48" s="47"/>
      <c r="R48" s="47"/>
    </row>
    <row r="49" spans="1:18" ht="15.5" x14ac:dyDescent="0.35">
      <c r="A49" s="39" t="s">
        <v>216</v>
      </c>
      <c r="B49" s="223">
        <v>7.1449999999999996</v>
      </c>
      <c r="C49" s="223">
        <v>16.27</v>
      </c>
      <c r="D49" s="223">
        <v>10.43</v>
      </c>
      <c r="E49" s="223">
        <v>830225399.22000003</v>
      </c>
      <c r="F49" s="39">
        <v>0</v>
      </c>
      <c r="G49" s="39">
        <v>0</v>
      </c>
      <c r="H49" s="39">
        <v>0</v>
      </c>
      <c r="I49" s="202" t="str">
        <f t="shared" si="0"/>
        <v xml:space="preserve">         в т.ч. ОЗДП; 7,145%; 16,27р.</v>
      </c>
      <c r="J49" s="21">
        <f t="shared" si="1"/>
        <v>830225399.22000003</v>
      </c>
      <c r="K49" s="47"/>
      <c r="L49" s="47"/>
      <c r="M49" s="47"/>
      <c r="N49" s="47"/>
      <c r="O49" s="47"/>
      <c r="P49" s="47"/>
      <c r="Q49" s="47"/>
      <c r="R49" s="47"/>
    </row>
    <row r="50" spans="1:18" ht="15.5" x14ac:dyDescent="0.35">
      <c r="A50" s="39" t="s">
        <v>64</v>
      </c>
      <c r="B50" s="223">
        <v>6.1870000000000003</v>
      </c>
      <c r="C50" s="223">
        <v>9.5399999999999991</v>
      </c>
      <c r="D50" s="223">
        <v>4.43</v>
      </c>
      <c r="E50" s="223">
        <v>341709751.01999998</v>
      </c>
      <c r="F50" s="39">
        <v>0</v>
      </c>
      <c r="G50" s="39">
        <v>0</v>
      </c>
      <c r="H50" s="39">
        <v>2</v>
      </c>
      <c r="I50" s="202" t="str">
        <f t="shared" si="0"/>
        <v xml:space="preserve">   Гарантований борг; 6,187%; 9,54р.</v>
      </c>
      <c r="J50" s="21">
        <f t="shared" si="1"/>
        <v>341709751.01999998</v>
      </c>
      <c r="K50" s="47"/>
      <c r="L50" s="47"/>
      <c r="M50" s="47"/>
      <c r="N50" s="47"/>
      <c r="O50" s="47"/>
      <c r="P50" s="47"/>
      <c r="Q50" s="47"/>
      <c r="R50" s="47"/>
    </row>
    <row r="51" spans="1:18" ht="15.5" x14ac:dyDescent="0.35">
      <c r="A51" s="39" t="s">
        <v>33</v>
      </c>
      <c r="B51" s="223">
        <v>12.888999999999999</v>
      </c>
      <c r="C51" s="223">
        <v>5.44</v>
      </c>
      <c r="D51" s="223">
        <v>4.55</v>
      </c>
      <c r="E51" s="223">
        <v>71328297.269999996</v>
      </c>
      <c r="F51" s="39">
        <v>1</v>
      </c>
      <c r="G51" s="39">
        <v>0</v>
      </c>
      <c r="H51" s="39">
        <v>0</v>
      </c>
      <c r="I51" s="202" t="str">
        <f t="shared" si="0"/>
        <v xml:space="preserve">      Гарантований внутрішній борг; 12,889%; 5,44р.</v>
      </c>
      <c r="J51" s="21">
        <f t="shared" si="1"/>
        <v>71328297.269999996</v>
      </c>
      <c r="K51" s="47"/>
      <c r="L51" s="47"/>
      <c r="M51" s="47"/>
      <c r="N51" s="47"/>
      <c r="O51" s="47"/>
      <c r="P51" s="47"/>
      <c r="Q51" s="47"/>
      <c r="R51" s="47"/>
    </row>
    <row r="52" spans="1:18" ht="15.5" x14ac:dyDescent="0.35">
      <c r="A52" s="39" t="s">
        <v>112</v>
      </c>
      <c r="B52" s="223">
        <v>10.461</v>
      </c>
      <c r="C52" s="223">
        <v>4.3499999999999996</v>
      </c>
      <c r="D52" s="223">
        <v>2.4</v>
      </c>
      <c r="E52" s="223">
        <v>11847416.6</v>
      </c>
      <c r="F52" s="39">
        <v>0</v>
      </c>
      <c r="G52" s="39">
        <v>0</v>
      </c>
      <c r="H52" s="39">
        <v>0</v>
      </c>
      <c r="I52" s="202" t="str">
        <f t="shared" si="0"/>
        <v xml:space="preserve">         в т.ч. Облігації; 10,461%; 4,35р.</v>
      </c>
      <c r="J52" s="21">
        <f t="shared" si="1"/>
        <v>11847416.6</v>
      </c>
      <c r="K52" s="47"/>
      <c r="L52" s="47"/>
      <c r="M52" s="47"/>
      <c r="N52" s="47"/>
      <c r="O52" s="47"/>
      <c r="P52" s="47"/>
      <c r="Q52" s="47"/>
      <c r="R52" s="47"/>
    </row>
    <row r="53" spans="1:18" ht="15.5" x14ac:dyDescent="0.35">
      <c r="A53" s="39" t="s">
        <v>75</v>
      </c>
      <c r="B53" s="223">
        <v>4.4189999999999996</v>
      </c>
      <c r="C53" s="223">
        <v>11.2</v>
      </c>
      <c r="D53" s="223">
        <v>4.4000000000000004</v>
      </c>
      <c r="E53" s="223">
        <v>270381453.75</v>
      </c>
      <c r="F53" s="39">
        <v>1</v>
      </c>
      <c r="G53" s="39">
        <v>0</v>
      </c>
      <c r="H53" s="39">
        <v>0</v>
      </c>
      <c r="I53" s="202" t="str">
        <f t="shared" si="0"/>
        <v xml:space="preserve">      Гарантований зовнішній борг; 4,419%; 11,2р.</v>
      </c>
      <c r="J53" s="21">
        <f t="shared" si="1"/>
        <v>270381453.75</v>
      </c>
      <c r="K53" s="47"/>
      <c r="L53" s="47"/>
      <c r="M53" s="47"/>
      <c r="N53" s="47"/>
      <c r="O53" s="47"/>
      <c r="P53" s="47"/>
      <c r="Q53" s="47"/>
      <c r="R53" s="47"/>
    </row>
    <row r="54" spans="1:18" ht="15.5" x14ac:dyDescent="0.35">
      <c r="A54" s="39" t="s">
        <v>216</v>
      </c>
      <c r="B54" s="223">
        <v>6.5880000000000001</v>
      </c>
      <c r="C54" s="223">
        <v>6.5</v>
      </c>
      <c r="D54" s="223">
        <v>4.93</v>
      </c>
      <c r="E54" s="223">
        <v>55767115</v>
      </c>
      <c r="F54" s="39">
        <v>0</v>
      </c>
      <c r="G54" s="39">
        <v>0</v>
      </c>
      <c r="H54" s="39">
        <v>0</v>
      </c>
      <c r="I54" s="202"/>
      <c r="J54" s="21">
        <f t="shared" si="1"/>
        <v>55767115</v>
      </c>
      <c r="K54" s="47"/>
      <c r="L54" s="47"/>
      <c r="M54" s="47"/>
      <c r="N54" s="47"/>
      <c r="O54" s="47"/>
      <c r="P54" s="47"/>
      <c r="Q54" s="47"/>
      <c r="R54" s="47"/>
    </row>
    <row r="55" spans="1:18" x14ac:dyDescent="0.3">
      <c r="B55" s="237"/>
      <c r="C55" s="237"/>
      <c r="D55" s="237"/>
      <c r="E55" s="237"/>
      <c r="F55" s="47"/>
      <c r="G55" s="47"/>
      <c r="H55" s="47"/>
      <c r="I55" s="202"/>
      <c r="J55" s="21">
        <f t="shared" si="1"/>
        <v>0</v>
      </c>
      <c r="K55" s="47"/>
      <c r="L55" s="47"/>
      <c r="M55" s="47"/>
      <c r="N55" s="47"/>
      <c r="O55" s="47"/>
      <c r="P55" s="47"/>
      <c r="Q55" s="47"/>
      <c r="R55" s="47"/>
    </row>
    <row r="56" spans="1:18" x14ac:dyDescent="0.3">
      <c r="B56" s="237"/>
      <c r="C56" s="237"/>
      <c r="D56" s="237"/>
      <c r="E56" s="237"/>
      <c r="F56" s="47"/>
      <c r="G56" s="47"/>
      <c r="H56" s="47"/>
      <c r="I56" s="202"/>
      <c r="J56" s="21">
        <f t="shared" si="1"/>
        <v>0</v>
      </c>
      <c r="K56" s="47"/>
      <c r="L56" s="47"/>
      <c r="M56" s="47"/>
      <c r="N56" s="47"/>
      <c r="O56" s="47"/>
      <c r="P56" s="47"/>
      <c r="Q56" s="47"/>
      <c r="R56" s="47"/>
    </row>
    <row r="57" spans="1:18" x14ac:dyDescent="0.3">
      <c r="B57" s="237"/>
      <c r="C57" s="237"/>
      <c r="D57" s="237"/>
      <c r="E57" s="237"/>
      <c r="F57" s="47"/>
      <c r="G57" s="47"/>
      <c r="H57" s="47"/>
      <c r="I57" s="202"/>
      <c r="J57" s="21">
        <f t="shared" si="1"/>
        <v>0</v>
      </c>
      <c r="K57" s="47"/>
      <c r="L57" s="47"/>
      <c r="M57" s="47"/>
      <c r="N57" s="47"/>
      <c r="O57" s="47"/>
      <c r="P57" s="47"/>
      <c r="Q57" s="47"/>
      <c r="R57" s="47"/>
    </row>
    <row r="58" spans="1:18" x14ac:dyDescent="0.3">
      <c r="B58" s="237"/>
      <c r="C58" s="237"/>
      <c r="D58" s="237"/>
      <c r="E58" s="237"/>
      <c r="F58" s="47"/>
      <c r="G58" s="47"/>
      <c r="H58" s="47"/>
      <c r="I58" s="202"/>
      <c r="J58" s="21">
        <f t="shared" si="1"/>
        <v>0</v>
      </c>
      <c r="K58" s="47"/>
      <c r="L58" s="47"/>
      <c r="M58" s="47"/>
      <c r="N58" s="47"/>
      <c r="O58" s="47"/>
      <c r="P58" s="47"/>
      <c r="Q58" s="47"/>
      <c r="R58" s="47"/>
    </row>
    <row r="59" spans="1:18" x14ac:dyDescent="0.3">
      <c r="B59" s="237"/>
      <c r="C59" s="237"/>
      <c r="D59" s="237"/>
      <c r="E59" s="237"/>
      <c r="F59" s="47"/>
      <c r="G59" s="47"/>
      <c r="H59" s="47"/>
      <c r="I59" s="202"/>
      <c r="J59" s="21">
        <f t="shared" si="1"/>
        <v>0</v>
      </c>
      <c r="K59" s="47"/>
      <c r="L59" s="47"/>
      <c r="M59" s="47"/>
      <c r="N59" s="47"/>
      <c r="O59" s="47"/>
      <c r="P59" s="47"/>
      <c r="Q59" s="47"/>
      <c r="R59" s="47"/>
    </row>
    <row r="60" spans="1:18" x14ac:dyDescent="0.3">
      <c r="B60" s="237"/>
      <c r="C60" s="237"/>
      <c r="D60" s="237"/>
      <c r="E60" s="237"/>
      <c r="F60" s="47"/>
      <c r="G60" s="47"/>
      <c r="H60" s="47"/>
      <c r="I60" s="202"/>
      <c r="J60" s="21">
        <f t="shared" si="1"/>
        <v>0</v>
      </c>
      <c r="K60" s="47"/>
      <c r="L60" s="47"/>
      <c r="M60" s="47"/>
      <c r="N60" s="47"/>
      <c r="O60" s="47"/>
      <c r="P60" s="47"/>
      <c r="Q60" s="47"/>
      <c r="R60" s="47"/>
    </row>
    <row r="61" spans="1:18" x14ac:dyDescent="0.3">
      <c r="B61" s="237"/>
      <c r="C61" s="237"/>
      <c r="D61" s="237"/>
      <c r="E61" s="237"/>
      <c r="F61" s="47"/>
      <c r="G61" s="47"/>
      <c r="H61" s="47"/>
      <c r="I61" s="202"/>
      <c r="J61" s="21">
        <f t="shared" si="1"/>
        <v>0</v>
      </c>
      <c r="K61" s="47"/>
      <c r="L61" s="47"/>
      <c r="M61" s="47"/>
      <c r="N61" s="47"/>
      <c r="O61" s="47"/>
      <c r="P61" s="47"/>
      <c r="Q61" s="47"/>
      <c r="R61" s="47"/>
    </row>
    <row r="62" spans="1:18" x14ac:dyDescent="0.3">
      <c r="B62" s="237"/>
      <c r="C62" s="237"/>
      <c r="D62" s="237"/>
      <c r="E62" s="237"/>
      <c r="F62" s="47"/>
      <c r="G62" s="47"/>
      <c r="H62" s="47"/>
      <c r="I62" s="202"/>
      <c r="J62" s="202"/>
      <c r="K62" s="47"/>
      <c r="L62" s="47"/>
      <c r="M62" s="47"/>
      <c r="N62" s="47"/>
      <c r="O62" s="47"/>
      <c r="P62" s="47"/>
      <c r="Q62" s="47"/>
      <c r="R62" s="47"/>
    </row>
    <row r="63" spans="1:18" x14ac:dyDescent="0.3">
      <c r="B63" s="237"/>
      <c r="C63" s="237"/>
      <c r="D63" s="237"/>
      <c r="E63" s="237"/>
      <c r="F63" s="47"/>
      <c r="G63" s="47"/>
      <c r="H63" s="47"/>
      <c r="I63" s="202"/>
      <c r="J63" s="202"/>
      <c r="K63" s="47"/>
      <c r="L63" s="47"/>
      <c r="M63" s="47"/>
      <c r="N63" s="47"/>
      <c r="O63" s="47"/>
      <c r="P63" s="47"/>
      <c r="Q63" s="47"/>
      <c r="R63" s="47"/>
    </row>
    <row r="64" spans="1:18" x14ac:dyDescent="0.3">
      <c r="B64" s="237"/>
      <c r="C64" s="237"/>
      <c r="D64" s="237"/>
      <c r="E64" s="237"/>
      <c r="F64" s="47"/>
      <c r="G64" s="47"/>
      <c r="H64" s="47"/>
      <c r="I64" s="202"/>
      <c r="J64" s="202"/>
      <c r="K64" s="47"/>
      <c r="L64" s="47"/>
      <c r="M64" s="47"/>
      <c r="N64" s="47"/>
      <c r="O64" s="47"/>
      <c r="P64" s="47"/>
      <c r="Q64" s="47"/>
      <c r="R64" s="47"/>
    </row>
    <row r="65" spans="2:18" x14ac:dyDescent="0.3">
      <c r="B65" s="237"/>
      <c r="C65" s="237"/>
      <c r="D65" s="237"/>
      <c r="E65" s="237"/>
      <c r="F65" s="47"/>
      <c r="G65" s="47"/>
      <c r="H65" s="47"/>
      <c r="I65" s="202"/>
      <c r="J65" s="202"/>
      <c r="K65" s="47"/>
      <c r="L65" s="47"/>
      <c r="M65" s="47"/>
      <c r="N65" s="47"/>
      <c r="O65" s="47"/>
      <c r="P65" s="47"/>
      <c r="Q65" s="47"/>
      <c r="R65" s="47"/>
    </row>
    <row r="66" spans="2:18" x14ac:dyDescent="0.3">
      <c r="B66" s="237"/>
      <c r="C66" s="237"/>
      <c r="D66" s="237"/>
      <c r="E66" s="237"/>
      <c r="F66" s="47"/>
      <c r="G66" s="47"/>
      <c r="H66" s="47"/>
      <c r="I66" s="202"/>
      <c r="J66" s="202"/>
      <c r="K66" s="47"/>
      <c r="L66" s="47"/>
      <c r="M66" s="47"/>
      <c r="N66" s="47"/>
      <c r="O66" s="47"/>
      <c r="P66" s="47"/>
      <c r="Q66" s="47"/>
      <c r="R66" s="47"/>
    </row>
    <row r="67" spans="2:18" x14ac:dyDescent="0.3">
      <c r="B67" s="237"/>
      <c r="C67" s="237"/>
      <c r="D67" s="237"/>
      <c r="E67" s="237"/>
      <c r="F67" s="47"/>
      <c r="G67" s="47"/>
      <c r="H67" s="47"/>
      <c r="I67" s="202"/>
      <c r="J67" s="202"/>
      <c r="K67" s="47"/>
      <c r="L67" s="47"/>
      <c r="M67" s="47"/>
      <c r="N67" s="47"/>
      <c r="O67" s="47"/>
      <c r="P67" s="47"/>
      <c r="Q67" s="47"/>
      <c r="R67" s="47"/>
    </row>
    <row r="68" spans="2:18" x14ac:dyDescent="0.3">
      <c r="B68" s="237"/>
      <c r="C68" s="237"/>
      <c r="D68" s="237"/>
      <c r="E68" s="237"/>
      <c r="F68" s="47"/>
      <c r="G68" s="47"/>
      <c r="H68" s="47"/>
      <c r="I68" s="202"/>
      <c r="J68" s="202"/>
      <c r="K68" s="47"/>
      <c r="L68" s="47"/>
      <c r="M68" s="47"/>
      <c r="N68" s="47"/>
      <c r="O68" s="47"/>
      <c r="P68" s="47"/>
      <c r="Q68" s="47"/>
      <c r="R68" s="47"/>
    </row>
    <row r="69" spans="2:18" x14ac:dyDescent="0.3">
      <c r="B69" s="237"/>
      <c r="C69" s="237"/>
      <c r="D69" s="237"/>
      <c r="E69" s="237"/>
      <c r="F69" s="47"/>
      <c r="G69" s="47"/>
      <c r="H69" s="47"/>
      <c r="I69" s="202"/>
      <c r="J69" s="202"/>
      <c r="K69" s="47"/>
      <c r="L69" s="47"/>
      <c r="M69" s="47"/>
      <c r="N69" s="47"/>
      <c r="O69" s="47"/>
      <c r="P69" s="47"/>
      <c r="Q69" s="47"/>
      <c r="R69" s="47"/>
    </row>
    <row r="70" spans="2:18" x14ac:dyDescent="0.3">
      <c r="B70" s="237"/>
      <c r="C70" s="237"/>
      <c r="D70" s="237"/>
      <c r="E70" s="237"/>
      <c r="F70" s="47"/>
      <c r="G70" s="47"/>
      <c r="H70" s="47"/>
      <c r="I70" s="202"/>
      <c r="J70" s="202"/>
      <c r="K70" s="47"/>
      <c r="L70" s="47"/>
      <c r="M70" s="47"/>
      <c r="N70" s="47"/>
      <c r="O70" s="47"/>
      <c r="P70" s="47"/>
      <c r="Q70" s="47"/>
      <c r="R70" s="47"/>
    </row>
    <row r="71" spans="2:18" x14ac:dyDescent="0.3">
      <c r="B71" s="237"/>
      <c r="C71" s="237"/>
      <c r="D71" s="237"/>
      <c r="E71" s="237"/>
      <c r="F71" s="47"/>
      <c r="G71" s="47"/>
      <c r="H71" s="47"/>
      <c r="I71" s="202"/>
      <c r="J71" s="202"/>
      <c r="K71" s="47"/>
      <c r="L71" s="47"/>
      <c r="M71" s="47"/>
      <c r="N71" s="47"/>
      <c r="O71" s="47"/>
      <c r="P71" s="47"/>
      <c r="Q71" s="47"/>
      <c r="R71" s="47"/>
    </row>
    <row r="72" spans="2:18" x14ac:dyDescent="0.3">
      <c r="B72" s="237"/>
      <c r="C72" s="237"/>
      <c r="D72" s="237"/>
      <c r="E72" s="237"/>
      <c r="F72" s="47"/>
      <c r="G72" s="47"/>
      <c r="H72" s="47"/>
      <c r="I72" s="202"/>
      <c r="J72" s="202"/>
      <c r="K72" s="47"/>
      <c r="L72" s="47"/>
      <c r="M72" s="47"/>
      <c r="N72" s="47"/>
      <c r="O72" s="47"/>
      <c r="P72" s="47"/>
      <c r="Q72" s="47"/>
      <c r="R72" s="47"/>
    </row>
    <row r="73" spans="2:18" x14ac:dyDescent="0.3">
      <c r="B73" s="237"/>
      <c r="C73" s="237"/>
      <c r="D73" s="237"/>
      <c r="E73" s="237"/>
      <c r="F73" s="47"/>
      <c r="G73" s="47"/>
      <c r="H73" s="47"/>
      <c r="I73" s="202"/>
      <c r="J73" s="202"/>
      <c r="K73" s="47"/>
      <c r="L73" s="47"/>
      <c r="M73" s="47"/>
      <c r="N73" s="47"/>
      <c r="O73" s="47"/>
      <c r="P73" s="47"/>
      <c r="Q73" s="47"/>
      <c r="R73" s="47"/>
    </row>
    <row r="74" spans="2:18" x14ac:dyDescent="0.3">
      <c r="B74" s="237"/>
      <c r="C74" s="237"/>
      <c r="D74" s="237"/>
      <c r="E74" s="237"/>
      <c r="F74" s="47"/>
      <c r="G74" s="47"/>
      <c r="H74" s="47"/>
      <c r="I74" s="202"/>
      <c r="J74" s="202"/>
      <c r="K74" s="47"/>
      <c r="L74" s="47"/>
      <c r="M74" s="47"/>
      <c r="N74" s="47"/>
      <c r="O74" s="47"/>
      <c r="P74" s="47"/>
      <c r="Q74" s="47"/>
      <c r="R74" s="47"/>
    </row>
    <row r="75" spans="2:18" x14ac:dyDescent="0.3">
      <c r="B75" s="237"/>
      <c r="C75" s="237"/>
      <c r="D75" s="237"/>
      <c r="E75" s="237"/>
      <c r="F75" s="47"/>
      <c r="G75" s="47"/>
      <c r="H75" s="47"/>
      <c r="I75" s="202"/>
      <c r="J75" s="202"/>
      <c r="K75" s="47"/>
      <c r="L75" s="47"/>
      <c r="M75" s="47"/>
      <c r="N75" s="47"/>
      <c r="O75" s="47"/>
      <c r="P75" s="47"/>
      <c r="Q75" s="47"/>
      <c r="R75" s="47"/>
    </row>
    <row r="76" spans="2:18" x14ac:dyDescent="0.3">
      <c r="B76" s="237"/>
      <c r="C76" s="237"/>
      <c r="D76" s="237"/>
      <c r="E76" s="237"/>
      <c r="F76" s="47"/>
      <c r="G76" s="47"/>
      <c r="H76" s="47"/>
      <c r="I76" s="202"/>
      <c r="J76" s="202"/>
      <c r="K76" s="47"/>
      <c r="L76" s="47"/>
      <c r="M76" s="47"/>
      <c r="N76" s="47"/>
      <c r="O76" s="47"/>
      <c r="P76" s="47"/>
      <c r="Q76" s="47"/>
      <c r="R76" s="47"/>
    </row>
    <row r="77" spans="2:18" x14ac:dyDescent="0.3">
      <c r="B77" s="237"/>
      <c r="C77" s="237"/>
      <c r="D77" s="237"/>
      <c r="E77" s="237"/>
      <c r="F77" s="47"/>
      <c r="G77" s="47"/>
      <c r="H77" s="47"/>
      <c r="I77" s="202"/>
      <c r="J77" s="202"/>
      <c r="K77" s="47"/>
      <c r="L77" s="47"/>
      <c r="M77" s="47"/>
      <c r="N77" s="47"/>
      <c r="O77" s="47"/>
      <c r="P77" s="47"/>
      <c r="Q77" s="47"/>
      <c r="R77" s="47"/>
    </row>
    <row r="78" spans="2:18" x14ac:dyDescent="0.3">
      <c r="B78" s="237"/>
      <c r="C78" s="237"/>
      <c r="D78" s="237"/>
      <c r="E78" s="237"/>
      <c r="F78" s="47"/>
      <c r="G78" s="47"/>
      <c r="H78" s="47"/>
      <c r="I78" s="202"/>
      <c r="J78" s="202"/>
      <c r="K78" s="47"/>
      <c r="L78" s="47"/>
      <c r="M78" s="47"/>
      <c r="N78" s="47"/>
      <c r="O78" s="47"/>
      <c r="P78" s="47"/>
      <c r="Q78" s="47"/>
      <c r="R78" s="47"/>
    </row>
    <row r="79" spans="2:18" x14ac:dyDescent="0.3">
      <c r="B79" s="237"/>
      <c r="C79" s="237"/>
      <c r="D79" s="237"/>
      <c r="E79" s="237"/>
      <c r="F79" s="47"/>
      <c r="G79" s="47"/>
      <c r="H79" s="47"/>
      <c r="I79" s="202"/>
      <c r="J79" s="202"/>
      <c r="K79" s="47"/>
      <c r="L79" s="47"/>
      <c r="M79" s="47"/>
      <c r="N79" s="47"/>
      <c r="O79" s="47"/>
      <c r="P79" s="47"/>
      <c r="Q79" s="47"/>
      <c r="R79" s="47"/>
    </row>
    <row r="80" spans="2:18" x14ac:dyDescent="0.3">
      <c r="B80" s="237"/>
      <c r="C80" s="237"/>
      <c r="D80" s="237"/>
      <c r="E80" s="237"/>
      <c r="F80" s="47"/>
      <c r="G80" s="47"/>
      <c r="H80" s="47"/>
      <c r="I80" s="202"/>
      <c r="J80" s="202"/>
      <c r="K80" s="47"/>
      <c r="L80" s="47"/>
      <c r="M80" s="47"/>
      <c r="N80" s="47"/>
      <c r="O80" s="47"/>
      <c r="P80" s="47"/>
      <c r="Q80" s="47"/>
      <c r="R80" s="47"/>
    </row>
    <row r="81" spans="2:18" x14ac:dyDescent="0.3">
      <c r="B81" s="237"/>
      <c r="C81" s="237"/>
      <c r="D81" s="237"/>
      <c r="E81" s="237"/>
      <c r="F81" s="47"/>
      <c r="G81" s="47"/>
      <c r="H81" s="47"/>
      <c r="I81" s="202"/>
      <c r="J81" s="202"/>
      <c r="K81" s="47"/>
      <c r="L81" s="47"/>
      <c r="M81" s="47"/>
      <c r="N81" s="47"/>
      <c r="O81" s="47"/>
      <c r="P81" s="47"/>
      <c r="Q81" s="47"/>
      <c r="R81" s="47"/>
    </row>
    <row r="82" spans="2:18" x14ac:dyDescent="0.3">
      <c r="B82" s="237"/>
      <c r="C82" s="237"/>
      <c r="D82" s="237"/>
      <c r="E82" s="237"/>
      <c r="F82" s="47"/>
      <c r="G82" s="47"/>
      <c r="H82" s="47"/>
      <c r="I82" s="202"/>
      <c r="J82" s="202"/>
      <c r="K82" s="47"/>
      <c r="L82" s="47"/>
      <c r="M82" s="47"/>
      <c r="N82" s="47"/>
      <c r="O82" s="47"/>
      <c r="P82" s="47"/>
      <c r="Q82" s="47"/>
      <c r="R82" s="47"/>
    </row>
    <row r="83" spans="2:18" x14ac:dyDescent="0.3">
      <c r="B83" s="237"/>
      <c r="C83" s="237"/>
      <c r="D83" s="237"/>
      <c r="E83" s="237"/>
      <c r="F83" s="47"/>
      <c r="G83" s="47"/>
      <c r="H83" s="47"/>
      <c r="I83" s="202"/>
      <c r="J83" s="202"/>
      <c r="K83" s="47"/>
      <c r="L83" s="47"/>
      <c r="M83" s="47"/>
      <c r="N83" s="47"/>
      <c r="O83" s="47"/>
      <c r="P83" s="47"/>
      <c r="Q83" s="47"/>
      <c r="R83" s="47"/>
    </row>
    <row r="84" spans="2:18" x14ac:dyDescent="0.3">
      <c r="B84" s="237"/>
      <c r="C84" s="237"/>
      <c r="D84" s="237"/>
      <c r="E84" s="237"/>
      <c r="F84" s="47"/>
      <c r="G84" s="47"/>
      <c r="H84" s="47"/>
      <c r="I84" s="202"/>
      <c r="J84" s="202"/>
      <c r="K84" s="47"/>
      <c r="L84" s="47"/>
      <c r="M84" s="47"/>
      <c r="N84" s="47"/>
      <c r="O84" s="47"/>
      <c r="P84" s="47"/>
      <c r="Q84" s="47"/>
      <c r="R84" s="47"/>
    </row>
    <row r="85" spans="2:18" x14ac:dyDescent="0.3">
      <c r="B85" s="237"/>
      <c r="C85" s="237"/>
      <c r="D85" s="237"/>
      <c r="E85" s="237"/>
      <c r="F85" s="47"/>
      <c r="G85" s="47"/>
      <c r="H85" s="47"/>
      <c r="I85" s="202"/>
      <c r="J85" s="202"/>
      <c r="K85" s="47"/>
      <c r="L85" s="47"/>
      <c r="M85" s="47"/>
      <c r="N85" s="47"/>
      <c r="O85" s="47"/>
      <c r="P85" s="47"/>
      <c r="Q85" s="47"/>
      <c r="R85" s="47"/>
    </row>
    <row r="86" spans="2:18" x14ac:dyDescent="0.3">
      <c r="B86" s="237"/>
      <c r="C86" s="237"/>
      <c r="D86" s="237"/>
      <c r="E86" s="237"/>
      <c r="F86" s="47"/>
      <c r="G86" s="47"/>
      <c r="H86" s="47"/>
      <c r="I86" s="202"/>
      <c r="J86" s="202"/>
      <c r="K86" s="47"/>
      <c r="L86" s="47"/>
      <c r="M86" s="47"/>
      <c r="N86" s="47"/>
      <c r="O86" s="47"/>
      <c r="P86" s="47"/>
      <c r="Q86" s="47"/>
      <c r="R86" s="47"/>
    </row>
    <row r="87" spans="2:18" x14ac:dyDescent="0.3">
      <c r="B87" s="237"/>
      <c r="C87" s="237"/>
      <c r="D87" s="237"/>
      <c r="E87" s="237"/>
      <c r="F87" s="47"/>
      <c r="G87" s="47"/>
      <c r="H87" s="47"/>
      <c r="I87" s="202"/>
      <c r="J87" s="202"/>
      <c r="K87" s="47"/>
      <c r="L87" s="47"/>
      <c r="M87" s="47"/>
      <c r="N87" s="47"/>
      <c r="O87" s="47"/>
      <c r="P87" s="47"/>
      <c r="Q87" s="47"/>
      <c r="R87" s="47"/>
    </row>
    <row r="88" spans="2:18" x14ac:dyDescent="0.3">
      <c r="B88" s="237"/>
      <c r="C88" s="237"/>
      <c r="D88" s="237"/>
      <c r="E88" s="237"/>
      <c r="F88" s="47"/>
      <c r="G88" s="47"/>
      <c r="H88" s="47"/>
      <c r="I88" s="202"/>
      <c r="J88" s="202"/>
      <c r="K88" s="47"/>
      <c r="L88" s="47"/>
      <c r="M88" s="47"/>
      <c r="N88" s="47"/>
      <c r="O88" s="47"/>
      <c r="P88" s="47"/>
      <c r="Q88" s="47"/>
      <c r="R88" s="47"/>
    </row>
    <row r="89" spans="2:18" x14ac:dyDescent="0.3">
      <c r="B89" s="237"/>
      <c r="C89" s="237"/>
      <c r="D89" s="237"/>
      <c r="E89" s="237"/>
      <c r="F89" s="47"/>
      <c r="G89" s="47"/>
      <c r="H89" s="47"/>
      <c r="I89" s="202"/>
      <c r="J89" s="202"/>
      <c r="K89" s="47"/>
      <c r="L89" s="47"/>
      <c r="M89" s="47"/>
      <c r="N89" s="47"/>
      <c r="O89" s="47"/>
      <c r="P89" s="47"/>
      <c r="Q89" s="47"/>
      <c r="R89" s="47"/>
    </row>
    <row r="90" spans="2:18" x14ac:dyDescent="0.3">
      <c r="B90" s="237"/>
      <c r="C90" s="237"/>
      <c r="D90" s="237"/>
      <c r="E90" s="237"/>
      <c r="F90" s="47"/>
      <c r="G90" s="47"/>
      <c r="H90" s="47"/>
      <c r="I90" s="202"/>
      <c r="J90" s="202"/>
      <c r="K90" s="47"/>
      <c r="L90" s="47"/>
      <c r="M90" s="47"/>
      <c r="N90" s="47"/>
      <c r="O90" s="47"/>
      <c r="P90" s="47"/>
      <c r="Q90" s="47"/>
      <c r="R90" s="47"/>
    </row>
    <row r="91" spans="2:18" x14ac:dyDescent="0.3">
      <c r="B91" s="237"/>
      <c r="C91" s="237"/>
      <c r="D91" s="237"/>
      <c r="E91" s="237"/>
      <c r="F91" s="47"/>
      <c r="G91" s="47"/>
      <c r="H91" s="47"/>
      <c r="I91" s="202"/>
      <c r="J91" s="202"/>
      <c r="K91" s="47"/>
      <c r="L91" s="47"/>
      <c r="M91" s="47"/>
      <c r="N91" s="47"/>
      <c r="O91" s="47"/>
      <c r="P91" s="47"/>
      <c r="Q91" s="47"/>
      <c r="R91" s="47"/>
    </row>
    <row r="92" spans="2:18" x14ac:dyDescent="0.3">
      <c r="B92" s="237"/>
      <c r="C92" s="237"/>
      <c r="D92" s="237"/>
      <c r="E92" s="237"/>
      <c r="F92" s="47"/>
      <c r="G92" s="47"/>
      <c r="H92" s="47"/>
      <c r="I92" s="202"/>
      <c r="J92" s="202"/>
      <c r="K92" s="47"/>
      <c r="L92" s="47"/>
      <c r="M92" s="47"/>
      <c r="N92" s="47"/>
      <c r="O92" s="47"/>
      <c r="P92" s="47"/>
      <c r="Q92" s="47"/>
      <c r="R92" s="47"/>
    </row>
    <row r="93" spans="2:18" x14ac:dyDescent="0.3">
      <c r="B93" s="237"/>
      <c r="C93" s="237"/>
      <c r="D93" s="237"/>
      <c r="E93" s="237"/>
      <c r="F93" s="47"/>
      <c r="G93" s="47"/>
      <c r="H93" s="47"/>
      <c r="I93" s="202"/>
      <c r="J93" s="202"/>
      <c r="K93" s="47"/>
      <c r="L93" s="47"/>
      <c r="M93" s="47"/>
      <c r="N93" s="47"/>
      <c r="O93" s="47"/>
      <c r="P93" s="47"/>
      <c r="Q93" s="47"/>
      <c r="R93" s="47"/>
    </row>
    <row r="94" spans="2:18" x14ac:dyDescent="0.3">
      <c r="B94" s="237"/>
      <c r="C94" s="237"/>
      <c r="D94" s="237"/>
      <c r="E94" s="237"/>
      <c r="F94" s="47"/>
      <c r="G94" s="47"/>
      <c r="H94" s="47"/>
      <c r="I94" s="202"/>
      <c r="J94" s="202"/>
      <c r="K94" s="47"/>
      <c r="L94" s="47"/>
      <c r="M94" s="47"/>
      <c r="N94" s="47"/>
      <c r="O94" s="47"/>
      <c r="P94" s="47"/>
      <c r="Q94" s="47"/>
      <c r="R94" s="47"/>
    </row>
    <row r="95" spans="2:18" x14ac:dyDescent="0.3">
      <c r="B95" s="237"/>
      <c r="C95" s="237"/>
      <c r="D95" s="237"/>
      <c r="E95" s="237"/>
      <c r="F95" s="47"/>
      <c r="G95" s="47"/>
      <c r="H95" s="47"/>
      <c r="I95" s="202"/>
      <c r="J95" s="202"/>
      <c r="K95" s="47"/>
      <c r="L95" s="47"/>
      <c r="M95" s="47"/>
      <c r="N95" s="47"/>
      <c r="O95" s="47"/>
      <c r="P95" s="47"/>
      <c r="Q95" s="47"/>
      <c r="R95" s="47"/>
    </row>
    <row r="96" spans="2:18" x14ac:dyDescent="0.3">
      <c r="B96" s="237"/>
      <c r="C96" s="237"/>
      <c r="D96" s="237"/>
      <c r="E96" s="237"/>
      <c r="F96" s="47"/>
      <c r="G96" s="47"/>
      <c r="H96" s="47"/>
      <c r="I96" s="202"/>
      <c r="J96" s="202"/>
      <c r="K96" s="47"/>
      <c r="L96" s="47"/>
      <c r="M96" s="47"/>
      <c r="N96" s="47"/>
      <c r="O96" s="47"/>
      <c r="P96" s="47"/>
      <c r="Q96" s="47"/>
      <c r="R96" s="47"/>
    </row>
    <row r="97" spans="2:18" x14ac:dyDescent="0.3">
      <c r="B97" s="237"/>
      <c r="C97" s="237"/>
      <c r="D97" s="237"/>
      <c r="E97" s="237"/>
      <c r="F97" s="47"/>
      <c r="G97" s="47"/>
      <c r="H97" s="47"/>
      <c r="I97" s="202"/>
      <c r="J97" s="202"/>
      <c r="K97" s="47"/>
      <c r="L97" s="47"/>
      <c r="M97" s="47"/>
      <c r="N97" s="47"/>
      <c r="O97" s="47"/>
      <c r="P97" s="47"/>
      <c r="Q97" s="47"/>
      <c r="R97" s="47"/>
    </row>
    <row r="98" spans="2:18" x14ac:dyDescent="0.3">
      <c r="B98" s="237"/>
      <c r="C98" s="237"/>
      <c r="D98" s="237"/>
      <c r="E98" s="237"/>
      <c r="F98" s="47"/>
      <c r="G98" s="47"/>
      <c r="H98" s="47"/>
      <c r="I98" s="202"/>
      <c r="J98" s="202"/>
      <c r="K98" s="47"/>
      <c r="L98" s="47"/>
      <c r="M98" s="47"/>
      <c r="N98" s="47"/>
      <c r="O98" s="47"/>
      <c r="P98" s="47"/>
      <c r="Q98" s="47"/>
      <c r="R98" s="47"/>
    </row>
    <row r="99" spans="2:18" x14ac:dyDescent="0.3">
      <c r="B99" s="237"/>
      <c r="C99" s="237"/>
      <c r="D99" s="237"/>
      <c r="E99" s="237"/>
      <c r="F99" s="47"/>
      <c r="G99" s="47"/>
      <c r="H99" s="47"/>
      <c r="I99" s="202"/>
      <c r="J99" s="202"/>
      <c r="K99" s="47"/>
      <c r="L99" s="47"/>
      <c r="M99" s="47"/>
      <c r="N99" s="47"/>
      <c r="O99" s="47"/>
      <c r="P99" s="47"/>
      <c r="Q99" s="47"/>
      <c r="R99" s="47"/>
    </row>
    <row r="100" spans="2:18" x14ac:dyDescent="0.3">
      <c r="B100" s="237"/>
      <c r="C100" s="237"/>
      <c r="D100" s="237"/>
      <c r="E100" s="237"/>
      <c r="F100" s="47"/>
      <c r="G100" s="47"/>
      <c r="H100" s="47"/>
      <c r="I100" s="202"/>
      <c r="J100" s="202"/>
      <c r="K100" s="47"/>
      <c r="L100" s="47"/>
      <c r="M100" s="47"/>
      <c r="N100" s="47"/>
      <c r="O100" s="47"/>
      <c r="P100" s="47"/>
      <c r="Q100" s="47"/>
      <c r="R100" s="47"/>
    </row>
    <row r="101" spans="2:18" x14ac:dyDescent="0.3">
      <c r="B101" s="237"/>
      <c r="C101" s="237"/>
      <c r="D101" s="237"/>
      <c r="E101" s="237"/>
      <c r="F101" s="47"/>
      <c r="G101" s="47"/>
      <c r="H101" s="47"/>
      <c r="I101" s="202"/>
      <c r="J101" s="202"/>
      <c r="K101" s="47"/>
      <c r="L101" s="47"/>
      <c r="M101" s="47"/>
      <c r="N101" s="47"/>
      <c r="O101" s="47"/>
      <c r="P101" s="47"/>
      <c r="Q101" s="47"/>
      <c r="R101" s="47"/>
    </row>
    <row r="102" spans="2:18" x14ac:dyDescent="0.3">
      <c r="B102" s="237"/>
      <c r="C102" s="237"/>
      <c r="D102" s="237"/>
      <c r="E102" s="237"/>
      <c r="F102" s="47"/>
      <c r="G102" s="47"/>
      <c r="H102" s="47"/>
      <c r="I102" s="202"/>
      <c r="J102" s="202"/>
      <c r="K102" s="47"/>
      <c r="L102" s="47"/>
      <c r="M102" s="47"/>
      <c r="N102" s="47"/>
      <c r="O102" s="47"/>
      <c r="P102" s="47"/>
      <c r="Q102" s="47"/>
      <c r="R102" s="47"/>
    </row>
    <row r="103" spans="2:18" x14ac:dyDescent="0.3">
      <c r="B103" s="237"/>
      <c r="C103" s="237"/>
      <c r="D103" s="237"/>
      <c r="E103" s="237"/>
      <c r="F103" s="47"/>
      <c r="G103" s="47"/>
      <c r="H103" s="47"/>
      <c r="I103" s="202"/>
      <c r="J103" s="202"/>
      <c r="K103" s="47"/>
      <c r="L103" s="47"/>
      <c r="M103" s="47"/>
      <c r="N103" s="47"/>
      <c r="O103" s="47"/>
      <c r="P103" s="47"/>
      <c r="Q103" s="47"/>
      <c r="R103" s="47"/>
    </row>
    <row r="104" spans="2:18" x14ac:dyDescent="0.3">
      <c r="B104" s="237"/>
      <c r="C104" s="237"/>
      <c r="D104" s="237"/>
      <c r="E104" s="237"/>
      <c r="F104" s="47"/>
      <c r="G104" s="47"/>
      <c r="H104" s="47"/>
      <c r="I104" s="202"/>
      <c r="J104" s="202"/>
      <c r="K104" s="47"/>
      <c r="L104" s="47"/>
      <c r="M104" s="47"/>
      <c r="N104" s="47"/>
      <c r="O104" s="47"/>
      <c r="P104" s="47"/>
      <c r="Q104" s="47"/>
      <c r="R104" s="47"/>
    </row>
    <row r="105" spans="2:18" x14ac:dyDescent="0.3">
      <c r="B105" s="237"/>
      <c r="C105" s="237"/>
      <c r="D105" s="237"/>
      <c r="E105" s="237"/>
      <c r="F105" s="47"/>
      <c r="G105" s="47"/>
      <c r="H105" s="47"/>
      <c r="I105" s="202"/>
      <c r="J105" s="202"/>
      <c r="K105" s="47"/>
      <c r="L105" s="47"/>
      <c r="M105" s="47"/>
      <c r="N105" s="47"/>
      <c r="O105" s="47"/>
      <c r="P105" s="47"/>
      <c r="Q105" s="47"/>
      <c r="R105" s="47"/>
    </row>
    <row r="106" spans="2:18" x14ac:dyDescent="0.3">
      <c r="B106" s="237"/>
      <c r="C106" s="237"/>
      <c r="D106" s="237"/>
      <c r="E106" s="237"/>
      <c r="F106" s="47"/>
      <c r="G106" s="47"/>
      <c r="H106" s="47"/>
      <c r="I106" s="202"/>
      <c r="J106" s="202"/>
      <c r="K106" s="47"/>
      <c r="L106" s="47"/>
      <c r="M106" s="47"/>
      <c r="N106" s="47"/>
      <c r="O106" s="47"/>
      <c r="P106" s="47"/>
      <c r="Q106" s="47"/>
      <c r="R106" s="47"/>
    </row>
    <row r="107" spans="2:18" x14ac:dyDescent="0.3">
      <c r="B107" s="237"/>
      <c r="C107" s="237"/>
      <c r="D107" s="237"/>
      <c r="E107" s="237"/>
      <c r="F107" s="47"/>
      <c r="G107" s="47"/>
      <c r="H107" s="47"/>
      <c r="I107" s="202"/>
      <c r="J107" s="202"/>
      <c r="K107" s="47"/>
      <c r="L107" s="47"/>
      <c r="M107" s="47"/>
      <c r="N107" s="47"/>
      <c r="O107" s="47"/>
      <c r="P107" s="47"/>
      <c r="Q107" s="47"/>
      <c r="R107" s="47"/>
    </row>
    <row r="108" spans="2:18" x14ac:dyDescent="0.3">
      <c r="B108" s="237"/>
      <c r="C108" s="237"/>
      <c r="D108" s="237"/>
      <c r="E108" s="237"/>
      <c r="F108" s="47"/>
      <c r="G108" s="47"/>
      <c r="H108" s="47"/>
      <c r="I108" s="202"/>
      <c r="J108" s="202"/>
      <c r="K108" s="47"/>
      <c r="L108" s="47"/>
      <c r="M108" s="47"/>
      <c r="N108" s="47"/>
      <c r="O108" s="47"/>
      <c r="P108" s="47"/>
      <c r="Q108" s="47"/>
      <c r="R108" s="47"/>
    </row>
    <row r="109" spans="2:18" x14ac:dyDescent="0.3">
      <c r="B109" s="237"/>
      <c r="C109" s="237"/>
      <c r="D109" s="237"/>
      <c r="E109" s="237"/>
      <c r="F109" s="47"/>
      <c r="G109" s="47"/>
      <c r="H109" s="47"/>
      <c r="I109" s="202"/>
      <c r="J109" s="202"/>
      <c r="K109" s="47"/>
      <c r="L109" s="47"/>
      <c r="M109" s="47"/>
      <c r="N109" s="47"/>
      <c r="O109" s="47"/>
      <c r="P109" s="47"/>
      <c r="Q109" s="47"/>
      <c r="R109" s="47"/>
    </row>
    <row r="110" spans="2:18" x14ac:dyDescent="0.3">
      <c r="B110" s="237"/>
      <c r="C110" s="237"/>
      <c r="D110" s="237"/>
      <c r="E110" s="237"/>
      <c r="F110" s="47"/>
      <c r="G110" s="47"/>
      <c r="H110" s="47"/>
      <c r="I110" s="202"/>
      <c r="J110" s="202"/>
      <c r="K110" s="47"/>
      <c r="L110" s="47"/>
      <c r="M110" s="47"/>
      <c r="N110" s="47"/>
      <c r="O110" s="47"/>
      <c r="P110" s="47"/>
      <c r="Q110" s="47"/>
      <c r="R110" s="47"/>
    </row>
    <row r="111" spans="2:18" x14ac:dyDescent="0.3">
      <c r="B111" s="237"/>
      <c r="C111" s="237"/>
      <c r="D111" s="237"/>
      <c r="E111" s="237"/>
      <c r="F111" s="47"/>
      <c r="G111" s="47"/>
      <c r="H111" s="47"/>
      <c r="I111" s="202"/>
      <c r="J111" s="202"/>
      <c r="K111" s="47"/>
      <c r="L111" s="47"/>
      <c r="M111" s="47"/>
      <c r="N111" s="47"/>
      <c r="O111" s="47"/>
      <c r="P111" s="47"/>
      <c r="Q111" s="47"/>
      <c r="R111" s="47"/>
    </row>
    <row r="112" spans="2:18" x14ac:dyDescent="0.3">
      <c r="B112" s="237"/>
      <c r="C112" s="237"/>
      <c r="D112" s="237"/>
      <c r="E112" s="237"/>
      <c r="F112" s="47"/>
      <c r="G112" s="47"/>
      <c r="H112" s="47"/>
      <c r="I112" s="202"/>
      <c r="J112" s="202"/>
      <c r="K112" s="47"/>
      <c r="L112" s="47"/>
      <c r="M112" s="47"/>
      <c r="N112" s="47"/>
      <c r="O112" s="47"/>
      <c r="P112" s="47"/>
      <c r="Q112" s="47"/>
      <c r="R112" s="47"/>
    </row>
    <row r="113" spans="2:18" x14ac:dyDescent="0.3">
      <c r="B113" s="237"/>
      <c r="C113" s="237"/>
      <c r="D113" s="237"/>
      <c r="E113" s="237"/>
      <c r="F113" s="47"/>
      <c r="G113" s="47"/>
      <c r="H113" s="47"/>
      <c r="I113" s="202"/>
      <c r="J113" s="202"/>
      <c r="K113" s="47"/>
      <c r="L113" s="47"/>
      <c r="M113" s="47"/>
      <c r="N113" s="47"/>
      <c r="O113" s="47"/>
      <c r="P113" s="47"/>
      <c r="Q113" s="47"/>
      <c r="R113" s="47"/>
    </row>
    <row r="114" spans="2:18" x14ac:dyDescent="0.3">
      <c r="B114" s="237"/>
      <c r="C114" s="237"/>
      <c r="D114" s="237"/>
      <c r="E114" s="237"/>
      <c r="F114" s="47"/>
      <c r="G114" s="47"/>
      <c r="H114" s="47"/>
      <c r="I114" s="202"/>
      <c r="J114" s="202"/>
      <c r="K114" s="47"/>
      <c r="L114" s="47"/>
      <c r="M114" s="47"/>
      <c r="N114" s="47"/>
      <c r="O114" s="47"/>
      <c r="P114" s="47"/>
      <c r="Q114" s="47"/>
      <c r="R114" s="47"/>
    </row>
    <row r="115" spans="2:18" x14ac:dyDescent="0.3">
      <c r="B115" s="237"/>
      <c r="C115" s="237"/>
      <c r="D115" s="237"/>
      <c r="E115" s="237"/>
      <c r="F115" s="47"/>
      <c r="G115" s="47"/>
      <c r="H115" s="47"/>
      <c r="I115" s="202"/>
      <c r="J115" s="202"/>
      <c r="K115" s="47"/>
      <c r="L115" s="47"/>
      <c r="M115" s="47"/>
      <c r="N115" s="47"/>
      <c r="O115" s="47"/>
      <c r="P115" s="47"/>
      <c r="Q115" s="47"/>
      <c r="R115" s="47"/>
    </row>
    <row r="116" spans="2:18" x14ac:dyDescent="0.3">
      <c r="B116" s="237"/>
      <c r="C116" s="237"/>
      <c r="D116" s="237"/>
      <c r="E116" s="237"/>
      <c r="F116" s="47"/>
      <c r="G116" s="47"/>
      <c r="H116" s="47"/>
      <c r="I116" s="202"/>
      <c r="J116" s="202"/>
      <c r="K116" s="47"/>
      <c r="L116" s="47"/>
      <c r="M116" s="47"/>
      <c r="N116" s="47"/>
      <c r="O116" s="47"/>
      <c r="P116" s="47"/>
      <c r="Q116" s="47"/>
      <c r="R116" s="47"/>
    </row>
    <row r="117" spans="2:18" x14ac:dyDescent="0.3">
      <c r="B117" s="237"/>
      <c r="C117" s="237"/>
      <c r="D117" s="237"/>
      <c r="E117" s="237"/>
      <c r="F117" s="47"/>
      <c r="G117" s="47"/>
      <c r="H117" s="47"/>
      <c r="I117" s="202"/>
      <c r="J117" s="202"/>
      <c r="K117" s="47"/>
      <c r="L117" s="47"/>
      <c r="M117" s="47"/>
      <c r="N117" s="47"/>
      <c r="O117" s="47"/>
      <c r="P117" s="47"/>
      <c r="Q117" s="47"/>
      <c r="R117" s="47"/>
    </row>
    <row r="118" spans="2:18" x14ac:dyDescent="0.3">
      <c r="B118" s="237"/>
      <c r="C118" s="237"/>
      <c r="D118" s="237"/>
      <c r="E118" s="237"/>
      <c r="F118" s="47"/>
      <c r="G118" s="47"/>
      <c r="H118" s="47"/>
      <c r="I118" s="202"/>
      <c r="J118" s="202"/>
      <c r="K118" s="47"/>
      <c r="L118" s="47"/>
      <c r="M118" s="47"/>
      <c r="N118" s="47"/>
      <c r="O118" s="47"/>
      <c r="P118" s="47"/>
      <c r="Q118" s="47"/>
      <c r="R118" s="47"/>
    </row>
    <row r="119" spans="2:18" x14ac:dyDescent="0.3">
      <c r="B119" s="237"/>
      <c r="C119" s="237"/>
      <c r="D119" s="237"/>
      <c r="E119" s="237"/>
      <c r="F119" s="47"/>
      <c r="G119" s="47"/>
      <c r="H119" s="47"/>
      <c r="I119" s="202"/>
      <c r="J119" s="202"/>
      <c r="K119" s="47"/>
      <c r="L119" s="47"/>
      <c r="M119" s="47"/>
      <c r="N119" s="47"/>
      <c r="O119" s="47"/>
      <c r="P119" s="47"/>
      <c r="Q119" s="47"/>
      <c r="R119" s="47"/>
    </row>
    <row r="120" spans="2:18" x14ac:dyDescent="0.3">
      <c r="B120" s="237"/>
      <c r="C120" s="237"/>
      <c r="D120" s="237"/>
      <c r="E120" s="237"/>
      <c r="F120" s="47"/>
      <c r="G120" s="47"/>
      <c r="H120" s="47"/>
      <c r="I120" s="202"/>
      <c r="J120" s="202"/>
      <c r="K120" s="47"/>
      <c r="L120" s="47"/>
      <c r="M120" s="47"/>
      <c r="N120" s="47"/>
      <c r="O120" s="47"/>
      <c r="P120" s="47"/>
      <c r="Q120" s="47"/>
      <c r="R120" s="47"/>
    </row>
    <row r="121" spans="2:18" x14ac:dyDescent="0.3">
      <c r="B121" s="237"/>
      <c r="C121" s="237"/>
      <c r="D121" s="237"/>
      <c r="E121" s="237"/>
      <c r="F121" s="47"/>
      <c r="G121" s="47"/>
      <c r="H121" s="47"/>
      <c r="I121" s="202"/>
      <c r="J121" s="202"/>
      <c r="K121" s="47"/>
      <c r="L121" s="47"/>
      <c r="M121" s="47"/>
      <c r="N121" s="47"/>
      <c r="O121" s="47"/>
      <c r="P121" s="47"/>
      <c r="Q121" s="47"/>
      <c r="R121" s="47"/>
    </row>
    <row r="122" spans="2:18" x14ac:dyDescent="0.3">
      <c r="B122" s="237"/>
      <c r="C122" s="237"/>
      <c r="D122" s="237"/>
      <c r="E122" s="237"/>
      <c r="F122" s="47"/>
      <c r="G122" s="47"/>
      <c r="H122" s="47"/>
      <c r="I122" s="202"/>
      <c r="J122" s="202"/>
      <c r="K122" s="47"/>
      <c r="L122" s="47"/>
      <c r="M122" s="47"/>
      <c r="N122" s="47"/>
      <c r="O122" s="47"/>
      <c r="P122" s="47"/>
      <c r="Q122" s="47"/>
      <c r="R122" s="47"/>
    </row>
    <row r="123" spans="2:18" x14ac:dyDescent="0.3">
      <c r="B123" s="237"/>
      <c r="C123" s="237"/>
      <c r="D123" s="237"/>
      <c r="E123" s="237"/>
      <c r="F123" s="47"/>
      <c r="G123" s="47"/>
      <c r="H123" s="47"/>
      <c r="I123" s="202"/>
      <c r="J123" s="202"/>
      <c r="K123" s="47"/>
      <c r="L123" s="47"/>
      <c r="M123" s="47"/>
      <c r="N123" s="47"/>
      <c r="O123" s="47"/>
      <c r="P123" s="47"/>
      <c r="Q123" s="47"/>
      <c r="R123" s="47"/>
    </row>
    <row r="124" spans="2:18" x14ac:dyDescent="0.3">
      <c r="B124" s="237"/>
      <c r="C124" s="237"/>
      <c r="D124" s="237"/>
      <c r="E124" s="237"/>
      <c r="F124" s="47"/>
      <c r="G124" s="47"/>
      <c r="H124" s="47"/>
      <c r="I124" s="202"/>
      <c r="J124" s="202"/>
      <c r="K124" s="47"/>
      <c r="L124" s="47"/>
      <c r="M124" s="47"/>
      <c r="N124" s="47"/>
      <c r="O124" s="47"/>
      <c r="P124" s="47"/>
      <c r="Q124" s="47"/>
      <c r="R124" s="47"/>
    </row>
    <row r="125" spans="2:18" x14ac:dyDescent="0.3">
      <c r="B125" s="237"/>
      <c r="C125" s="237"/>
      <c r="D125" s="237"/>
      <c r="E125" s="237"/>
      <c r="F125" s="47"/>
      <c r="G125" s="47"/>
      <c r="H125" s="47"/>
      <c r="I125" s="202"/>
      <c r="J125" s="202"/>
      <c r="K125" s="47"/>
      <c r="L125" s="47"/>
      <c r="M125" s="47"/>
      <c r="N125" s="47"/>
      <c r="O125" s="47"/>
      <c r="P125" s="47"/>
      <c r="Q125" s="47"/>
      <c r="R125" s="47"/>
    </row>
    <row r="126" spans="2:18" x14ac:dyDescent="0.3">
      <c r="B126" s="237"/>
      <c r="C126" s="237"/>
      <c r="D126" s="237"/>
      <c r="E126" s="237"/>
      <c r="F126" s="47"/>
      <c r="G126" s="47"/>
      <c r="H126" s="47"/>
      <c r="I126" s="202"/>
      <c r="J126" s="202"/>
      <c r="K126" s="47"/>
      <c r="L126" s="47"/>
      <c r="M126" s="47"/>
      <c r="N126" s="47"/>
      <c r="O126" s="47"/>
      <c r="P126" s="47"/>
      <c r="Q126" s="47"/>
      <c r="R126" s="47"/>
    </row>
    <row r="127" spans="2:18" x14ac:dyDescent="0.3">
      <c r="B127" s="237"/>
      <c r="C127" s="237"/>
      <c r="D127" s="237"/>
      <c r="E127" s="237"/>
      <c r="F127" s="47"/>
      <c r="G127" s="47"/>
      <c r="H127" s="47"/>
      <c r="I127" s="202"/>
      <c r="J127" s="202"/>
      <c r="K127" s="47"/>
      <c r="L127" s="47"/>
      <c r="M127" s="47"/>
      <c r="N127" s="47"/>
      <c r="O127" s="47"/>
      <c r="P127" s="47"/>
      <c r="Q127" s="47"/>
      <c r="R127" s="47"/>
    </row>
    <row r="128" spans="2:18" x14ac:dyDescent="0.3">
      <c r="B128" s="237"/>
      <c r="C128" s="237"/>
      <c r="D128" s="237"/>
      <c r="E128" s="237"/>
      <c r="F128" s="47"/>
      <c r="G128" s="47"/>
      <c r="H128" s="47"/>
      <c r="I128" s="202"/>
      <c r="J128" s="202"/>
      <c r="K128" s="47"/>
      <c r="L128" s="47"/>
      <c r="M128" s="47"/>
      <c r="N128" s="47"/>
      <c r="O128" s="47"/>
      <c r="P128" s="47"/>
      <c r="Q128" s="47"/>
      <c r="R128" s="47"/>
    </row>
    <row r="129" spans="2:18" x14ac:dyDescent="0.3">
      <c r="B129" s="237"/>
      <c r="C129" s="237"/>
      <c r="D129" s="237"/>
      <c r="E129" s="237"/>
      <c r="F129" s="47"/>
      <c r="G129" s="47"/>
      <c r="H129" s="47"/>
      <c r="I129" s="202"/>
      <c r="J129" s="202"/>
      <c r="K129" s="47"/>
      <c r="L129" s="47"/>
      <c r="M129" s="47"/>
      <c r="N129" s="47"/>
      <c r="O129" s="47"/>
      <c r="P129" s="47"/>
      <c r="Q129" s="47"/>
      <c r="R129" s="47"/>
    </row>
    <row r="130" spans="2:18" x14ac:dyDescent="0.3">
      <c r="B130" s="237"/>
      <c r="C130" s="237"/>
      <c r="D130" s="237"/>
      <c r="E130" s="237"/>
      <c r="F130" s="47"/>
      <c r="G130" s="47"/>
      <c r="H130" s="47"/>
      <c r="I130" s="202"/>
      <c r="J130" s="202"/>
      <c r="K130" s="47"/>
      <c r="L130" s="47"/>
      <c r="M130" s="47"/>
      <c r="N130" s="47"/>
      <c r="O130" s="47"/>
      <c r="P130" s="47"/>
      <c r="Q130" s="47"/>
      <c r="R130" s="47"/>
    </row>
    <row r="131" spans="2:18" x14ac:dyDescent="0.3">
      <c r="B131" s="237"/>
      <c r="C131" s="237"/>
      <c r="D131" s="237"/>
      <c r="E131" s="237"/>
      <c r="F131" s="47"/>
      <c r="G131" s="47"/>
      <c r="H131" s="47"/>
      <c r="I131" s="202"/>
      <c r="J131" s="202"/>
      <c r="K131" s="47"/>
      <c r="L131" s="47"/>
      <c r="M131" s="47"/>
      <c r="N131" s="47"/>
      <c r="O131" s="47"/>
      <c r="P131" s="47"/>
      <c r="Q131" s="47"/>
      <c r="R131" s="47"/>
    </row>
    <row r="132" spans="2:18" x14ac:dyDescent="0.3">
      <c r="B132" s="237"/>
      <c r="C132" s="237"/>
      <c r="D132" s="237"/>
      <c r="E132" s="237"/>
      <c r="F132" s="47"/>
      <c r="G132" s="47"/>
      <c r="H132" s="47"/>
      <c r="I132" s="202"/>
      <c r="J132" s="202"/>
      <c r="K132" s="47"/>
      <c r="L132" s="47"/>
      <c r="M132" s="47"/>
      <c r="N132" s="47"/>
      <c r="O132" s="47"/>
      <c r="P132" s="47"/>
      <c r="Q132" s="47"/>
      <c r="R132" s="47"/>
    </row>
    <row r="133" spans="2:18" x14ac:dyDescent="0.3">
      <c r="B133" s="237"/>
      <c r="C133" s="237"/>
      <c r="D133" s="237"/>
      <c r="E133" s="237"/>
      <c r="F133" s="47"/>
      <c r="G133" s="47"/>
      <c r="H133" s="47"/>
      <c r="I133" s="202"/>
      <c r="J133" s="202"/>
      <c r="K133" s="47"/>
      <c r="L133" s="47"/>
      <c r="M133" s="47"/>
      <c r="N133" s="47"/>
      <c r="O133" s="47"/>
      <c r="P133" s="47"/>
      <c r="Q133" s="47"/>
      <c r="R133" s="47"/>
    </row>
    <row r="134" spans="2:18" x14ac:dyDescent="0.3">
      <c r="B134" s="237"/>
      <c r="C134" s="237"/>
      <c r="D134" s="237"/>
      <c r="E134" s="237"/>
      <c r="F134" s="47"/>
      <c r="G134" s="47"/>
      <c r="H134" s="47"/>
      <c r="I134" s="202"/>
      <c r="J134" s="202"/>
      <c r="K134" s="47"/>
      <c r="L134" s="47"/>
      <c r="M134" s="47"/>
      <c r="N134" s="47"/>
      <c r="O134" s="47"/>
      <c r="P134" s="47"/>
      <c r="Q134" s="47"/>
      <c r="R134" s="47"/>
    </row>
    <row r="135" spans="2:18" x14ac:dyDescent="0.3">
      <c r="B135" s="237"/>
      <c r="C135" s="237"/>
      <c r="D135" s="237"/>
      <c r="E135" s="237"/>
      <c r="F135" s="47"/>
      <c r="G135" s="47"/>
      <c r="H135" s="47"/>
      <c r="I135" s="202"/>
      <c r="J135" s="202"/>
      <c r="K135" s="47"/>
      <c r="L135" s="47"/>
      <c r="M135" s="47"/>
      <c r="N135" s="47"/>
      <c r="O135" s="47"/>
      <c r="P135" s="47"/>
      <c r="Q135" s="47"/>
      <c r="R135" s="47"/>
    </row>
    <row r="136" spans="2:18" x14ac:dyDescent="0.3">
      <c r="B136" s="237"/>
      <c r="C136" s="237"/>
      <c r="D136" s="237"/>
      <c r="E136" s="237"/>
      <c r="F136" s="47"/>
      <c r="G136" s="47"/>
      <c r="H136" s="47"/>
      <c r="I136" s="202"/>
      <c r="J136" s="202"/>
      <c r="K136" s="47"/>
      <c r="L136" s="47"/>
      <c r="M136" s="47"/>
      <c r="N136" s="47"/>
      <c r="O136" s="47"/>
      <c r="P136" s="47"/>
      <c r="Q136" s="47"/>
      <c r="R136" s="47"/>
    </row>
    <row r="137" spans="2:18" x14ac:dyDescent="0.3">
      <c r="B137" s="237"/>
      <c r="C137" s="237"/>
      <c r="D137" s="237"/>
      <c r="E137" s="237"/>
      <c r="F137" s="47"/>
      <c r="G137" s="47"/>
      <c r="H137" s="47"/>
      <c r="I137" s="202"/>
      <c r="J137" s="202"/>
      <c r="K137" s="47"/>
      <c r="L137" s="47"/>
      <c r="M137" s="47"/>
      <c r="N137" s="47"/>
      <c r="O137" s="47"/>
      <c r="P137" s="47"/>
      <c r="Q137" s="47"/>
      <c r="R137" s="47"/>
    </row>
    <row r="138" spans="2:18" x14ac:dyDescent="0.3">
      <c r="B138" s="237"/>
      <c r="C138" s="237"/>
      <c r="D138" s="237"/>
      <c r="E138" s="237"/>
      <c r="F138" s="47"/>
      <c r="G138" s="47"/>
      <c r="H138" s="47"/>
      <c r="I138" s="202"/>
      <c r="J138" s="202"/>
      <c r="K138" s="47"/>
      <c r="L138" s="47"/>
      <c r="M138" s="47"/>
      <c r="N138" s="47"/>
      <c r="O138" s="47"/>
      <c r="P138" s="47"/>
      <c r="Q138" s="47"/>
      <c r="R138" s="47"/>
    </row>
    <row r="139" spans="2:18" x14ac:dyDescent="0.3">
      <c r="B139" s="237"/>
      <c r="C139" s="237"/>
      <c r="D139" s="237"/>
      <c r="E139" s="237"/>
      <c r="F139" s="47"/>
      <c r="G139" s="47"/>
      <c r="H139" s="47"/>
      <c r="I139" s="202"/>
      <c r="J139" s="202"/>
      <c r="K139" s="47"/>
      <c r="L139" s="47"/>
      <c r="M139" s="47"/>
      <c r="N139" s="47"/>
      <c r="O139" s="47"/>
      <c r="P139" s="47"/>
      <c r="Q139" s="47"/>
      <c r="R139" s="47"/>
    </row>
    <row r="140" spans="2:18" x14ac:dyDescent="0.3">
      <c r="B140" s="237"/>
      <c r="C140" s="237"/>
      <c r="D140" s="237"/>
      <c r="E140" s="237"/>
      <c r="F140" s="47"/>
      <c r="G140" s="47"/>
      <c r="H140" s="47"/>
      <c r="I140" s="202"/>
      <c r="J140" s="202"/>
      <c r="K140" s="47"/>
      <c r="L140" s="47"/>
      <c r="M140" s="47"/>
      <c r="N140" s="47"/>
      <c r="O140" s="47"/>
      <c r="P140" s="47"/>
      <c r="Q140" s="47"/>
      <c r="R140" s="47"/>
    </row>
    <row r="141" spans="2:18" x14ac:dyDescent="0.3">
      <c r="B141" s="237"/>
      <c r="C141" s="237"/>
      <c r="D141" s="237"/>
      <c r="E141" s="237"/>
      <c r="F141" s="47"/>
      <c r="G141" s="47"/>
      <c r="H141" s="47"/>
      <c r="I141" s="202"/>
      <c r="J141" s="202"/>
      <c r="K141" s="47"/>
      <c r="L141" s="47"/>
      <c r="M141" s="47"/>
      <c r="N141" s="47"/>
      <c r="O141" s="47"/>
      <c r="P141" s="47"/>
      <c r="Q141" s="47"/>
      <c r="R141" s="47"/>
    </row>
    <row r="142" spans="2:18" x14ac:dyDescent="0.3">
      <c r="B142" s="237"/>
      <c r="C142" s="237"/>
      <c r="D142" s="237"/>
      <c r="E142" s="237"/>
      <c r="F142" s="47"/>
      <c r="G142" s="47"/>
      <c r="H142" s="47"/>
      <c r="I142" s="202"/>
      <c r="J142" s="202"/>
      <c r="K142" s="47"/>
      <c r="L142" s="47"/>
      <c r="M142" s="47"/>
      <c r="N142" s="47"/>
      <c r="O142" s="47"/>
      <c r="P142" s="47"/>
      <c r="Q142" s="47"/>
      <c r="R142" s="47"/>
    </row>
    <row r="143" spans="2:18" x14ac:dyDescent="0.3">
      <c r="B143" s="237"/>
      <c r="C143" s="237"/>
      <c r="D143" s="237"/>
      <c r="E143" s="237"/>
      <c r="F143" s="47"/>
      <c r="G143" s="47"/>
      <c r="H143" s="47"/>
      <c r="I143" s="202"/>
      <c r="J143" s="202"/>
      <c r="K143" s="47"/>
      <c r="L143" s="47"/>
      <c r="M143" s="47"/>
      <c r="N143" s="47"/>
      <c r="O143" s="47"/>
      <c r="P143" s="47"/>
      <c r="Q143" s="47"/>
      <c r="R143" s="47"/>
    </row>
    <row r="144" spans="2:18" x14ac:dyDescent="0.3">
      <c r="B144" s="237"/>
      <c r="C144" s="237"/>
      <c r="D144" s="237"/>
      <c r="E144" s="237"/>
      <c r="F144" s="47"/>
      <c r="G144" s="47"/>
      <c r="H144" s="47"/>
      <c r="I144" s="202"/>
      <c r="J144" s="202"/>
      <c r="K144" s="47"/>
      <c r="L144" s="47"/>
      <c r="M144" s="47"/>
      <c r="N144" s="47"/>
      <c r="O144" s="47"/>
      <c r="P144" s="47"/>
      <c r="Q144" s="47"/>
      <c r="R144" s="47"/>
    </row>
    <row r="145" spans="2:18" x14ac:dyDescent="0.3">
      <c r="B145" s="237"/>
      <c r="C145" s="237"/>
      <c r="D145" s="237"/>
      <c r="E145" s="237"/>
      <c r="F145" s="47"/>
      <c r="G145" s="47"/>
      <c r="H145" s="47"/>
      <c r="I145" s="202"/>
      <c r="J145" s="202"/>
      <c r="K145" s="47"/>
      <c r="L145" s="47"/>
      <c r="M145" s="47"/>
      <c r="N145" s="47"/>
      <c r="O145" s="47"/>
      <c r="P145" s="47"/>
      <c r="Q145" s="47"/>
      <c r="R145" s="47"/>
    </row>
    <row r="146" spans="2:18" x14ac:dyDescent="0.3">
      <c r="B146" s="237"/>
      <c r="C146" s="237"/>
      <c r="D146" s="237"/>
      <c r="E146" s="237"/>
      <c r="F146" s="47"/>
      <c r="G146" s="47"/>
      <c r="H146" s="47"/>
      <c r="I146" s="202"/>
      <c r="J146" s="202"/>
      <c r="K146" s="47"/>
      <c r="L146" s="47"/>
      <c r="M146" s="47"/>
      <c r="N146" s="47"/>
      <c r="O146" s="47"/>
      <c r="P146" s="47"/>
      <c r="Q146" s="47"/>
      <c r="R146" s="47"/>
    </row>
    <row r="147" spans="2:18" x14ac:dyDescent="0.3">
      <c r="B147" s="237"/>
      <c r="C147" s="237"/>
      <c r="D147" s="237"/>
      <c r="E147" s="237"/>
      <c r="F147" s="47"/>
      <c r="G147" s="47"/>
      <c r="H147" s="47"/>
      <c r="I147" s="202"/>
      <c r="J147" s="202"/>
      <c r="K147" s="47"/>
      <c r="L147" s="47"/>
      <c r="M147" s="47"/>
      <c r="N147" s="47"/>
      <c r="O147" s="47"/>
      <c r="P147" s="47"/>
      <c r="Q147" s="47"/>
      <c r="R147" s="47"/>
    </row>
    <row r="148" spans="2:18" x14ac:dyDescent="0.3">
      <c r="B148" s="237"/>
      <c r="C148" s="237"/>
      <c r="D148" s="237"/>
      <c r="E148" s="237"/>
      <c r="F148" s="47"/>
      <c r="G148" s="47"/>
      <c r="H148" s="47"/>
      <c r="I148" s="202"/>
      <c r="J148" s="202"/>
      <c r="K148" s="47"/>
      <c r="L148" s="47"/>
      <c r="M148" s="47"/>
      <c r="N148" s="47"/>
      <c r="O148" s="47"/>
      <c r="P148" s="47"/>
      <c r="Q148" s="47"/>
      <c r="R148" s="47"/>
    </row>
    <row r="149" spans="2:18" x14ac:dyDescent="0.3">
      <c r="B149" s="237"/>
      <c r="C149" s="237"/>
      <c r="D149" s="237"/>
      <c r="E149" s="237"/>
      <c r="F149" s="47"/>
      <c r="G149" s="47"/>
      <c r="H149" s="47"/>
      <c r="I149" s="202"/>
      <c r="J149" s="202"/>
      <c r="K149" s="47"/>
      <c r="L149" s="47"/>
      <c r="M149" s="47"/>
      <c r="N149" s="47"/>
      <c r="O149" s="47"/>
      <c r="P149" s="47"/>
      <c r="Q149" s="47"/>
      <c r="R149" s="47"/>
    </row>
    <row r="150" spans="2:18" x14ac:dyDescent="0.3">
      <c r="B150" s="237"/>
      <c r="C150" s="237"/>
      <c r="D150" s="237"/>
      <c r="E150" s="237"/>
      <c r="F150" s="47"/>
      <c r="G150" s="47"/>
      <c r="H150" s="47"/>
      <c r="I150" s="202"/>
      <c r="J150" s="202"/>
      <c r="K150" s="47"/>
      <c r="L150" s="47"/>
      <c r="M150" s="47"/>
      <c r="N150" s="47"/>
      <c r="O150" s="47"/>
      <c r="P150" s="47"/>
      <c r="Q150" s="47"/>
      <c r="R150" s="47"/>
    </row>
    <row r="151" spans="2:18" x14ac:dyDescent="0.3">
      <c r="B151" s="237"/>
      <c r="C151" s="237"/>
      <c r="D151" s="237"/>
      <c r="E151" s="237"/>
      <c r="F151" s="47"/>
      <c r="G151" s="47"/>
      <c r="H151" s="47"/>
      <c r="I151" s="202"/>
      <c r="J151" s="202"/>
      <c r="K151" s="47"/>
      <c r="L151" s="47"/>
      <c r="M151" s="47"/>
      <c r="N151" s="47"/>
      <c r="O151" s="47"/>
      <c r="P151" s="47"/>
      <c r="Q151" s="47"/>
      <c r="R151" s="47"/>
    </row>
    <row r="152" spans="2:18" x14ac:dyDescent="0.3">
      <c r="B152" s="237"/>
      <c r="C152" s="237"/>
      <c r="D152" s="237"/>
      <c r="E152" s="237"/>
      <c r="F152" s="47"/>
      <c r="G152" s="47"/>
      <c r="H152" s="47"/>
      <c r="I152" s="202"/>
      <c r="J152" s="202"/>
      <c r="K152" s="47"/>
      <c r="L152" s="47"/>
      <c r="M152" s="47"/>
      <c r="N152" s="47"/>
      <c r="O152" s="47"/>
      <c r="P152" s="47"/>
      <c r="Q152" s="47"/>
      <c r="R152" s="47"/>
    </row>
    <row r="153" spans="2:18" x14ac:dyDescent="0.3">
      <c r="B153" s="237"/>
      <c r="C153" s="237"/>
      <c r="D153" s="237"/>
      <c r="E153" s="237"/>
      <c r="F153" s="47"/>
      <c r="G153" s="47"/>
      <c r="H153" s="47"/>
      <c r="I153" s="202"/>
      <c r="J153" s="202"/>
      <c r="K153" s="47"/>
      <c r="L153" s="47"/>
      <c r="M153" s="47"/>
      <c r="N153" s="47"/>
      <c r="O153" s="47"/>
      <c r="P153" s="47"/>
      <c r="Q153" s="47"/>
      <c r="R153" s="47"/>
    </row>
    <row r="154" spans="2:18" x14ac:dyDescent="0.3">
      <c r="B154" s="237"/>
      <c r="C154" s="237"/>
      <c r="D154" s="237"/>
      <c r="E154" s="237"/>
      <c r="F154" s="47"/>
      <c r="G154" s="47"/>
      <c r="H154" s="47"/>
      <c r="I154" s="202"/>
      <c r="J154" s="202"/>
      <c r="K154" s="47"/>
      <c r="L154" s="47"/>
      <c r="M154" s="47"/>
      <c r="N154" s="47"/>
      <c r="O154" s="47"/>
      <c r="P154" s="47"/>
      <c r="Q154" s="47"/>
      <c r="R154" s="47"/>
    </row>
    <row r="155" spans="2:18" x14ac:dyDescent="0.3">
      <c r="B155" s="237"/>
      <c r="C155" s="237"/>
      <c r="D155" s="237"/>
      <c r="E155" s="237"/>
      <c r="F155" s="47"/>
      <c r="G155" s="47"/>
      <c r="H155" s="47"/>
      <c r="I155" s="202"/>
      <c r="J155" s="202"/>
      <c r="K155" s="47"/>
      <c r="L155" s="47"/>
      <c r="M155" s="47"/>
      <c r="N155" s="47"/>
      <c r="O155" s="47"/>
      <c r="P155" s="47"/>
      <c r="Q155" s="47"/>
      <c r="R155" s="47"/>
    </row>
    <row r="156" spans="2:18" x14ac:dyDescent="0.3">
      <c r="B156" s="237"/>
      <c r="C156" s="237"/>
      <c r="D156" s="237"/>
      <c r="E156" s="237"/>
      <c r="F156" s="47"/>
      <c r="G156" s="47"/>
      <c r="H156" s="47"/>
      <c r="I156" s="202"/>
      <c r="J156" s="202"/>
      <c r="K156" s="47"/>
      <c r="L156" s="47"/>
      <c r="M156" s="47"/>
      <c r="N156" s="47"/>
      <c r="O156" s="47"/>
      <c r="P156" s="47"/>
      <c r="Q156" s="47"/>
      <c r="R156" s="47"/>
    </row>
    <row r="157" spans="2:18" x14ac:dyDescent="0.3">
      <c r="B157" s="237"/>
      <c r="C157" s="237"/>
      <c r="D157" s="237"/>
      <c r="E157" s="237"/>
      <c r="F157" s="47"/>
      <c r="G157" s="47"/>
      <c r="H157" s="47"/>
      <c r="I157" s="202"/>
      <c r="J157" s="202"/>
      <c r="K157" s="47"/>
      <c r="L157" s="47"/>
      <c r="M157" s="47"/>
      <c r="N157" s="47"/>
      <c r="O157" s="47"/>
      <c r="P157" s="47"/>
      <c r="Q157" s="47"/>
      <c r="R157" s="47"/>
    </row>
    <row r="158" spans="2:18" x14ac:dyDescent="0.3">
      <c r="B158" s="237"/>
      <c r="C158" s="237"/>
      <c r="D158" s="237"/>
      <c r="E158" s="237"/>
      <c r="F158" s="47"/>
      <c r="G158" s="47"/>
      <c r="H158" s="47"/>
      <c r="I158" s="202"/>
      <c r="J158" s="202"/>
      <c r="K158" s="47"/>
      <c r="L158" s="47"/>
      <c r="M158" s="47"/>
      <c r="N158" s="47"/>
      <c r="O158" s="47"/>
      <c r="P158" s="47"/>
      <c r="Q158" s="47"/>
      <c r="R158" s="47"/>
    </row>
    <row r="159" spans="2:18" x14ac:dyDescent="0.3">
      <c r="B159" s="237"/>
      <c r="C159" s="237"/>
      <c r="D159" s="237"/>
      <c r="E159" s="237"/>
      <c r="F159" s="47"/>
      <c r="G159" s="47"/>
      <c r="H159" s="47"/>
      <c r="I159" s="202"/>
      <c r="J159" s="202"/>
      <c r="K159" s="47"/>
      <c r="L159" s="47"/>
      <c r="M159" s="47"/>
      <c r="N159" s="47"/>
      <c r="O159" s="47"/>
      <c r="P159" s="47"/>
      <c r="Q159" s="47"/>
      <c r="R159" s="47"/>
    </row>
    <row r="160" spans="2:18" x14ac:dyDescent="0.3">
      <c r="B160" s="237"/>
      <c r="C160" s="237"/>
      <c r="D160" s="237"/>
      <c r="E160" s="237"/>
      <c r="F160" s="47"/>
      <c r="G160" s="47"/>
      <c r="H160" s="47"/>
      <c r="I160" s="202"/>
      <c r="J160" s="202"/>
      <c r="K160" s="47"/>
      <c r="L160" s="47"/>
      <c r="M160" s="47"/>
      <c r="N160" s="47"/>
      <c r="O160" s="47"/>
      <c r="P160" s="47"/>
      <c r="Q160" s="47"/>
      <c r="R160" s="47"/>
    </row>
    <row r="161" spans="2:18" x14ac:dyDescent="0.3">
      <c r="B161" s="237"/>
      <c r="C161" s="237"/>
      <c r="D161" s="237"/>
      <c r="E161" s="237"/>
      <c r="F161" s="47"/>
      <c r="G161" s="47"/>
      <c r="H161" s="47"/>
      <c r="I161" s="202"/>
      <c r="J161" s="202"/>
      <c r="K161" s="47"/>
      <c r="L161" s="47"/>
      <c r="M161" s="47"/>
      <c r="N161" s="47"/>
      <c r="O161" s="47"/>
      <c r="P161" s="47"/>
      <c r="Q161" s="47"/>
      <c r="R161" s="47"/>
    </row>
    <row r="162" spans="2:18" x14ac:dyDescent="0.3">
      <c r="B162" s="237"/>
      <c r="C162" s="237"/>
      <c r="D162" s="237"/>
      <c r="E162" s="237"/>
      <c r="F162" s="47"/>
      <c r="G162" s="47"/>
      <c r="H162" s="47"/>
      <c r="I162" s="202"/>
      <c r="J162" s="202"/>
      <c r="K162" s="47"/>
      <c r="L162" s="47"/>
      <c r="M162" s="47"/>
      <c r="N162" s="47"/>
      <c r="O162" s="47"/>
      <c r="P162" s="47"/>
      <c r="Q162" s="47"/>
      <c r="R162" s="47"/>
    </row>
    <row r="163" spans="2:18" x14ac:dyDescent="0.3">
      <c r="B163" s="237"/>
      <c r="C163" s="237"/>
      <c r="D163" s="237"/>
      <c r="E163" s="237"/>
      <c r="F163" s="47"/>
      <c r="G163" s="47"/>
      <c r="H163" s="47"/>
      <c r="I163" s="202"/>
      <c r="J163" s="202"/>
      <c r="K163" s="47"/>
      <c r="L163" s="47"/>
      <c r="M163" s="47"/>
      <c r="N163" s="47"/>
      <c r="O163" s="47"/>
      <c r="P163" s="47"/>
      <c r="Q163" s="47"/>
      <c r="R163" s="47"/>
    </row>
    <row r="164" spans="2:18" x14ac:dyDescent="0.3">
      <c r="B164" s="237"/>
      <c r="C164" s="237"/>
      <c r="D164" s="237"/>
      <c r="E164" s="237"/>
      <c r="F164" s="47"/>
      <c r="G164" s="47"/>
      <c r="H164" s="47"/>
      <c r="I164" s="202"/>
      <c r="J164" s="202"/>
      <c r="K164" s="47"/>
      <c r="L164" s="47"/>
      <c r="M164" s="47"/>
      <c r="N164" s="47"/>
      <c r="O164" s="47"/>
      <c r="P164" s="47"/>
      <c r="Q164" s="47"/>
      <c r="R164" s="47"/>
    </row>
    <row r="165" spans="2:18" x14ac:dyDescent="0.3">
      <c r="B165" s="237"/>
      <c r="C165" s="237"/>
      <c r="D165" s="237"/>
      <c r="E165" s="237"/>
      <c r="F165" s="47"/>
      <c r="G165" s="47"/>
      <c r="H165" s="47"/>
      <c r="I165" s="202"/>
      <c r="J165" s="202"/>
      <c r="K165" s="47"/>
      <c r="L165" s="47"/>
      <c r="M165" s="47"/>
      <c r="N165" s="47"/>
      <c r="O165" s="47"/>
      <c r="P165" s="47"/>
      <c r="Q165" s="47"/>
      <c r="R165" s="47"/>
    </row>
    <row r="166" spans="2:18" x14ac:dyDescent="0.3">
      <c r="B166" s="237"/>
      <c r="C166" s="237"/>
      <c r="D166" s="237"/>
      <c r="E166" s="237"/>
      <c r="F166" s="47"/>
      <c r="G166" s="47"/>
      <c r="H166" s="47"/>
      <c r="I166" s="202"/>
      <c r="J166" s="202"/>
      <c r="K166" s="47"/>
      <c r="L166" s="47"/>
      <c r="M166" s="47"/>
      <c r="N166" s="47"/>
      <c r="O166" s="47"/>
      <c r="P166" s="47"/>
      <c r="Q166" s="47"/>
      <c r="R166" s="47"/>
    </row>
    <row r="167" spans="2:18" x14ac:dyDescent="0.3">
      <c r="B167" s="237"/>
      <c r="C167" s="237"/>
      <c r="D167" s="237"/>
      <c r="E167" s="237"/>
      <c r="F167" s="47"/>
      <c r="G167" s="47"/>
      <c r="H167" s="47"/>
      <c r="I167" s="202"/>
      <c r="J167" s="202"/>
      <c r="K167" s="47"/>
      <c r="L167" s="47"/>
      <c r="M167" s="47"/>
      <c r="N167" s="47"/>
      <c r="O167" s="47"/>
      <c r="P167" s="47"/>
      <c r="Q167" s="47"/>
      <c r="R167" s="47"/>
    </row>
    <row r="168" spans="2:18" x14ac:dyDescent="0.3">
      <c r="B168" s="237"/>
      <c r="C168" s="237"/>
      <c r="D168" s="237"/>
      <c r="E168" s="237"/>
      <c r="F168" s="47"/>
      <c r="G168" s="47"/>
      <c r="H168" s="47"/>
      <c r="I168" s="202"/>
      <c r="J168" s="202"/>
      <c r="K168" s="47"/>
      <c r="L168" s="47"/>
      <c r="M168" s="47"/>
      <c r="N168" s="47"/>
      <c r="O168" s="47"/>
      <c r="P168" s="47"/>
      <c r="Q168" s="47"/>
      <c r="R168" s="47"/>
    </row>
    <row r="169" spans="2:18" x14ac:dyDescent="0.3">
      <c r="B169" s="237"/>
      <c r="C169" s="237"/>
      <c r="D169" s="237"/>
      <c r="E169" s="237"/>
      <c r="F169" s="47"/>
      <c r="G169" s="47"/>
      <c r="H169" s="47"/>
      <c r="I169" s="202"/>
      <c r="J169" s="202"/>
      <c r="K169" s="47"/>
      <c r="L169" s="47"/>
      <c r="M169" s="47"/>
      <c r="N169" s="47"/>
      <c r="O169" s="47"/>
      <c r="P169" s="47"/>
      <c r="Q169" s="47"/>
      <c r="R169" s="47"/>
    </row>
    <row r="170" spans="2:18" x14ac:dyDescent="0.3">
      <c r="B170" s="237"/>
      <c r="C170" s="237"/>
      <c r="D170" s="237"/>
      <c r="E170" s="237"/>
      <c r="F170" s="47"/>
      <c r="G170" s="47"/>
      <c r="H170" s="47"/>
      <c r="I170" s="202"/>
      <c r="J170" s="202"/>
      <c r="K170" s="47"/>
      <c r="L170" s="47"/>
      <c r="M170" s="47"/>
      <c r="N170" s="47"/>
      <c r="O170" s="47"/>
      <c r="P170" s="47"/>
      <c r="Q170" s="47"/>
      <c r="R170" s="47"/>
    </row>
    <row r="171" spans="2:18" x14ac:dyDescent="0.3">
      <c r="B171" s="237"/>
      <c r="C171" s="237"/>
      <c r="D171" s="237"/>
      <c r="E171" s="237"/>
      <c r="F171" s="47"/>
      <c r="G171" s="47"/>
      <c r="H171" s="47"/>
      <c r="I171" s="202"/>
      <c r="J171" s="202"/>
      <c r="K171" s="47"/>
      <c r="L171" s="47"/>
      <c r="M171" s="47"/>
      <c r="N171" s="47"/>
      <c r="O171" s="47"/>
      <c r="P171" s="47"/>
      <c r="Q171" s="47"/>
      <c r="R171" s="47"/>
    </row>
    <row r="172" spans="2:18" x14ac:dyDescent="0.3">
      <c r="B172" s="237"/>
      <c r="C172" s="237"/>
      <c r="D172" s="237"/>
      <c r="E172" s="237"/>
      <c r="F172" s="47"/>
      <c r="G172" s="47"/>
      <c r="H172" s="47"/>
      <c r="I172" s="202"/>
      <c r="J172" s="202"/>
      <c r="K172" s="47"/>
      <c r="L172" s="47"/>
      <c r="M172" s="47"/>
      <c r="N172" s="47"/>
      <c r="O172" s="47"/>
      <c r="P172" s="47"/>
      <c r="Q172" s="47"/>
      <c r="R172" s="47"/>
    </row>
    <row r="173" spans="2:18" x14ac:dyDescent="0.3">
      <c r="B173" s="237"/>
      <c r="C173" s="237"/>
      <c r="D173" s="237"/>
      <c r="E173" s="237"/>
      <c r="F173" s="47"/>
      <c r="G173" s="47"/>
      <c r="H173" s="47"/>
      <c r="I173" s="202"/>
      <c r="J173" s="202"/>
      <c r="K173" s="47"/>
      <c r="L173" s="47"/>
      <c r="M173" s="47"/>
      <c r="N173" s="47"/>
      <c r="O173" s="47"/>
      <c r="P173" s="47"/>
      <c r="Q173" s="47"/>
      <c r="R173" s="47"/>
    </row>
    <row r="174" spans="2:18" x14ac:dyDescent="0.3">
      <c r="B174" s="237"/>
      <c r="C174" s="237"/>
      <c r="D174" s="237"/>
      <c r="E174" s="237"/>
      <c r="F174" s="47"/>
      <c r="G174" s="47"/>
      <c r="H174" s="47"/>
      <c r="I174" s="202"/>
      <c r="J174" s="202"/>
      <c r="K174" s="47"/>
      <c r="L174" s="47"/>
      <c r="M174" s="47"/>
      <c r="N174" s="47"/>
      <c r="O174" s="47"/>
      <c r="P174" s="47"/>
      <c r="Q174" s="47"/>
      <c r="R174" s="47"/>
    </row>
    <row r="175" spans="2:18" x14ac:dyDescent="0.3">
      <c r="B175" s="237"/>
      <c r="C175" s="237"/>
      <c r="D175" s="237"/>
      <c r="E175" s="237"/>
      <c r="F175" s="47"/>
      <c r="G175" s="47"/>
      <c r="H175" s="47"/>
      <c r="I175" s="202"/>
      <c r="J175" s="202"/>
      <c r="K175" s="47"/>
      <c r="L175" s="47"/>
      <c r="M175" s="47"/>
      <c r="N175" s="47"/>
      <c r="O175" s="47"/>
      <c r="P175" s="47"/>
      <c r="Q175" s="47"/>
      <c r="R175" s="47"/>
    </row>
    <row r="176" spans="2:18" x14ac:dyDescent="0.3">
      <c r="B176" s="237"/>
      <c r="C176" s="237"/>
      <c r="D176" s="237"/>
      <c r="E176" s="237"/>
      <c r="F176" s="47"/>
      <c r="G176" s="47"/>
      <c r="H176" s="47"/>
      <c r="I176" s="202"/>
      <c r="J176" s="202"/>
      <c r="K176" s="47"/>
      <c r="L176" s="47"/>
      <c r="M176" s="47"/>
      <c r="N176" s="47"/>
      <c r="O176" s="47"/>
      <c r="P176" s="47"/>
      <c r="Q176" s="47"/>
      <c r="R176" s="47"/>
    </row>
    <row r="177" spans="2:18" x14ac:dyDescent="0.3">
      <c r="B177" s="237"/>
      <c r="C177" s="237"/>
      <c r="D177" s="237"/>
      <c r="E177" s="237"/>
      <c r="F177" s="47"/>
      <c r="G177" s="47"/>
      <c r="H177" s="47"/>
      <c r="I177" s="202"/>
      <c r="J177" s="202"/>
      <c r="K177" s="47"/>
      <c r="L177" s="47"/>
      <c r="M177" s="47"/>
      <c r="N177" s="47"/>
      <c r="O177" s="47"/>
      <c r="P177" s="47"/>
      <c r="Q177" s="47"/>
      <c r="R177" s="47"/>
    </row>
    <row r="178" spans="2:18" x14ac:dyDescent="0.3">
      <c r="B178" s="237"/>
      <c r="C178" s="237"/>
      <c r="D178" s="237"/>
      <c r="E178" s="237"/>
      <c r="F178" s="47"/>
      <c r="G178" s="47"/>
      <c r="H178" s="47"/>
      <c r="I178" s="202"/>
      <c r="J178" s="202"/>
      <c r="K178" s="47"/>
      <c r="L178" s="47"/>
      <c r="M178" s="47"/>
      <c r="N178" s="47"/>
      <c r="O178" s="47"/>
      <c r="P178" s="47"/>
      <c r="Q178" s="47"/>
      <c r="R178" s="47"/>
    </row>
    <row r="179" spans="2:18" x14ac:dyDescent="0.3">
      <c r="B179" s="237"/>
      <c r="C179" s="237"/>
      <c r="D179" s="237"/>
      <c r="E179" s="237"/>
      <c r="F179" s="47"/>
      <c r="G179" s="47"/>
      <c r="H179" s="47"/>
      <c r="I179" s="202"/>
      <c r="J179" s="202"/>
      <c r="K179" s="47"/>
      <c r="L179" s="47"/>
      <c r="M179" s="47"/>
      <c r="N179" s="47"/>
      <c r="O179" s="47"/>
      <c r="P179" s="47"/>
      <c r="Q179" s="47"/>
      <c r="R179" s="47"/>
    </row>
    <row r="180" spans="2:18" x14ac:dyDescent="0.3">
      <c r="B180" s="237"/>
      <c r="C180" s="237"/>
      <c r="D180" s="237"/>
      <c r="E180" s="237"/>
      <c r="F180" s="47"/>
      <c r="G180" s="47"/>
      <c r="H180" s="47"/>
      <c r="I180" s="202"/>
      <c r="J180" s="202"/>
      <c r="K180" s="47"/>
      <c r="L180" s="47"/>
      <c r="M180" s="47"/>
      <c r="N180" s="47"/>
      <c r="O180" s="47"/>
      <c r="P180" s="47"/>
      <c r="Q180" s="47"/>
      <c r="R180" s="47"/>
    </row>
    <row r="181" spans="2:18" x14ac:dyDescent="0.3">
      <c r="B181" s="237"/>
      <c r="C181" s="237"/>
      <c r="D181" s="237"/>
      <c r="E181" s="237"/>
      <c r="F181" s="47"/>
      <c r="G181" s="47"/>
      <c r="H181" s="47"/>
      <c r="I181" s="202"/>
      <c r="J181" s="202"/>
      <c r="K181" s="47"/>
      <c r="L181" s="47"/>
      <c r="M181" s="47"/>
      <c r="N181" s="47"/>
      <c r="O181" s="47"/>
      <c r="P181" s="47"/>
      <c r="Q181" s="47"/>
      <c r="R181" s="47"/>
    </row>
    <row r="182" spans="2:18" x14ac:dyDescent="0.3">
      <c r="B182" s="237"/>
      <c r="C182" s="237"/>
      <c r="D182" s="237"/>
      <c r="E182" s="237"/>
      <c r="F182" s="47"/>
      <c r="G182" s="47"/>
      <c r="H182" s="47"/>
      <c r="I182" s="202"/>
      <c r="J182" s="202"/>
      <c r="K182" s="47"/>
      <c r="L182" s="47"/>
      <c r="M182" s="47"/>
      <c r="N182" s="47"/>
      <c r="O182" s="47"/>
      <c r="P182" s="47"/>
      <c r="Q182" s="47"/>
      <c r="R182" s="47"/>
    </row>
    <row r="183" spans="2:18" x14ac:dyDescent="0.3">
      <c r="B183" s="237"/>
      <c r="C183" s="237"/>
      <c r="D183" s="237"/>
      <c r="E183" s="237"/>
      <c r="F183" s="47"/>
      <c r="G183" s="47"/>
      <c r="H183" s="47"/>
      <c r="I183" s="202"/>
      <c r="J183" s="202"/>
      <c r="K183" s="47"/>
      <c r="L183" s="47"/>
      <c r="M183" s="47"/>
      <c r="N183" s="47"/>
      <c r="O183" s="47"/>
      <c r="P183" s="47"/>
      <c r="Q183" s="47"/>
      <c r="R183" s="47"/>
    </row>
    <row r="184" spans="2:18" x14ac:dyDescent="0.3">
      <c r="B184" s="237"/>
      <c r="C184" s="237"/>
      <c r="D184" s="237"/>
      <c r="E184" s="237"/>
      <c r="F184" s="47"/>
      <c r="G184" s="47"/>
      <c r="H184" s="47"/>
      <c r="I184" s="202"/>
      <c r="J184" s="202"/>
      <c r="K184" s="47"/>
      <c r="L184" s="47"/>
      <c r="M184" s="47"/>
      <c r="N184" s="47"/>
      <c r="O184" s="47"/>
      <c r="P184" s="47"/>
      <c r="Q184" s="47"/>
      <c r="R184" s="47"/>
    </row>
    <row r="185" spans="2:18" x14ac:dyDescent="0.3">
      <c r="B185" s="237"/>
      <c r="C185" s="237"/>
      <c r="D185" s="237"/>
      <c r="E185" s="237"/>
      <c r="F185" s="47"/>
      <c r="G185" s="47"/>
      <c r="H185" s="47"/>
      <c r="I185" s="202"/>
      <c r="J185" s="202"/>
      <c r="K185" s="47"/>
      <c r="L185" s="47"/>
      <c r="M185" s="47"/>
      <c r="N185" s="47"/>
      <c r="O185" s="47"/>
      <c r="P185" s="47"/>
      <c r="Q185" s="47"/>
      <c r="R185" s="47"/>
    </row>
    <row r="186" spans="2:18" x14ac:dyDescent="0.3">
      <c r="B186" s="237"/>
      <c r="C186" s="237"/>
      <c r="D186" s="237"/>
      <c r="E186" s="237"/>
      <c r="F186" s="47"/>
      <c r="G186" s="47"/>
      <c r="H186" s="47"/>
      <c r="I186" s="202"/>
      <c r="J186" s="202"/>
      <c r="K186" s="47"/>
      <c r="L186" s="47"/>
      <c r="M186" s="47"/>
      <c r="N186" s="47"/>
      <c r="O186" s="47"/>
      <c r="P186" s="47"/>
      <c r="Q186" s="47"/>
      <c r="R186" s="47"/>
    </row>
    <row r="187" spans="2:18" x14ac:dyDescent="0.3">
      <c r="B187" s="237"/>
      <c r="C187" s="237"/>
      <c r="D187" s="237"/>
      <c r="E187" s="237"/>
      <c r="F187" s="47"/>
      <c r="G187" s="47"/>
      <c r="H187" s="47"/>
      <c r="I187" s="202"/>
      <c r="J187" s="202"/>
      <c r="K187" s="47"/>
      <c r="L187" s="47"/>
      <c r="M187" s="47"/>
      <c r="N187" s="47"/>
      <c r="O187" s="47"/>
      <c r="P187" s="47"/>
      <c r="Q187" s="47"/>
      <c r="R187" s="47"/>
    </row>
    <row r="188" spans="2:18" x14ac:dyDescent="0.3">
      <c r="B188" s="237"/>
      <c r="C188" s="237"/>
      <c r="D188" s="237"/>
      <c r="E188" s="237"/>
      <c r="F188" s="47"/>
      <c r="G188" s="47"/>
      <c r="H188" s="47"/>
      <c r="I188" s="202"/>
      <c r="J188" s="202"/>
      <c r="K188" s="47"/>
      <c r="L188" s="47"/>
      <c r="M188" s="47"/>
      <c r="N188" s="47"/>
      <c r="O188" s="47"/>
      <c r="P188" s="47"/>
      <c r="Q188" s="47"/>
      <c r="R188" s="47"/>
    </row>
    <row r="189" spans="2:18" x14ac:dyDescent="0.3">
      <c r="B189" s="237"/>
      <c r="C189" s="237"/>
      <c r="D189" s="237"/>
      <c r="E189" s="237"/>
      <c r="F189" s="47"/>
      <c r="G189" s="47"/>
      <c r="H189" s="47"/>
      <c r="I189" s="202"/>
      <c r="J189" s="202"/>
      <c r="K189" s="47"/>
      <c r="L189" s="47"/>
      <c r="M189" s="47"/>
      <c r="N189" s="47"/>
      <c r="O189" s="47"/>
      <c r="P189" s="47"/>
      <c r="Q189" s="47"/>
      <c r="R189" s="47"/>
    </row>
    <row r="190" spans="2:18" x14ac:dyDescent="0.3">
      <c r="B190" s="237"/>
      <c r="C190" s="237"/>
      <c r="D190" s="237"/>
      <c r="E190" s="237"/>
      <c r="F190" s="47"/>
      <c r="G190" s="47"/>
      <c r="H190" s="47"/>
      <c r="I190" s="202"/>
      <c r="J190" s="202"/>
      <c r="K190" s="47"/>
      <c r="L190" s="47"/>
      <c r="M190" s="47"/>
      <c r="N190" s="47"/>
      <c r="O190" s="47"/>
      <c r="P190" s="47"/>
      <c r="Q190" s="47"/>
      <c r="R190" s="47"/>
    </row>
    <row r="191" spans="2:18" x14ac:dyDescent="0.3">
      <c r="B191" s="237"/>
      <c r="C191" s="237"/>
      <c r="D191" s="237"/>
      <c r="E191" s="237"/>
      <c r="F191" s="47"/>
      <c r="G191" s="47"/>
      <c r="H191" s="47"/>
      <c r="I191" s="202"/>
      <c r="J191" s="202"/>
      <c r="K191" s="47"/>
      <c r="L191" s="47"/>
      <c r="M191" s="47"/>
      <c r="N191" s="47"/>
      <c r="O191" s="47"/>
      <c r="P191" s="47"/>
      <c r="Q191" s="47"/>
      <c r="R191" s="47"/>
    </row>
    <row r="192" spans="2:18" x14ac:dyDescent="0.3">
      <c r="B192" s="237"/>
      <c r="C192" s="237"/>
      <c r="D192" s="237"/>
      <c r="E192" s="237"/>
      <c r="F192" s="47"/>
      <c r="G192" s="47"/>
      <c r="H192" s="47"/>
      <c r="I192" s="202"/>
      <c r="J192" s="202"/>
      <c r="K192" s="47"/>
      <c r="L192" s="47"/>
      <c r="M192" s="47"/>
      <c r="N192" s="47"/>
      <c r="O192" s="47"/>
      <c r="P192" s="47"/>
      <c r="Q192" s="47"/>
      <c r="R192" s="47"/>
    </row>
    <row r="193" spans="2:18" x14ac:dyDescent="0.3">
      <c r="B193" s="237"/>
      <c r="C193" s="237"/>
      <c r="D193" s="237"/>
      <c r="E193" s="237"/>
      <c r="F193" s="47"/>
      <c r="G193" s="47"/>
      <c r="H193" s="47"/>
      <c r="I193" s="202"/>
      <c r="J193" s="202"/>
      <c r="K193" s="47"/>
      <c r="L193" s="47"/>
      <c r="M193" s="47"/>
      <c r="N193" s="47"/>
      <c r="O193" s="47"/>
      <c r="P193" s="47"/>
      <c r="Q193" s="47"/>
      <c r="R193" s="47"/>
    </row>
    <row r="194" spans="2:18" x14ac:dyDescent="0.3">
      <c r="B194" s="237"/>
      <c r="C194" s="237"/>
      <c r="D194" s="237"/>
      <c r="E194" s="237"/>
      <c r="F194" s="47"/>
      <c r="G194" s="47"/>
      <c r="H194" s="47"/>
      <c r="I194" s="202"/>
      <c r="J194" s="202"/>
      <c r="K194" s="47"/>
      <c r="L194" s="47"/>
      <c r="M194" s="47"/>
      <c r="N194" s="47"/>
      <c r="O194" s="47"/>
      <c r="P194" s="47"/>
      <c r="Q194" s="47"/>
      <c r="R194" s="47"/>
    </row>
    <row r="195" spans="2:18" x14ac:dyDescent="0.3">
      <c r="B195" s="237"/>
      <c r="C195" s="237"/>
      <c r="D195" s="237"/>
      <c r="E195" s="237"/>
      <c r="F195" s="47"/>
      <c r="G195" s="47"/>
      <c r="H195" s="47"/>
      <c r="I195" s="202"/>
      <c r="J195" s="202"/>
      <c r="K195" s="47"/>
      <c r="L195" s="47"/>
      <c r="M195" s="47"/>
      <c r="N195" s="47"/>
      <c r="O195" s="47"/>
      <c r="P195" s="47"/>
      <c r="Q195" s="47"/>
      <c r="R195" s="47"/>
    </row>
    <row r="196" spans="2:18" x14ac:dyDescent="0.3">
      <c r="B196" s="237"/>
      <c r="C196" s="237"/>
      <c r="D196" s="237"/>
      <c r="E196" s="237"/>
      <c r="F196" s="47"/>
      <c r="G196" s="47"/>
      <c r="H196" s="47"/>
      <c r="I196" s="202"/>
      <c r="J196" s="202"/>
      <c r="K196" s="47"/>
      <c r="L196" s="47"/>
      <c r="M196" s="47"/>
      <c r="N196" s="47"/>
      <c r="O196" s="47"/>
      <c r="P196" s="47"/>
      <c r="Q196" s="47"/>
      <c r="R196" s="47"/>
    </row>
    <row r="197" spans="2:18" x14ac:dyDescent="0.3">
      <c r="B197" s="237"/>
      <c r="C197" s="237"/>
      <c r="D197" s="237"/>
      <c r="E197" s="237"/>
      <c r="F197" s="47"/>
      <c r="G197" s="47"/>
      <c r="H197" s="47"/>
      <c r="I197" s="202"/>
      <c r="J197" s="202"/>
      <c r="K197" s="47"/>
      <c r="L197" s="47"/>
      <c r="M197" s="47"/>
      <c r="N197" s="47"/>
      <c r="O197" s="47"/>
      <c r="P197" s="47"/>
      <c r="Q197" s="47"/>
      <c r="R197" s="47"/>
    </row>
    <row r="198" spans="2:18" x14ac:dyDescent="0.3">
      <c r="B198" s="237"/>
      <c r="C198" s="237"/>
      <c r="D198" s="237"/>
      <c r="E198" s="237"/>
      <c r="F198" s="47"/>
      <c r="G198" s="47"/>
      <c r="H198" s="47"/>
      <c r="I198" s="202"/>
      <c r="J198" s="202"/>
      <c r="K198" s="47"/>
      <c r="L198" s="47"/>
      <c r="M198" s="47"/>
      <c r="N198" s="47"/>
      <c r="O198" s="47"/>
      <c r="P198" s="47"/>
      <c r="Q198" s="47"/>
      <c r="R198" s="47"/>
    </row>
    <row r="199" spans="2:18" x14ac:dyDescent="0.3">
      <c r="B199" s="237"/>
      <c r="C199" s="237"/>
      <c r="D199" s="237"/>
      <c r="E199" s="237"/>
      <c r="F199" s="47"/>
      <c r="G199" s="47"/>
      <c r="H199" s="47"/>
      <c r="I199" s="202"/>
      <c r="J199" s="202"/>
      <c r="K199" s="47"/>
      <c r="L199" s="47"/>
      <c r="M199" s="47"/>
      <c r="N199" s="47"/>
      <c r="O199" s="47"/>
      <c r="P199" s="47"/>
      <c r="Q199" s="47"/>
      <c r="R199" s="47"/>
    </row>
    <row r="200" spans="2:18" x14ac:dyDescent="0.3">
      <c r="B200" s="237"/>
      <c r="C200" s="237"/>
      <c r="D200" s="237"/>
      <c r="E200" s="237"/>
      <c r="F200" s="47"/>
      <c r="G200" s="47"/>
      <c r="H200" s="47"/>
      <c r="I200" s="202"/>
      <c r="J200" s="202"/>
      <c r="K200" s="47"/>
      <c r="L200" s="47"/>
      <c r="M200" s="47"/>
      <c r="N200" s="47"/>
      <c r="O200" s="47"/>
      <c r="P200" s="47"/>
      <c r="Q200" s="47"/>
      <c r="R200" s="47"/>
    </row>
    <row r="201" spans="2:18" x14ac:dyDescent="0.3">
      <c r="B201" s="237"/>
      <c r="C201" s="237"/>
      <c r="D201" s="237"/>
      <c r="E201" s="237"/>
      <c r="F201" s="47"/>
      <c r="G201" s="47"/>
      <c r="H201" s="47"/>
      <c r="I201" s="202"/>
      <c r="J201" s="202"/>
      <c r="K201" s="47"/>
      <c r="L201" s="47"/>
      <c r="M201" s="47"/>
      <c r="N201" s="47"/>
      <c r="O201" s="47"/>
      <c r="P201" s="47"/>
      <c r="Q201" s="47"/>
      <c r="R201" s="47"/>
    </row>
    <row r="202" spans="2:18" x14ac:dyDescent="0.3">
      <c r="B202" s="237"/>
      <c r="C202" s="237"/>
      <c r="D202" s="237"/>
      <c r="E202" s="237"/>
      <c r="F202" s="47"/>
      <c r="G202" s="47"/>
      <c r="H202" s="47"/>
      <c r="I202" s="202"/>
      <c r="J202" s="202"/>
      <c r="K202" s="47"/>
      <c r="L202" s="47"/>
      <c r="M202" s="47"/>
      <c r="N202" s="47"/>
      <c r="O202" s="47"/>
      <c r="P202" s="47"/>
      <c r="Q202" s="47"/>
      <c r="R202" s="47"/>
    </row>
    <row r="203" spans="2:18" x14ac:dyDescent="0.3">
      <c r="B203" s="237"/>
      <c r="C203" s="237"/>
      <c r="D203" s="237"/>
      <c r="E203" s="237"/>
      <c r="F203" s="47"/>
      <c r="G203" s="47"/>
      <c r="H203" s="47"/>
      <c r="I203" s="202"/>
      <c r="J203" s="202"/>
      <c r="K203" s="47"/>
      <c r="L203" s="47"/>
      <c r="M203" s="47"/>
      <c r="N203" s="47"/>
      <c r="O203" s="47"/>
      <c r="P203" s="47"/>
      <c r="Q203" s="47"/>
      <c r="R203" s="47"/>
    </row>
    <row r="204" spans="2:18" x14ac:dyDescent="0.3">
      <c r="B204" s="237"/>
      <c r="C204" s="237"/>
      <c r="D204" s="237"/>
      <c r="E204" s="237"/>
      <c r="F204" s="47"/>
      <c r="G204" s="47"/>
      <c r="H204" s="47"/>
      <c r="I204" s="202"/>
      <c r="J204" s="202"/>
      <c r="K204" s="47"/>
      <c r="L204" s="47"/>
      <c r="M204" s="47"/>
      <c r="N204" s="47"/>
      <c r="O204" s="47"/>
      <c r="P204" s="47"/>
      <c r="Q204" s="47"/>
      <c r="R204" s="47"/>
    </row>
    <row r="205" spans="2:18" x14ac:dyDescent="0.3">
      <c r="B205" s="237"/>
      <c r="C205" s="237"/>
      <c r="D205" s="237"/>
      <c r="E205" s="237"/>
      <c r="F205" s="47"/>
      <c r="G205" s="47"/>
      <c r="H205" s="47"/>
      <c r="I205" s="202"/>
      <c r="J205" s="202"/>
      <c r="K205" s="47"/>
      <c r="L205" s="47"/>
      <c r="M205" s="47"/>
      <c r="N205" s="47"/>
      <c r="O205" s="47"/>
      <c r="P205" s="47"/>
      <c r="Q205" s="47"/>
      <c r="R205" s="47"/>
    </row>
    <row r="206" spans="2:18" x14ac:dyDescent="0.3">
      <c r="B206" s="237"/>
      <c r="C206" s="237"/>
      <c r="D206" s="237"/>
      <c r="E206" s="237"/>
      <c r="F206" s="47"/>
      <c r="G206" s="47"/>
      <c r="H206" s="47"/>
      <c r="I206" s="202"/>
      <c r="J206" s="202"/>
      <c r="K206" s="47"/>
      <c r="L206" s="47"/>
      <c r="M206" s="47"/>
      <c r="N206" s="47"/>
      <c r="O206" s="47"/>
      <c r="P206" s="47"/>
      <c r="Q206" s="47"/>
      <c r="R206" s="47"/>
    </row>
    <row r="207" spans="2:18" x14ac:dyDescent="0.3">
      <c r="B207" s="237"/>
      <c r="C207" s="237"/>
      <c r="D207" s="237"/>
      <c r="E207" s="237"/>
      <c r="F207" s="47"/>
      <c r="G207" s="47"/>
      <c r="H207" s="47"/>
      <c r="I207" s="202"/>
      <c r="J207" s="202"/>
      <c r="K207" s="47"/>
      <c r="L207" s="47"/>
      <c r="M207" s="47"/>
      <c r="N207" s="47"/>
      <c r="O207" s="47"/>
      <c r="P207" s="47"/>
      <c r="Q207" s="47"/>
      <c r="R207" s="47"/>
    </row>
    <row r="208" spans="2:18" x14ac:dyDescent="0.3">
      <c r="B208" s="237"/>
      <c r="C208" s="237"/>
      <c r="D208" s="237"/>
      <c r="E208" s="237"/>
      <c r="F208" s="47"/>
      <c r="G208" s="47"/>
      <c r="H208" s="47"/>
      <c r="I208" s="202"/>
      <c r="J208" s="202"/>
      <c r="K208" s="47"/>
      <c r="L208" s="47"/>
      <c r="M208" s="47"/>
      <c r="N208" s="47"/>
      <c r="O208" s="47"/>
      <c r="P208" s="47"/>
      <c r="Q208" s="47"/>
      <c r="R208" s="47"/>
    </row>
    <row r="209" spans="2:18" x14ac:dyDescent="0.3">
      <c r="B209" s="237"/>
      <c r="C209" s="237"/>
      <c r="D209" s="237"/>
      <c r="E209" s="237"/>
      <c r="F209" s="47"/>
      <c r="G209" s="47"/>
      <c r="H209" s="47"/>
      <c r="I209" s="202"/>
      <c r="J209" s="202"/>
      <c r="K209" s="47"/>
      <c r="L209" s="47"/>
      <c r="M209" s="47"/>
      <c r="N209" s="47"/>
      <c r="O209" s="47"/>
      <c r="P209" s="47"/>
      <c r="Q209" s="47"/>
      <c r="R209" s="47"/>
    </row>
    <row r="210" spans="2:18" x14ac:dyDescent="0.3">
      <c r="B210" s="237"/>
      <c r="C210" s="237"/>
      <c r="D210" s="237"/>
      <c r="E210" s="237"/>
      <c r="F210" s="47"/>
      <c r="G210" s="47"/>
      <c r="H210" s="47"/>
      <c r="I210" s="202"/>
      <c r="J210" s="202"/>
      <c r="K210" s="47"/>
      <c r="L210" s="47"/>
      <c r="M210" s="47"/>
      <c r="N210" s="47"/>
      <c r="O210" s="47"/>
      <c r="P210" s="47"/>
      <c r="Q210" s="47"/>
      <c r="R210" s="47"/>
    </row>
    <row r="211" spans="2:18" x14ac:dyDescent="0.3">
      <c r="B211" s="237"/>
      <c r="C211" s="237"/>
      <c r="D211" s="237"/>
      <c r="E211" s="237"/>
      <c r="F211" s="47"/>
      <c r="G211" s="47"/>
      <c r="H211" s="47"/>
      <c r="I211" s="202"/>
      <c r="J211" s="202"/>
      <c r="K211" s="47"/>
      <c r="L211" s="47"/>
      <c r="M211" s="47"/>
      <c r="N211" s="47"/>
      <c r="O211" s="47"/>
      <c r="P211" s="47"/>
      <c r="Q211" s="47"/>
      <c r="R211" s="47"/>
    </row>
    <row r="212" spans="2:18" x14ac:dyDescent="0.3">
      <c r="B212" s="237"/>
      <c r="C212" s="237"/>
      <c r="D212" s="237"/>
      <c r="E212" s="237"/>
      <c r="F212" s="47"/>
      <c r="G212" s="47"/>
      <c r="H212" s="47"/>
      <c r="I212" s="202"/>
      <c r="J212" s="202"/>
      <c r="K212" s="47"/>
      <c r="L212" s="47"/>
      <c r="M212" s="47"/>
      <c r="N212" s="47"/>
      <c r="O212" s="47"/>
      <c r="P212" s="47"/>
      <c r="Q212" s="47"/>
      <c r="R212" s="47"/>
    </row>
    <row r="213" spans="2:18" x14ac:dyDescent="0.3">
      <c r="B213" s="237"/>
      <c r="C213" s="237"/>
      <c r="D213" s="237"/>
      <c r="E213" s="237"/>
      <c r="F213" s="47"/>
      <c r="G213" s="47"/>
      <c r="H213" s="47"/>
      <c r="I213" s="202"/>
      <c r="J213" s="202"/>
      <c r="K213" s="47"/>
      <c r="L213" s="47"/>
      <c r="M213" s="47"/>
      <c r="N213" s="47"/>
      <c r="O213" s="47"/>
      <c r="P213" s="47"/>
      <c r="Q213" s="47"/>
      <c r="R213" s="47"/>
    </row>
    <row r="214" spans="2:18" x14ac:dyDescent="0.3">
      <c r="B214" s="237"/>
      <c r="C214" s="237"/>
      <c r="D214" s="237"/>
      <c r="E214" s="237"/>
      <c r="F214" s="47"/>
      <c r="G214" s="47"/>
      <c r="H214" s="47"/>
      <c r="I214" s="202"/>
      <c r="J214" s="202"/>
      <c r="K214" s="47"/>
      <c r="L214" s="47"/>
      <c r="M214" s="47"/>
      <c r="N214" s="47"/>
      <c r="O214" s="47"/>
      <c r="P214" s="47"/>
      <c r="Q214" s="47"/>
      <c r="R214" s="47"/>
    </row>
    <row r="215" spans="2:18" x14ac:dyDescent="0.3">
      <c r="B215" s="237"/>
      <c r="C215" s="237"/>
      <c r="D215" s="237"/>
      <c r="E215" s="237"/>
      <c r="F215" s="47"/>
      <c r="G215" s="47"/>
      <c r="H215" s="47"/>
      <c r="I215" s="202"/>
      <c r="J215" s="202"/>
      <c r="K215" s="47"/>
      <c r="L215" s="47"/>
      <c r="M215" s="47"/>
      <c r="N215" s="47"/>
      <c r="O215" s="47"/>
      <c r="P215" s="47"/>
      <c r="Q215" s="47"/>
      <c r="R215" s="47"/>
    </row>
    <row r="216" spans="2:18" x14ac:dyDescent="0.3">
      <c r="B216" s="237"/>
      <c r="C216" s="237"/>
      <c r="D216" s="237"/>
      <c r="E216" s="237"/>
      <c r="F216" s="47"/>
      <c r="G216" s="47"/>
      <c r="H216" s="47"/>
      <c r="I216" s="202"/>
      <c r="J216" s="202"/>
      <c r="K216" s="47"/>
      <c r="L216" s="47"/>
      <c r="M216" s="47"/>
      <c r="N216" s="47"/>
      <c r="O216" s="47"/>
      <c r="P216" s="47"/>
      <c r="Q216" s="47"/>
      <c r="R216" s="47"/>
    </row>
    <row r="217" spans="2:18" x14ac:dyDescent="0.3">
      <c r="B217" s="237"/>
      <c r="C217" s="237"/>
      <c r="D217" s="237"/>
      <c r="E217" s="237"/>
      <c r="F217" s="47"/>
      <c r="G217" s="47"/>
      <c r="H217" s="47"/>
      <c r="I217" s="202"/>
      <c r="J217" s="202"/>
      <c r="K217" s="47"/>
      <c r="L217" s="47"/>
      <c r="M217" s="47"/>
      <c r="N217" s="47"/>
      <c r="O217" s="47"/>
      <c r="P217" s="47"/>
      <c r="Q217" s="47"/>
      <c r="R217" s="4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64" bestFit="1" customWidth="1"/>
    <col min="2" max="2" width="10.54296875" style="64" bestFit="1" customWidth="1"/>
    <col min="3" max="3" width="11.453125" style="64" bestFit="1" customWidth="1"/>
    <col min="4" max="4" width="6.26953125" style="64" bestFit="1" customWidth="1"/>
    <col min="5" max="5" width="7.54296875" style="64" hidden="1" customWidth="1"/>
    <col min="6" max="16384" width="9.1796875" style="64"/>
  </cols>
  <sheetData>
    <row r="2" spans="1:20" ht="36.75" customHeight="1" x14ac:dyDescent="0.45">
      <c r="A2" s="268" t="s">
        <v>70</v>
      </c>
      <c r="B2" s="269"/>
      <c r="C2" s="269"/>
      <c r="D2" s="26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x14ac:dyDescent="0.3">
      <c r="A3" s="181"/>
    </row>
    <row r="5" spans="1:20" s="216" customFormat="1" x14ac:dyDescent="0.3">
      <c r="D5" s="8"/>
    </row>
    <row r="6" spans="1:20" s="217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64" bestFit="1" customWidth="1"/>
    <col min="2" max="2" width="10.54296875" style="64" bestFit="1" customWidth="1"/>
    <col min="3" max="3" width="11.453125" style="64" bestFit="1" customWidth="1"/>
    <col min="4" max="4" width="6.26953125" style="64" bestFit="1" customWidth="1"/>
    <col min="5" max="5" width="7.54296875" style="64" hidden="1" customWidth="1"/>
    <col min="6" max="16384" width="9.1796875" style="64"/>
  </cols>
  <sheetData>
    <row r="2" spans="1:20" ht="35.25" customHeight="1" x14ac:dyDescent="0.45">
      <c r="A2" s="268" t="s">
        <v>82</v>
      </c>
      <c r="B2" s="269"/>
      <c r="C2" s="269"/>
      <c r="D2" s="26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x14ac:dyDescent="0.3">
      <c r="A3" s="181"/>
    </row>
    <row r="5" spans="1:20" s="216" customFormat="1" x14ac:dyDescent="0.3">
      <c r="D5" s="8"/>
    </row>
    <row r="6" spans="1:20" s="217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64" bestFit="1" customWidth="1"/>
    <col min="2" max="7" width="8.7265625" style="64" bestFit="1" customWidth="1"/>
    <col min="8" max="8" width="7.54296875" style="64" hidden="1" customWidth="1"/>
    <col min="9" max="16384" width="9.1796875" style="64"/>
  </cols>
  <sheetData>
    <row r="2" spans="1:20" ht="18.5" x14ac:dyDescent="0.45">
      <c r="A2" s="255" t="s">
        <v>201</v>
      </c>
      <c r="B2" s="269"/>
      <c r="C2" s="269"/>
      <c r="D2" s="269"/>
      <c r="E2" s="269"/>
      <c r="F2" s="269"/>
      <c r="G2" s="269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x14ac:dyDescent="0.3">
      <c r="A3" s="181"/>
    </row>
    <row r="4" spans="1:20" s="216" customFormat="1" x14ac:dyDescent="0.3">
      <c r="G4" s="8" t="s">
        <v>190</v>
      </c>
    </row>
    <row r="5" spans="1:20" s="217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85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223</v>
      </c>
    </row>
    <row r="3" spans="1:7" x14ac:dyDescent="0.25">
      <c r="A3" t="s">
        <v>141</v>
      </c>
      <c r="B3" s="98">
        <v>45016</v>
      </c>
      <c r="C3" s="233" t="s">
        <v>105</v>
      </c>
    </row>
    <row r="4" spans="1:7" x14ac:dyDescent="0.25">
      <c r="A4" t="s">
        <v>199</v>
      </c>
      <c r="B4" s="98" t="s">
        <v>178</v>
      </c>
      <c r="C4" s="233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39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74</v>
      </c>
    </row>
    <row r="10" spans="1:7" x14ac:dyDescent="0.25">
      <c r="A10" t="s">
        <v>149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62" customFormat="1" ht="13" x14ac:dyDescent="0.3"/>
    <row r="8" s="66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J180"/>
  <sheetViews>
    <sheetView workbookViewId="0">
      <selection activeCell="A6" sqref="A6"/>
    </sheetView>
  </sheetViews>
  <sheetFormatPr defaultColWidth="9.1796875" defaultRowHeight="10.5" outlineLevelRow="3" x14ac:dyDescent="0.25"/>
  <cols>
    <col min="1" max="1" width="52" style="154" customWidth="1"/>
    <col min="2" max="5" width="15.1796875" style="75" customWidth="1"/>
    <col min="6" max="16384" width="9.1796875" style="154"/>
  </cols>
  <sheetData>
    <row r="1" spans="1:10" s="64" customFormat="1" ht="13" x14ac:dyDescent="0.3">
      <c r="B1" s="250"/>
      <c r="C1" s="250"/>
      <c r="D1" s="250"/>
      <c r="E1" s="250"/>
    </row>
    <row r="2" spans="1:10" s="64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96"/>
      <c r="G2" s="96"/>
      <c r="H2" s="96"/>
      <c r="I2" s="96"/>
      <c r="J2" s="96"/>
    </row>
    <row r="3" spans="1:10" s="64" customFormat="1" ht="13" x14ac:dyDescent="0.3">
      <c r="A3" s="181"/>
      <c r="B3" s="250"/>
      <c r="C3" s="250"/>
      <c r="D3" s="250"/>
      <c r="E3" s="250"/>
    </row>
    <row r="4" spans="1:10" s="216" customFormat="1" ht="13" x14ac:dyDescent="0.3">
      <c r="B4" s="146"/>
      <c r="C4" s="146"/>
      <c r="D4" s="146"/>
      <c r="E4" s="146" t="str">
        <f>VALUSD</f>
        <v>млрд. дол. США</v>
      </c>
    </row>
    <row r="5" spans="1:10" s="151" customFormat="1" ht="13" x14ac:dyDescent="0.25">
      <c r="A5" s="213"/>
      <c r="B5" s="215">
        <v>44926</v>
      </c>
      <c r="C5" s="215">
        <v>44957</v>
      </c>
      <c r="D5" s="215">
        <v>44985</v>
      </c>
      <c r="E5" s="215">
        <v>45016</v>
      </c>
    </row>
    <row r="6" spans="1:10" s="130" customFormat="1" ht="31" x14ac:dyDescent="0.25">
      <c r="A6" s="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21">
        <f>B$7+B$79</f>
        <v>111.39344978077999</v>
      </c>
      <c r="C6" s="221">
        <f>C$7+C$79</f>
        <v>116.61509226197998</v>
      </c>
      <c r="D6" s="221">
        <f>D$7+D$79</f>
        <v>115.99448453255999</v>
      </c>
      <c r="E6" s="221">
        <f>E$7+E$79</f>
        <v>119.91125207855998</v>
      </c>
    </row>
    <row r="7" spans="1:10" s="165" customFormat="1" ht="14.5" x14ac:dyDescent="0.25">
      <c r="A7" s="36" t="s">
        <v>65</v>
      </c>
      <c r="B7" s="108">
        <f>B$8+B$44</f>
        <v>101.59354286954999</v>
      </c>
      <c r="C7" s="108">
        <f>C$8+C$44</f>
        <v>106.40957943289997</v>
      </c>
      <c r="D7" s="108">
        <f>D$8+D$44</f>
        <v>106.15247933468999</v>
      </c>
      <c r="E7" s="108">
        <f>E$8+E$44</f>
        <v>110.61838573606998</v>
      </c>
    </row>
    <row r="8" spans="1:10" s="180" customFormat="1" ht="14.5" outlineLevel="1" x14ac:dyDescent="0.25">
      <c r="A8" s="120" t="s">
        <v>48</v>
      </c>
      <c r="B8" s="227">
        <f>B$9+B$42</f>
        <v>38.00228207715999</v>
      </c>
      <c r="C8" s="227">
        <f>C$9+C$42</f>
        <v>38.843761789439981</v>
      </c>
      <c r="D8" s="227">
        <f>D$9+D$42</f>
        <v>39.140721847139979</v>
      </c>
      <c r="E8" s="227">
        <f>E$9+E$42</f>
        <v>39.507845984299976</v>
      </c>
    </row>
    <row r="9" spans="1:10" s="83" customFormat="1" ht="13" outlineLevel="2" x14ac:dyDescent="0.25">
      <c r="A9" s="178" t="s">
        <v>195</v>
      </c>
      <c r="B9" s="204">
        <f>SUM(B$10:B$41)</f>
        <v>37.955266801959986</v>
      </c>
      <c r="C9" s="204">
        <f>SUM(C$10:C$41)</f>
        <v>38.796746514239977</v>
      </c>
      <c r="D9" s="204">
        <f>SUM(D$10:D$41)</f>
        <v>39.093706571939975</v>
      </c>
      <c r="E9" s="204">
        <f>SUM(E$10:E$41)</f>
        <v>39.461734849009979</v>
      </c>
    </row>
    <row r="10" spans="1:10" s="175" customFormat="1" ht="13" outlineLevel="3" x14ac:dyDescent="0.25">
      <c r="A10" s="18" t="s">
        <v>143</v>
      </c>
      <c r="B10" s="79">
        <v>2.22413354628</v>
      </c>
      <c r="C10" s="79">
        <v>2.22413354628</v>
      </c>
      <c r="D10" s="79">
        <v>2.22413354628</v>
      </c>
      <c r="E10" s="79">
        <v>2.2238600876299999</v>
      </c>
    </row>
    <row r="11" spans="1:10" ht="13" outlineLevel="3" x14ac:dyDescent="0.3">
      <c r="A11" s="131" t="s">
        <v>204</v>
      </c>
      <c r="B11" s="29">
        <v>0.47945505163000002</v>
      </c>
      <c r="C11" s="29">
        <v>0.47945505163000002</v>
      </c>
      <c r="D11" s="29">
        <v>0.47945505163000002</v>
      </c>
      <c r="E11" s="29">
        <v>0.47945505163000002</v>
      </c>
      <c r="F11" s="147"/>
      <c r="G11" s="147"/>
      <c r="H11" s="147"/>
    </row>
    <row r="12" spans="1:10" ht="13" outlineLevel="3" x14ac:dyDescent="0.3">
      <c r="A12" s="131" t="s">
        <v>31</v>
      </c>
      <c r="B12" s="29">
        <v>1.47136659314</v>
      </c>
      <c r="C12" s="29">
        <v>1.6435019416500001</v>
      </c>
      <c r="D12" s="29">
        <v>1.63856152189</v>
      </c>
      <c r="E12" s="29">
        <v>0.99617808012999998</v>
      </c>
      <c r="F12" s="147"/>
      <c r="G12" s="147"/>
      <c r="H12" s="147"/>
    </row>
    <row r="13" spans="1:10" ht="13" outlineLevel="3" x14ac:dyDescent="0.3">
      <c r="A13" s="131" t="s">
        <v>34</v>
      </c>
      <c r="B13" s="29">
        <v>1.36729325161</v>
      </c>
      <c r="C13" s="29">
        <v>1.36729325161</v>
      </c>
      <c r="D13" s="29">
        <v>1.36729325161</v>
      </c>
      <c r="E13" s="29">
        <v>1.36729325161</v>
      </c>
      <c r="F13" s="147"/>
      <c r="G13" s="147"/>
      <c r="H13" s="147"/>
    </row>
    <row r="14" spans="1:10" ht="13" outlineLevel="3" x14ac:dyDescent="0.3">
      <c r="A14" s="131" t="s">
        <v>84</v>
      </c>
      <c r="B14" s="29">
        <v>0.78482635377999999</v>
      </c>
      <c r="C14" s="29">
        <v>0.78482635377999999</v>
      </c>
      <c r="D14" s="29">
        <v>0.78482635377999999</v>
      </c>
      <c r="E14" s="29">
        <v>0.78482635377999999</v>
      </c>
      <c r="F14" s="147"/>
      <c r="G14" s="147"/>
      <c r="H14" s="147"/>
    </row>
    <row r="15" spans="1:10" ht="13" outlineLevel="3" x14ac:dyDescent="0.3">
      <c r="A15" s="131" t="s">
        <v>134</v>
      </c>
      <c r="B15" s="29">
        <v>1.28252107002</v>
      </c>
      <c r="C15" s="29">
        <v>1.28252107002</v>
      </c>
      <c r="D15" s="29">
        <v>1.28252107002</v>
      </c>
      <c r="E15" s="29">
        <v>1.28252107002</v>
      </c>
      <c r="F15" s="147"/>
      <c r="G15" s="147"/>
      <c r="H15" s="147"/>
    </row>
    <row r="16" spans="1:10" ht="13" outlineLevel="3" x14ac:dyDescent="0.3">
      <c r="A16" s="131" t="s">
        <v>196</v>
      </c>
      <c r="B16" s="29">
        <v>6.4837581148799996</v>
      </c>
      <c r="C16" s="29">
        <v>6.4837581148799996</v>
      </c>
      <c r="D16" s="29">
        <v>6.4837581148799996</v>
      </c>
      <c r="E16" s="29">
        <v>6.4837581148799996</v>
      </c>
      <c r="F16" s="147"/>
      <c r="G16" s="147"/>
      <c r="H16" s="147"/>
    </row>
    <row r="17" spans="1:8" ht="13" outlineLevel="3" x14ac:dyDescent="0.3">
      <c r="A17" s="131" t="s">
        <v>27</v>
      </c>
      <c r="B17" s="29">
        <v>0.33082327462</v>
      </c>
      <c r="C17" s="29">
        <v>0.33082327462</v>
      </c>
      <c r="D17" s="29">
        <v>0.33082327462</v>
      </c>
      <c r="E17" s="29">
        <v>0.33082327462</v>
      </c>
      <c r="F17" s="147"/>
      <c r="G17" s="147"/>
      <c r="H17" s="147"/>
    </row>
    <row r="18" spans="1:8" ht="13" outlineLevel="3" x14ac:dyDescent="0.3">
      <c r="A18" s="131" t="s">
        <v>76</v>
      </c>
      <c r="B18" s="29">
        <v>0.74101125010000002</v>
      </c>
      <c r="C18" s="29">
        <v>0.74101125010000002</v>
      </c>
      <c r="D18" s="29">
        <v>0.74101125010000002</v>
      </c>
      <c r="E18" s="29">
        <v>0.74101125010000002</v>
      </c>
      <c r="F18" s="147"/>
      <c r="G18" s="147"/>
      <c r="H18" s="147"/>
    </row>
    <row r="19" spans="1:8" ht="13" outlineLevel="3" x14ac:dyDescent="0.3">
      <c r="A19" s="131" t="s">
        <v>170</v>
      </c>
      <c r="B19" s="29">
        <v>1.90368219733</v>
      </c>
      <c r="C19" s="29">
        <v>2.4970378121199999</v>
      </c>
      <c r="D19" s="29">
        <v>2.5141261940900002</v>
      </c>
      <c r="E19" s="29">
        <v>2.5358487276299999</v>
      </c>
      <c r="F19" s="147"/>
      <c r="G19" s="147"/>
      <c r="H19" s="147"/>
    </row>
    <row r="20" spans="1:8" ht="13" outlineLevel="3" x14ac:dyDescent="0.3">
      <c r="A20" s="131" t="s">
        <v>127</v>
      </c>
      <c r="B20" s="29">
        <v>0.33082327462</v>
      </c>
      <c r="C20" s="29">
        <v>0.33082327462</v>
      </c>
      <c r="D20" s="29">
        <v>0.33082327462</v>
      </c>
      <c r="E20" s="29">
        <v>0.33082327462</v>
      </c>
      <c r="F20" s="147"/>
      <c r="G20" s="147"/>
      <c r="H20" s="147"/>
    </row>
    <row r="21" spans="1:8" ht="13" outlineLevel="3" x14ac:dyDescent="0.3">
      <c r="A21" s="131" t="s">
        <v>191</v>
      </c>
      <c r="B21" s="29">
        <v>0.33082327462</v>
      </c>
      <c r="C21" s="29">
        <v>0.33082327462</v>
      </c>
      <c r="D21" s="29">
        <v>0.33082327462</v>
      </c>
      <c r="E21" s="29">
        <v>0.33082327462</v>
      </c>
      <c r="F21" s="147"/>
      <c r="G21" s="147"/>
      <c r="H21" s="147"/>
    </row>
    <row r="22" spans="1:8" ht="13" outlineLevel="3" x14ac:dyDescent="0.3">
      <c r="A22" s="131" t="s">
        <v>218</v>
      </c>
      <c r="B22" s="29">
        <v>1.6427051342200001</v>
      </c>
      <c r="C22" s="29">
        <v>1.9856729262599999</v>
      </c>
      <c r="D22" s="29">
        <v>2.4452625587600001</v>
      </c>
      <c r="E22" s="29">
        <v>3.0305883650199998</v>
      </c>
      <c r="F22" s="147"/>
      <c r="G22" s="147"/>
      <c r="H22" s="147"/>
    </row>
    <row r="23" spans="1:8" ht="13" outlineLevel="3" x14ac:dyDescent="0.3">
      <c r="A23" s="131" t="s">
        <v>151</v>
      </c>
      <c r="B23" s="29">
        <v>0.33082327462</v>
      </c>
      <c r="C23" s="29">
        <v>0.33082327462</v>
      </c>
      <c r="D23" s="29">
        <v>0.33082327462</v>
      </c>
      <c r="E23" s="29">
        <v>0.33082327462</v>
      </c>
      <c r="F23" s="147"/>
      <c r="G23" s="147"/>
      <c r="H23" s="147"/>
    </row>
    <row r="24" spans="1:8" ht="13" outlineLevel="3" x14ac:dyDescent="0.3">
      <c r="A24" s="131" t="s">
        <v>209</v>
      </c>
      <c r="B24" s="29">
        <v>0.33082327462</v>
      </c>
      <c r="C24" s="29">
        <v>0.33082327462</v>
      </c>
      <c r="D24" s="29">
        <v>0.33082327462</v>
      </c>
      <c r="E24" s="29">
        <v>0.33082327462</v>
      </c>
      <c r="F24" s="147"/>
      <c r="G24" s="147"/>
      <c r="H24" s="147"/>
    </row>
    <row r="25" spans="1:8" ht="13" outlineLevel="3" x14ac:dyDescent="0.3">
      <c r="A25" s="131" t="s">
        <v>38</v>
      </c>
      <c r="B25" s="29">
        <v>0.33082327462</v>
      </c>
      <c r="C25" s="29">
        <v>0.33082327462</v>
      </c>
      <c r="D25" s="29">
        <v>0.33082327462</v>
      </c>
      <c r="E25" s="29">
        <v>0.33082327462</v>
      </c>
      <c r="F25" s="147"/>
      <c r="G25" s="147"/>
      <c r="H25" s="147"/>
    </row>
    <row r="26" spans="1:8" ht="13" outlineLevel="3" x14ac:dyDescent="0.3">
      <c r="A26" s="131" t="s">
        <v>88</v>
      </c>
      <c r="B26" s="29">
        <v>0.33082327462</v>
      </c>
      <c r="C26" s="29">
        <v>0.33082327462</v>
      </c>
      <c r="D26" s="29">
        <v>0.33082327462</v>
      </c>
      <c r="E26" s="29">
        <v>0.33082327462</v>
      </c>
      <c r="F26" s="147"/>
      <c r="G26" s="147"/>
      <c r="H26" s="147"/>
    </row>
    <row r="27" spans="1:8" ht="13" outlineLevel="3" x14ac:dyDescent="0.3">
      <c r="A27" s="131" t="s">
        <v>77</v>
      </c>
      <c r="B27" s="29">
        <v>0.33082327462</v>
      </c>
      <c r="C27" s="29">
        <v>0.33082327462</v>
      </c>
      <c r="D27" s="29">
        <v>0.33082327462</v>
      </c>
      <c r="E27" s="29">
        <v>0.33082327462</v>
      </c>
      <c r="F27" s="147"/>
      <c r="G27" s="147"/>
      <c r="H27" s="147"/>
    </row>
    <row r="28" spans="1:8" ht="13" outlineLevel="3" x14ac:dyDescent="0.3">
      <c r="A28" s="131" t="s">
        <v>128</v>
      </c>
      <c r="B28" s="29">
        <v>0.33082327462</v>
      </c>
      <c r="C28" s="29">
        <v>0.33082327462</v>
      </c>
      <c r="D28" s="29">
        <v>0.33082327462</v>
      </c>
      <c r="E28" s="29">
        <v>0.33082327462</v>
      </c>
      <c r="F28" s="147"/>
      <c r="G28" s="147"/>
      <c r="H28" s="147"/>
    </row>
    <row r="29" spans="1:8" ht="13" outlineLevel="3" x14ac:dyDescent="0.3">
      <c r="A29" s="131" t="s">
        <v>192</v>
      </c>
      <c r="B29" s="29">
        <v>0.33082327462</v>
      </c>
      <c r="C29" s="29">
        <v>0.33082327462</v>
      </c>
      <c r="D29" s="29">
        <v>0.33082327462</v>
      </c>
      <c r="E29" s="29">
        <v>0.33082327462</v>
      </c>
      <c r="F29" s="147"/>
      <c r="G29" s="147"/>
      <c r="H29" s="147"/>
    </row>
    <row r="30" spans="1:8" ht="13" outlineLevel="3" x14ac:dyDescent="0.3">
      <c r="A30" s="131" t="s">
        <v>20</v>
      </c>
      <c r="B30" s="29">
        <v>0.33082327462</v>
      </c>
      <c r="C30" s="29">
        <v>0.33082327462</v>
      </c>
      <c r="D30" s="29">
        <v>0.33082327462</v>
      </c>
      <c r="E30" s="29">
        <v>0.33082327462</v>
      </c>
      <c r="F30" s="147"/>
      <c r="G30" s="147"/>
      <c r="H30" s="147"/>
    </row>
    <row r="31" spans="1:8" ht="13" outlineLevel="3" x14ac:dyDescent="0.3">
      <c r="A31" s="131" t="s">
        <v>72</v>
      </c>
      <c r="B31" s="29">
        <v>0.33082327462</v>
      </c>
      <c r="C31" s="29">
        <v>0.33082327462</v>
      </c>
      <c r="D31" s="29">
        <v>0.33082327462</v>
      </c>
      <c r="E31" s="29">
        <v>0.33082327462</v>
      </c>
      <c r="F31" s="147"/>
      <c r="G31" s="147"/>
      <c r="H31" s="147"/>
    </row>
    <row r="32" spans="1:8" ht="13" outlineLevel="3" x14ac:dyDescent="0.3">
      <c r="A32" s="131" t="s">
        <v>123</v>
      </c>
      <c r="B32" s="29">
        <v>0.33082327462</v>
      </c>
      <c r="C32" s="29">
        <v>0.33082327462</v>
      </c>
      <c r="D32" s="29">
        <v>0.33082327462</v>
      </c>
      <c r="E32" s="29">
        <v>0.33082327462</v>
      </c>
      <c r="F32" s="147"/>
      <c r="G32" s="147"/>
      <c r="H32" s="147"/>
    </row>
    <row r="33" spans="1:8" ht="13" outlineLevel="3" x14ac:dyDescent="0.3">
      <c r="A33" s="131" t="s">
        <v>45</v>
      </c>
      <c r="B33" s="29">
        <v>1.1345416286000001</v>
      </c>
      <c r="C33" s="29">
        <v>1.13552148563</v>
      </c>
      <c r="D33" s="29">
        <v>1.1077639286000001</v>
      </c>
      <c r="E33" s="29">
        <v>1.1083005638500001</v>
      </c>
      <c r="F33" s="147"/>
      <c r="G33" s="147"/>
      <c r="H33" s="147"/>
    </row>
    <row r="34" spans="1:8" ht="13" outlineLevel="3" x14ac:dyDescent="0.3">
      <c r="A34" s="131" t="s">
        <v>89</v>
      </c>
      <c r="B34" s="29">
        <v>7.1672897239999998</v>
      </c>
      <c r="C34" s="29">
        <v>7.1672897239999998</v>
      </c>
      <c r="D34" s="29">
        <v>7.1672897239999998</v>
      </c>
      <c r="E34" s="29">
        <v>7.1672897239999998</v>
      </c>
      <c r="F34" s="147"/>
      <c r="G34" s="147"/>
      <c r="H34" s="147"/>
    </row>
    <row r="35" spans="1:8" ht="13" outlineLevel="3" x14ac:dyDescent="0.3">
      <c r="A35" s="131" t="s">
        <v>93</v>
      </c>
      <c r="B35" s="29">
        <v>1.3651590982999999</v>
      </c>
      <c r="C35" s="29">
        <v>1.3651590982999999</v>
      </c>
      <c r="D35" s="29">
        <v>1.03335604868</v>
      </c>
      <c r="E35" s="29">
        <v>1.03335604868</v>
      </c>
      <c r="F35" s="147"/>
      <c r="G35" s="147"/>
      <c r="H35" s="147"/>
    </row>
    <row r="36" spans="1:8" ht="13" outlineLevel="3" x14ac:dyDescent="0.3">
      <c r="A36" s="131" t="s">
        <v>155</v>
      </c>
      <c r="B36" s="29">
        <v>1.8451328735700001</v>
      </c>
      <c r="C36" s="29">
        <v>1.7806402761</v>
      </c>
      <c r="D36" s="29">
        <v>1.7806402761</v>
      </c>
      <c r="E36" s="29">
        <v>1.7806402761</v>
      </c>
      <c r="F36" s="147"/>
      <c r="G36" s="147"/>
      <c r="H36" s="147"/>
    </row>
    <row r="37" spans="1:8" ht="13" outlineLevel="3" x14ac:dyDescent="0.3">
      <c r="A37" s="131" t="s">
        <v>159</v>
      </c>
      <c r="B37" s="29">
        <v>1.28518943552</v>
      </c>
      <c r="C37" s="29">
        <v>1.15008779548</v>
      </c>
      <c r="D37" s="29">
        <v>1.47160019028</v>
      </c>
      <c r="E37" s="29">
        <v>1.8747003927100001</v>
      </c>
      <c r="F37" s="147"/>
      <c r="G37" s="147"/>
      <c r="H37" s="147"/>
    </row>
    <row r="38" spans="1:8" ht="13" outlineLevel="3" x14ac:dyDescent="0.3">
      <c r="A38" s="131" t="s">
        <v>211</v>
      </c>
      <c r="B38" s="29">
        <v>1.1233792652800001</v>
      </c>
      <c r="C38" s="29">
        <v>1.1233792652800001</v>
      </c>
      <c r="D38" s="29">
        <v>1.1233792652800001</v>
      </c>
      <c r="E38" s="29">
        <v>1.1233792652800001</v>
      </c>
      <c r="F38" s="147"/>
      <c r="G38" s="147"/>
      <c r="H38" s="147"/>
    </row>
    <row r="39" spans="1:8" ht="13" outlineLevel="3" x14ac:dyDescent="0.3">
      <c r="A39" s="131" t="s">
        <v>41</v>
      </c>
      <c r="B39" s="29">
        <v>0.58743542275000005</v>
      </c>
      <c r="C39" s="29">
        <v>0.58743542275000005</v>
      </c>
      <c r="D39" s="29">
        <v>0.58743542275000005</v>
      </c>
      <c r="E39" s="29">
        <v>0.58743542275000005</v>
      </c>
      <c r="F39" s="147"/>
      <c r="G39" s="147"/>
      <c r="H39" s="147"/>
    </row>
    <row r="40" spans="1:8" ht="13" outlineLevel="3" x14ac:dyDescent="0.3">
      <c r="A40" s="131" t="s">
        <v>91</v>
      </c>
      <c r="B40" s="29">
        <v>0.27345865032</v>
      </c>
      <c r="C40" s="29">
        <v>0.20509398774000001</v>
      </c>
      <c r="D40" s="29">
        <v>6.8364662579999999E-2</v>
      </c>
      <c r="E40" s="29">
        <v>6.8364662579999999E-2</v>
      </c>
      <c r="F40" s="147"/>
      <c r="G40" s="147"/>
      <c r="H40" s="147"/>
    </row>
    <row r="41" spans="1:8" ht="13" outlineLevel="3" x14ac:dyDescent="0.3">
      <c r="A41" s="131" t="s">
        <v>144</v>
      </c>
      <c r="B41" s="29">
        <v>0.49222557056999999</v>
      </c>
      <c r="C41" s="29">
        <v>0.49222557056999999</v>
      </c>
      <c r="D41" s="29">
        <v>0.49222557056999999</v>
      </c>
      <c r="E41" s="29">
        <v>0.49222557056999999</v>
      </c>
      <c r="F41" s="147"/>
      <c r="G41" s="147"/>
      <c r="H41" s="147"/>
    </row>
    <row r="42" spans="1:8" ht="13" outlineLevel="2" x14ac:dyDescent="0.3">
      <c r="A42" s="14" t="s">
        <v>114</v>
      </c>
      <c r="B42" s="152">
        <f>SUM(B$43:B$43)</f>
        <v>4.7015275199999998E-2</v>
      </c>
      <c r="C42" s="152">
        <f>SUM(C$43:C$43)</f>
        <v>4.7015275199999998E-2</v>
      </c>
      <c r="D42" s="152">
        <f>SUM(D$43:D$43)</f>
        <v>4.7015275199999998E-2</v>
      </c>
      <c r="E42" s="152">
        <f>SUM(E$43:E$43)</f>
        <v>4.6111135290000001E-2</v>
      </c>
      <c r="F42" s="147"/>
      <c r="G42" s="147"/>
      <c r="H42" s="147"/>
    </row>
    <row r="43" spans="1:8" ht="13" outlineLevel="3" x14ac:dyDescent="0.3">
      <c r="A43" s="131" t="s">
        <v>30</v>
      </c>
      <c r="B43" s="29">
        <v>4.7015275199999998E-2</v>
      </c>
      <c r="C43" s="29">
        <v>4.7015275199999998E-2</v>
      </c>
      <c r="D43" s="29">
        <v>4.7015275199999998E-2</v>
      </c>
      <c r="E43" s="29">
        <v>4.6111135290000001E-2</v>
      </c>
      <c r="F43" s="147"/>
      <c r="G43" s="147"/>
      <c r="H43" s="147"/>
    </row>
    <row r="44" spans="1:8" ht="14.5" outlineLevel="1" x14ac:dyDescent="0.35">
      <c r="A44" s="45" t="s">
        <v>59</v>
      </c>
      <c r="B44" s="142">
        <f>B$45+B$53+B$64+B$69+B$77</f>
        <v>63.591260792390003</v>
      </c>
      <c r="C44" s="142">
        <f>C$45+C$53+C$64+C$69+C$77</f>
        <v>67.565817643459994</v>
      </c>
      <c r="D44" s="142">
        <f>D$45+D$53+D$64+D$69+D$77</f>
        <v>67.01175748755</v>
      </c>
      <c r="E44" s="142">
        <f>E$45+E$53+E$64+E$69+E$77</f>
        <v>71.110539751770006</v>
      </c>
      <c r="F44" s="147"/>
      <c r="G44" s="147"/>
      <c r="H44" s="147"/>
    </row>
    <row r="45" spans="1:8" ht="13" outlineLevel="2" x14ac:dyDescent="0.3">
      <c r="A45" s="14" t="s">
        <v>174</v>
      </c>
      <c r="B45" s="152">
        <f>SUM(B$46:B$52)</f>
        <v>30.087463237860003</v>
      </c>
      <c r="C45" s="152">
        <f>SUM(C$46:C$52)</f>
        <v>33.811955968329997</v>
      </c>
      <c r="D45" s="152">
        <f>SUM(D$46:D$52)</f>
        <v>33.609588844679998</v>
      </c>
      <c r="E45" s="152">
        <f>SUM(E$46:E$52)</f>
        <v>35.697829301910005</v>
      </c>
      <c r="F45" s="147"/>
      <c r="G45" s="147"/>
      <c r="H45" s="147"/>
    </row>
    <row r="46" spans="1:8" ht="13" outlineLevel="3" x14ac:dyDescent="0.3">
      <c r="A46" s="131" t="s">
        <v>104</v>
      </c>
      <c r="B46" s="29">
        <v>2.13029758E-3</v>
      </c>
      <c r="C46" s="29">
        <v>2.1808983699999999E-3</v>
      </c>
      <c r="D46" s="29">
        <v>2.1117023900000002E-3</v>
      </c>
      <c r="E46" s="29">
        <v>2.1757026499999998E-3</v>
      </c>
      <c r="F46" s="147"/>
      <c r="G46" s="147"/>
      <c r="H46" s="147"/>
    </row>
    <row r="47" spans="1:8" ht="13" outlineLevel="3" x14ac:dyDescent="0.3">
      <c r="A47" s="131" t="s">
        <v>51</v>
      </c>
      <c r="B47" s="29">
        <v>0.25855498448999997</v>
      </c>
      <c r="C47" s="29">
        <v>0.26469642044000002</v>
      </c>
      <c r="D47" s="29">
        <v>0.25650359453999999</v>
      </c>
      <c r="E47" s="29">
        <v>0.26322996892</v>
      </c>
      <c r="F47" s="147"/>
      <c r="G47" s="147"/>
      <c r="H47" s="147"/>
    </row>
    <row r="48" spans="1:8" ht="13" outlineLevel="3" x14ac:dyDescent="0.3">
      <c r="A48" s="131" t="s">
        <v>94</v>
      </c>
      <c r="B48" s="29">
        <v>2.6833592883700002</v>
      </c>
      <c r="C48" s="29">
        <v>2.74709690779</v>
      </c>
      <c r="D48" s="29">
        <v>2.6483902983099998</v>
      </c>
      <c r="E48" s="29">
        <v>2.72778590846</v>
      </c>
      <c r="F48" s="147"/>
      <c r="G48" s="147"/>
      <c r="H48" s="147"/>
    </row>
    <row r="49" spans="1:8" ht="13" outlineLevel="3" x14ac:dyDescent="0.3">
      <c r="A49" s="131" t="s">
        <v>166</v>
      </c>
      <c r="B49" s="29">
        <v>12.366377438580001</v>
      </c>
      <c r="C49" s="29">
        <v>15.93146256626</v>
      </c>
      <c r="D49" s="29">
        <v>15.42598595514</v>
      </c>
      <c r="E49" s="29">
        <v>17.525284861860001</v>
      </c>
      <c r="F49" s="147"/>
      <c r="G49" s="147"/>
      <c r="H49" s="147"/>
    </row>
    <row r="50" spans="1:8" ht="13" outlineLevel="3" x14ac:dyDescent="0.3">
      <c r="A50" s="131" t="s">
        <v>132</v>
      </c>
      <c r="B50" s="29">
        <v>8.2985369566399996</v>
      </c>
      <c r="C50" s="29">
        <v>8.3032454511800005</v>
      </c>
      <c r="D50" s="29">
        <v>8.8079932740199993</v>
      </c>
      <c r="E50" s="29">
        <v>8.8453542261900004</v>
      </c>
      <c r="F50" s="147"/>
      <c r="G50" s="147"/>
      <c r="H50" s="147"/>
    </row>
    <row r="51" spans="1:8" ht="13" outlineLevel="3" x14ac:dyDescent="0.3">
      <c r="A51" s="131" t="s">
        <v>147</v>
      </c>
      <c r="B51" s="29">
        <v>6.4009203970500002</v>
      </c>
      <c r="C51" s="29">
        <v>6.4856898491399999</v>
      </c>
      <c r="D51" s="29">
        <v>6.3910201451299997</v>
      </c>
      <c r="E51" s="29">
        <v>6.25545210676</v>
      </c>
      <c r="F51" s="147"/>
      <c r="G51" s="147"/>
      <c r="H51" s="147"/>
    </row>
    <row r="52" spans="1:8" ht="13" outlineLevel="3" x14ac:dyDescent="0.3">
      <c r="A52" s="131" t="s">
        <v>142</v>
      </c>
      <c r="B52" s="29">
        <v>7.7583875149999995E-2</v>
      </c>
      <c r="C52" s="29">
        <v>7.7583875149999995E-2</v>
      </c>
      <c r="D52" s="29">
        <v>7.7583875149999995E-2</v>
      </c>
      <c r="E52" s="29">
        <v>7.8546527069999997E-2</v>
      </c>
      <c r="F52" s="147"/>
      <c r="G52" s="147"/>
      <c r="H52" s="147"/>
    </row>
    <row r="53" spans="1:8" ht="13" outlineLevel="2" x14ac:dyDescent="0.3">
      <c r="A53" s="14" t="s">
        <v>44</v>
      </c>
      <c r="B53" s="152">
        <f>SUM(B$54:B$63)</f>
        <v>4.9950167217899999</v>
      </c>
      <c r="C53" s="152">
        <f>SUM(C$54:C$63)</f>
        <v>5.093308060670001</v>
      </c>
      <c r="D53" s="152">
        <f>SUM(D$54:D$63)</f>
        <v>4.9715239221799994</v>
      </c>
      <c r="E53" s="152">
        <f>SUM(E$54:E$63)</f>
        <v>6.8225393952700006</v>
      </c>
      <c r="F53" s="147"/>
      <c r="G53" s="147"/>
      <c r="H53" s="147"/>
    </row>
    <row r="54" spans="1:8" ht="13" outlineLevel="3" x14ac:dyDescent="0.3">
      <c r="A54" s="131" t="s">
        <v>24</v>
      </c>
      <c r="B54" s="29">
        <v>2.210838918E-2</v>
      </c>
      <c r="C54" s="29">
        <v>2.2767951169999998E-2</v>
      </c>
      <c r="D54" s="29">
        <v>2.2006450479999998E-2</v>
      </c>
      <c r="E54" s="29">
        <v>2.2669680049999998E-2</v>
      </c>
      <c r="F54" s="147"/>
      <c r="G54" s="147"/>
      <c r="H54" s="147"/>
    </row>
    <row r="55" spans="1:8" ht="13" outlineLevel="3" x14ac:dyDescent="0.3">
      <c r="A55" s="131" t="s">
        <v>13</v>
      </c>
      <c r="B55" s="29">
        <v>0.21302975776999999</v>
      </c>
      <c r="C55" s="29">
        <v>0.21808983664000001</v>
      </c>
      <c r="D55" s="29">
        <v>0.21117023895000001</v>
      </c>
      <c r="E55" s="29">
        <v>0.2175702652</v>
      </c>
      <c r="F55" s="147"/>
      <c r="G55" s="147"/>
      <c r="H55" s="147"/>
    </row>
    <row r="56" spans="1:8" ht="13" outlineLevel="3" x14ac:dyDescent="0.3">
      <c r="A56" s="131" t="s">
        <v>28</v>
      </c>
      <c r="B56" s="29">
        <v>1.8276825705999999</v>
      </c>
      <c r="C56" s="29">
        <v>1.8560511709900001</v>
      </c>
      <c r="D56" s="29">
        <v>1.8274159484200001</v>
      </c>
      <c r="E56" s="29">
        <v>3.6062153829099999</v>
      </c>
      <c r="F56" s="147"/>
      <c r="G56" s="147"/>
      <c r="H56" s="147"/>
    </row>
    <row r="57" spans="1:8" ht="13" outlineLevel="3" x14ac:dyDescent="0.3">
      <c r="A57" s="131" t="s">
        <v>108</v>
      </c>
      <c r="B57" s="29">
        <v>0.21302975776999999</v>
      </c>
      <c r="C57" s="29">
        <v>0.21808983664000001</v>
      </c>
      <c r="D57" s="29">
        <v>0.21117023895000001</v>
      </c>
      <c r="E57" s="29">
        <v>0.2175702652</v>
      </c>
      <c r="F57" s="147"/>
      <c r="G57" s="147"/>
      <c r="H57" s="147"/>
    </row>
    <row r="58" spans="1:8" ht="13" outlineLevel="3" x14ac:dyDescent="0.3">
      <c r="A58" s="131" t="s">
        <v>49</v>
      </c>
      <c r="B58" s="29">
        <v>0.58684537884999999</v>
      </c>
      <c r="C58" s="29">
        <v>0.60432438045000003</v>
      </c>
      <c r="D58" s="29">
        <v>0.58998917277999996</v>
      </c>
      <c r="E58" s="29">
        <v>0.60787022558000003</v>
      </c>
      <c r="F58" s="147"/>
      <c r="G58" s="147"/>
      <c r="H58" s="147"/>
    </row>
    <row r="59" spans="1:8" ht="13" outlineLevel="3" x14ac:dyDescent="0.3">
      <c r="A59" s="131" t="s">
        <v>110</v>
      </c>
      <c r="B59" s="29">
        <v>5.3056445690000002E-2</v>
      </c>
      <c r="C59" s="29">
        <v>5.5865145970000002E-2</v>
      </c>
      <c r="D59" s="29">
        <v>5.4092645510000002E-2</v>
      </c>
      <c r="E59" s="29">
        <v>5.6292255440000001E-2</v>
      </c>
      <c r="F59" s="147"/>
      <c r="G59" s="147"/>
      <c r="H59" s="147"/>
    </row>
    <row r="60" spans="1:8" ht="13" outlineLevel="3" x14ac:dyDescent="0.3">
      <c r="A60" s="131" t="s">
        <v>120</v>
      </c>
      <c r="B60" s="29">
        <v>0.60585586000000002</v>
      </c>
      <c r="C60" s="29">
        <v>0.60585586000000002</v>
      </c>
      <c r="D60" s="29">
        <v>0.60585586000000002</v>
      </c>
      <c r="E60" s="29">
        <v>0.60585586000000002</v>
      </c>
      <c r="F60" s="147"/>
      <c r="G60" s="147"/>
      <c r="H60" s="147"/>
    </row>
    <row r="61" spans="1:8" ht="13" outlineLevel="3" x14ac:dyDescent="0.3">
      <c r="A61" s="131" t="s">
        <v>137</v>
      </c>
      <c r="B61" s="29">
        <v>4.7255449999999998E-4</v>
      </c>
      <c r="C61" s="29">
        <v>4.7255449999999998E-4</v>
      </c>
      <c r="D61" s="29">
        <v>4.7255449999999998E-4</v>
      </c>
      <c r="E61" s="29">
        <v>4.7255449999999998E-4</v>
      </c>
      <c r="F61" s="147"/>
      <c r="G61" s="147"/>
      <c r="H61" s="147"/>
    </row>
    <row r="62" spans="1:8" ht="13" outlineLevel="3" x14ac:dyDescent="0.3">
      <c r="A62" s="131" t="s">
        <v>217</v>
      </c>
      <c r="B62" s="29">
        <v>0.47501825474999998</v>
      </c>
      <c r="C62" s="29">
        <v>0.48630132548999999</v>
      </c>
      <c r="D62" s="29">
        <v>0.47087186037000001</v>
      </c>
      <c r="E62" s="29">
        <v>0.48200839157000003</v>
      </c>
      <c r="F62" s="147"/>
      <c r="G62" s="147"/>
      <c r="H62" s="147"/>
    </row>
    <row r="63" spans="1:8" ht="13" outlineLevel="3" x14ac:dyDescent="0.3">
      <c r="A63" s="131" t="s">
        <v>25</v>
      </c>
      <c r="B63" s="29">
        <v>0.99791775268000005</v>
      </c>
      <c r="C63" s="29">
        <v>1.0254899988199999</v>
      </c>
      <c r="D63" s="29">
        <v>0.97847895222000003</v>
      </c>
      <c r="E63" s="29">
        <v>1.0060145148199999</v>
      </c>
      <c r="F63" s="147"/>
      <c r="G63" s="147"/>
      <c r="H63" s="147"/>
    </row>
    <row r="64" spans="1:8" ht="13" outlineLevel="2" x14ac:dyDescent="0.3">
      <c r="A64" s="14" t="s">
        <v>219</v>
      </c>
      <c r="B64" s="152">
        <f>SUM(B$65:B$68)</f>
        <v>1.6511306157100001</v>
      </c>
      <c r="C64" s="152">
        <f>SUM(C$65:C$68)</f>
        <v>1.6903497896699999</v>
      </c>
      <c r="D64" s="152">
        <f>SUM(D$65:D$68)</f>
        <v>1.6004108700099999</v>
      </c>
      <c r="E64" s="152">
        <f>SUM(E$65:E$68)</f>
        <v>1.63603223728</v>
      </c>
      <c r="F64" s="147"/>
      <c r="G64" s="147"/>
      <c r="H64" s="147"/>
    </row>
    <row r="65" spans="1:8" ht="13" outlineLevel="3" x14ac:dyDescent="0.3">
      <c r="A65" s="131" t="s">
        <v>61</v>
      </c>
      <c r="B65" s="29">
        <v>0.69234671275000004</v>
      </c>
      <c r="C65" s="29">
        <v>0.70879196905999997</v>
      </c>
      <c r="D65" s="29">
        <v>0.68630327658000001</v>
      </c>
      <c r="E65" s="29">
        <v>0.70710336191000001</v>
      </c>
      <c r="F65" s="147"/>
      <c r="G65" s="147"/>
      <c r="H65" s="147"/>
    </row>
    <row r="66" spans="1:8" ht="13" outlineLevel="3" x14ac:dyDescent="0.3">
      <c r="A66" s="131" t="s">
        <v>78</v>
      </c>
      <c r="B66" s="29">
        <v>5.4460209999999998E-5</v>
      </c>
      <c r="C66" s="29">
        <v>5.5753790000000001E-5</v>
      </c>
      <c r="D66" s="29">
        <v>5.3984830000000001E-5</v>
      </c>
      <c r="E66" s="29">
        <v>5.562097E-5</v>
      </c>
      <c r="F66" s="147"/>
      <c r="G66" s="147"/>
      <c r="H66" s="147"/>
    </row>
    <row r="67" spans="1:8" ht="13" outlineLevel="3" x14ac:dyDescent="0.3">
      <c r="A67" s="131" t="s">
        <v>173</v>
      </c>
      <c r="B67" s="29">
        <v>0.30348476916</v>
      </c>
      <c r="C67" s="29">
        <v>0.3106934187</v>
      </c>
      <c r="D67" s="29">
        <v>0.29622064234000001</v>
      </c>
      <c r="E67" s="29">
        <v>0.29231536162999999</v>
      </c>
      <c r="F67" s="147"/>
      <c r="G67" s="147"/>
      <c r="H67" s="147"/>
    </row>
    <row r="68" spans="1:8" ht="13" outlineLevel="3" x14ac:dyDescent="0.3">
      <c r="A68" s="131" t="s">
        <v>47</v>
      </c>
      <c r="B68" s="29">
        <v>0.65524467359000005</v>
      </c>
      <c r="C68" s="29">
        <v>0.67080864811999996</v>
      </c>
      <c r="D68" s="29">
        <v>0.61783296625999995</v>
      </c>
      <c r="E68" s="29">
        <v>0.63655789276999997</v>
      </c>
      <c r="F68" s="147"/>
      <c r="G68" s="147"/>
      <c r="H68" s="147"/>
    </row>
    <row r="69" spans="1:8" ht="13" outlineLevel="2" x14ac:dyDescent="0.3">
      <c r="A69" s="14" t="s">
        <v>52</v>
      </c>
      <c r="B69" s="152">
        <f>SUM(B$70:B$76)</f>
        <v>22.657214774909999</v>
      </c>
      <c r="C69" s="152">
        <f>SUM(C$70:C$76)</f>
        <v>22.714140662150001</v>
      </c>
      <c r="D69" s="152">
        <f>SUM(D$70:D$76)</f>
        <v>22.636295188169999</v>
      </c>
      <c r="E69" s="152">
        <f>SUM(E$70:E$76)</f>
        <v>22.708295483499999</v>
      </c>
      <c r="F69" s="147"/>
      <c r="G69" s="147"/>
      <c r="H69" s="147"/>
    </row>
    <row r="70" spans="1:8" ht="13" outlineLevel="3" x14ac:dyDescent="0.3">
      <c r="A70" s="131" t="s">
        <v>117</v>
      </c>
      <c r="B70" s="29">
        <v>3</v>
      </c>
      <c r="C70" s="29">
        <v>3</v>
      </c>
      <c r="D70" s="29">
        <v>3</v>
      </c>
      <c r="E70" s="29">
        <v>3</v>
      </c>
      <c r="F70" s="147"/>
      <c r="G70" s="147"/>
      <c r="H70" s="147"/>
    </row>
    <row r="71" spans="1:8" ht="13" outlineLevel="3" x14ac:dyDescent="0.3">
      <c r="A71" s="131" t="s">
        <v>203</v>
      </c>
      <c r="B71" s="29">
        <v>7.5606299999999997</v>
      </c>
      <c r="C71" s="29">
        <v>7.5606299999999997</v>
      </c>
      <c r="D71" s="29">
        <v>7.5606299999999997</v>
      </c>
      <c r="E71" s="29">
        <v>7.5606299999999997</v>
      </c>
      <c r="F71" s="147"/>
      <c r="G71" s="147"/>
      <c r="H71" s="147"/>
    </row>
    <row r="72" spans="1:8" ht="13" outlineLevel="3" x14ac:dyDescent="0.3">
      <c r="A72" s="131" t="s">
        <v>221</v>
      </c>
      <c r="B72" s="29">
        <v>3</v>
      </c>
      <c r="C72" s="29">
        <v>3</v>
      </c>
      <c r="D72" s="29">
        <v>3</v>
      </c>
      <c r="E72" s="29">
        <v>3</v>
      </c>
      <c r="F72" s="147"/>
      <c r="G72" s="147"/>
      <c r="H72" s="147"/>
    </row>
    <row r="73" spans="1:8" ht="13" outlineLevel="3" x14ac:dyDescent="0.3">
      <c r="A73" s="131" t="s">
        <v>23</v>
      </c>
      <c r="B73" s="29">
        <v>2.35</v>
      </c>
      <c r="C73" s="29">
        <v>2.35</v>
      </c>
      <c r="D73" s="29">
        <v>2.35</v>
      </c>
      <c r="E73" s="29">
        <v>2.35</v>
      </c>
      <c r="F73" s="147"/>
      <c r="G73" s="147"/>
      <c r="H73" s="147"/>
    </row>
    <row r="74" spans="1:8" ht="13" outlineLevel="3" x14ac:dyDescent="0.3">
      <c r="A74" s="131" t="s">
        <v>58</v>
      </c>
      <c r="B74" s="29">
        <v>1.06514878885</v>
      </c>
      <c r="C74" s="29">
        <v>1.0904491831800001</v>
      </c>
      <c r="D74" s="29">
        <v>1.05585119474</v>
      </c>
      <c r="E74" s="29">
        <v>1.087851326</v>
      </c>
      <c r="F74" s="147"/>
      <c r="G74" s="147"/>
      <c r="H74" s="147"/>
    </row>
    <row r="75" spans="1:8" ht="13" outlineLevel="3" x14ac:dyDescent="0.3">
      <c r="A75" s="131" t="s">
        <v>184</v>
      </c>
      <c r="B75" s="29">
        <v>3.9314359860599999</v>
      </c>
      <c r="C75" s="29">
        <v>3.9630614789699998</v>
      </c>
      <c r="D75" s="29">
        <v>3.91981399343</v>
      </c>
      <c r="E75" s="29">
        <v>3.9598141574999999</v>
      </c>
      <c r="F75" s="147"/>
      <c r="G75" s="147"/>
      <c r="H75" s="147"/>
    </row>
    <row r="76" spans="1:8" ht="13" outlineLevel="3" x14ac:dyDescent="0.3">
      <c r="A76" s="131" t="s">
        <v>4</v>
      </c>
      <c r="B76" s="29">
        <v>1.75</v>
      </c>
      <c r="C76" s="29">
        <v>1.75</v>
      </c>
      <c r="D76" s="29">
        <v>1.75</v>
      </c>
      <c r="E76" s="29">
        <v>1.75</v>
      </c>
      <c r="F76" s="147"/>
      <c r="G76" s="147"/>
      <c r="H76" s="147"/>
    </row>
    <row r="77" spans="1:8" ht="13" outlineLevel="2" x14ac:dyDescent="0.3">
      <c r="A77" s="14" t="s">
        <v>177</v>
      </c>
      <c r="B77" s="152">
        <f>SUM(B$78:B$78)</f>
        <v>4.2004354421199999</v>
      </c>
      <c r="C77" s="152">
        <f>SUM(C$78:C$78)</f>
        <v>4.2560631626400003</v>
      </c>
      <c r="D77" s="152">
        <f>SUM(D$78:D$78)</f>
        <v>4.1939386625099999</v>
      </c>
      <c r="E77" s="152">
        <f>SUM(E$78:E$78)</f>
        <v>4.2458433338099999</v>
      </c>
      <c r="F77" s="147"/>
      <c r="G77" s="147"/>
      <c r="H77" s="147"/>
    </row>
    <row r="78" spans="1:8" ht="13" outlineLevel="3" x14ac:dyDescent="0.3">
      <c r="A78" s="131" t="s">
        <v>147</v>
      </c>
      <c r="B78" s="29">
        <v>4.2004354421199999</v>
      </c>
      <c r="C78" s="29">
        <v>4.2560631626400003</v>
      </c>
      <c r="D78" s="29">
        <v>4.1939386625099999</v>
      </c>
      <c r="E78" s="29">
        <v>4.2458433338099999</v>
      </c>
      <c r="F78" s="147"/>
      <c r="G78" s="147"/>
      <c r="H78" s="147"/>
    </row>
    <row r="79" spans="1:8" ht="14.5" x14ac:dyDescent="0.35">
      <c r="A79" s="246" t="s">
        <v>14</v>
      </c>
      <c r="B79" s="52">
        <f>B$80+B$97</f>
        <v>9.7999069112299999</v>
      </c>
      <c r="C79" s="52">
        <f>C$80+C$97</f>
        <v>10.205512829080002</v>
      </c>
      <c r="D79" s="52">
        <f>D$80+D$97</f>
        <v>9.8420051978700016</v>
      </c>
      <c r="E79" s="52">
        <f>E$80+E$97</f>
        <v>9.2928663424900009</v>
      </c>
      <c r="F79" s="147"/>
      <c r="G79" s="147"/>
      <c r="H79" s="147"/>
    </row>
    <row r="80" spans="1:8" ht="14.5" outlineLevel="1" x14ac:dyDescent="0.35">
      <c r="A80" s="45" t="s">
        <v>48</v>
      </c>
      <c r="B80" s="142">
        <f>B$81+B$87+B$95</f>
        <v>1.9743148850400001</v>
      </c>
      <c r="C80" s="142">
        <f>C$81+C$87+C$95</f>
        <v>1.9685810753899999</v>
      </c>
      <c r="D80" s="142">
        <f>D$81+D$87+D$95</f>
        <v>1.9536120646999997</v>
      </c>
      <c r="E80" s="142">
        <f>E$81+E$87+E$95</f>
        <v>1.8967455334099999</v>
      </c>
      <c r="F80" s="147"/>
      <c r="G80" s="147"/>
      <c r="H80" s="147"/>
    </row>
    <row r="81" spans="1:8" ht="13" outlineLevel="2" x14ac:dyDescent="0.3">
      <c r="A81" s="14" t="s">
        <v>195</v>
      </c>
      <c r="B81" s="152">
        <f>SUM(B$82:B$86)</f>
        <v>0.32397785532000001</v>
      </c>
      <c r="C81" s="152">
        <f>SUM(C$82:C$86)</f>
        <v>0.32397785532000001</v>
      </c>
      <c r="D81" s="152">
        <f>SUM(D$82:D$86)</f>
        <v>0.32397785532000001</v>
      </c>
      <c r="E81" s="152">
        <f>SUM(E$82:E$86)</f>
        <v>0.32397785532000001</v>
      </c>
      <c r="F81" s="147"/>
      <c r="G81" s="147"/>
      <c r="H81" s="147"/>
    </row>
    <row r="82" spans="1:8" ht="13" outlineLevel="3" x14ac:dyDescent="0.3">
      <c r="A82" s="131" t="s">
        <v>109</v>
      </c>
      <c r="B82" s="29">
        <v>3.1721000000000002E-7</v>
      </c>
      <c r="C82" s="29">
        <v>3.1721000000000002E-7</v>
      </c>
      <c r="D82" s="29">
        <v>3.1721000000000002E-7</v>
      </c>
      <c r="E82" s="29">
        <v>3.1721000000000002E-7</v>
      </c>
      <c r="F82" s="147"/>
      <c r="G82" s="147"/>
      <c r="H82" s="147"/>
    </row>
    <row r="83" spans="1:8" ht="13" outlineLevel="3" x14ac:dyDescent="0.3">
      <c r="A83" s="131" t="s">
        <v>73</v>
      </c>
      <c r="B83" s="29">
        <v>9.5026880990000007E-2</v>
      </c>
      <c r="C83" s="29">
        <v>9.5026880990000007E-2</v>
      </c>
      <c r="D83" s="29">
        <v>9.5026880990000007E-2</v>
      </c>
      <c r="E83" s="29">
        <v>9.5026880990000007E-2</v>
      </c>
      <c r="F83" s="147"/>
      <c r="G83" s="147"/>
      <c r="H83" s="147"/>
    </row>
    <row r="84" spans="1:8" ht="13" outlineLevel="3" x14ac:dyDescent="0.3">
      <c r="A84" s="131" t="s">
        <v>189</v>
      </c>
      <c r="B84" s="29">
        <v>9.5710527609999999E-2</v>
      </c>
      <c r="C84" s="29">
        <v>9.5710527609999999E-2</v>
      </c>
      <c r="D84" s="29">
        <v>9.5710527609999999E-2</v>
      </c>
      <c r="E84" s="29">
        <v>9.5710527609999999E-2</v>
      </c>
      <c r="F84" s="147"/>
      <c r="G84" s="147"/>
      <c r="H84" s="147"/>
    </row>
    <row r="85" spans="1:8" ht="13" outlineLevel="3" x14ac:dyDescent="0.3">
      <c r="A85" s="131" t="s">
        <v>102</v>
      </c>
      <c r="B85" s="29">
        <v>7.854839945E-2</v>
      </c>
      <c r="C85" s="29">
        <v>7.854839945E-2</v>
      </c>
      <c r="D85" s="29">
        <v>7.854839945E-2</v>
      </c>
      <c r="E85" s="29">
        <v>7.854839945E-2</v>
      </c>
      <c r="F85" s="147"/>
      <c r="G85" s="147"/>
      <c r="H85" s="147"/>
    </row>
    <row r="86" spans="1:8" ht="13" outlineLevel="3" x14ac:dyDescent="0.3">
      <c r="A86" s="131" t="s">
        <v>0</v>
      </c>
      <c r="B86" s="29">
        <v>5.4691730059999999E-2</v>
      </c>
      <c r="C86" s="29">
        <v>5.4691730059999999E-2</v>
      </c>
      <c r="D86" s="29">
        <v>5.4691730059999999E-2</v>
      </c>
      <c r="E86" s="29">
        <v>5.4691730059999999E-2</v>
      </c>
      <c r="F86" s="147"/>
      <c r="G86" s="147"/>
      <c r="H86" s="147"/>
    </row>
    <row r="87" spans="1:8" ht="13" outlineLevel="2" x14ac:dyDescent="0.3">
      <c r="A87" s="14" t="s">
        <v>114</v>
      </c>
      <c r="B87" s="152">
        <f>SUM(B$88:B$94)</f>
        <v>1.65031092399</v>
      </c>
      <c r="C87" s="152">
        <f>SUM(C$88:C$94)</f>
        <v>1.6445771143400001</v>
      </c>
      <c r="D87" s="152">
        <f>SUM(D$88:D$94)</f>
        <v>1.6296081036499999</v>
      </c>
      <c r="E87" s="152">
        <f>SUM(E$88:E$94)</f>
        <v>1.57274157236</v>
      </c>
      <c r="F87" s="147"/>
      <c r="G87" s="147"/>
      <c r="H87" s="147"/>
    </row>
    <row r="88" spans="1:8" ht="13" outlineLevel="3" x14ac:dyDescent="0.3">
      <c r="A88" s="131" t="s">
        <v>140</v>
      </c>
      <c r="B88" s="29">
        <v>0.11713829645</v>
      </c>
      <c r="C88" s="29">
        <v>0.11494320148000001</v>
      </c>
      <c r="D88" s="29">
        <v>0.11285293045</v>
      </c>
      <c r="E88" s="29">
        <v>0.1118902016</v>
      </c>
      <c r="F88" s="147"/>
      <c r="G88" s="147"/>
      <c r="H88" s="147"/>
    </row>
    <row r="89" spans="1:8" ht="13" outlineLevel="3" x14ac:dyDescent="0.3">
      <c r="A89" s="131" t="s">
        <v>125</v>
      </c>
      <c r="B89" s="29">
        <v>1.2999999999999999E-2</v>
      </c>
      <c r="C89" s="29">
        <v>1.2999999999999999E-2</v>
      </c>
      <c r="D89" s="29">
        <v>1.2999999999999999E-2</v>
      </c>
      <c r="E89" s="29">
        <v>1.2999999999999999E-2</v>
      </c>
      <c r="F89" s="147"/>
      <c r="G89" s="147"/>
      <c r="H89" s="147"/>
    </row>
    <row r="90" spans="1:8" ht="13" outlineLevel="3" x14ac:dyDescent="0.3">
      <c r="A90" s="131" t="s">
        <v>197</v>
      </c>
      <c r="B90" s="29">
        <v>0.01</v>
      </c>
      <c r="C90" s="29">
        <v>0.01</v>
      </c>
      <c r="D90" s="29">
        <v>0.01</v>
      </c>
      <c r="E90" s="29">
        <v>0.01</v>
      </c>
      <c r="F90" s="147"/>
      <c r="G90" s="147"/>
      <c r="H90" s="147"/>
    </row>
    <row r="91" spans="1:8" ht="13" outlineLevel="3" x14ac:dyDescent="0.3">
      <c r="A91" s="131" t="s">
        <v>182</v>
      </c>
      <c r="B91" s="29">
        <v>1.4E-2</v>
      </c>
      <c r="C91" s="29">
        <v>1.4E-2</v>
      </c>
      <c r="D91" s="29">
        <v>1.4E-2</v>
      </c>
      <c r="E91" s="29">
        <v>1.4E-2</v>
      </c>
      <c r="F91" s="147"/>
      <c r="G91" s="147"/>
      <c r="H91" s="147"/>
    </row>
    <row r="92" spans="1:8" ht="13" outlineLevel="3" x14ac:dyDescent="0.3">
      <c r="A92" s="131" t="s">
        <v>60</v>
      </c>
      <c r="B92" s="29">
        <v>0.33856009715000002</v>
      </c>
      <c r="C92" s="29">
        <v>0.33807393645</v>
      </c>
      <c r="D92" s="29">
        <v>0.33687392613</v>
      </c>
      <c r="E92" s="29">
        <v>0.33646017619000002</v>
      </c>
      <c r="F92" s="147"/>
      <c r="G92" s="147"/>
      <c r="H92" s="147"/>
    </row>
    <row r="93" spans="1:8" ht="13" outlineLevel="3" x14ac:dyDescent="0.3">
      <c r="A93" s="131" t="s">
        <v>179</v>
      </c>
      <c r="B93" s="29">
        <v>0.381145081</v>
      </c>
      <c r="C93" s="29">
        <v>0.37938713253</v>
      </c>
      <c r="D93" s="29">
        <v>0.37865465399999998</v>
      </c>
      <c r="E93" s="29">
        <v>0.37792217547000001</v>
      </c>
      <c r="F93" s="147"/>
      <c r="G93" s="147"/>
      <c r="H93" s="147"/>
    </row>
    <row r="94" spans="1:8" ht="13" outlineLevel="3" x14ac:dyDescent="0.3">
      <c r="A94" s="131" t="s">
        <v>208</v>
      </c>
      <c r="B94" s="29">
        <v>0.77646744939000001</v>
      </c>
      <c r="C94" s="29">
        <v>0.77517284387999996</v>
      </c>
      <c r="D94" s="29">
        <v>0.76422659306999996</v>
      </c>
      <c r="E94" s="29">
        <v>0.70946901910000004</v>
      </c>
      <c r="F94" s="147"/>
      <c r="G94" s="147"/>
      <c r="H94" s="147"/>
    </row>
    <row r="95" spans="1:8" ht="13" outlineLevel="2" x14ac:dyDescent="0.3">
      <c r="A95" s="14" t="s">
        <v>138</v>
      </c>
      <c r="B95" s="152">
        <f>SUM(B$96:B$96)</f>
        <v>2.6105729999999998E-5</v>
      </c>
      <c r="C95" s="152">
        <f>SUM(C$96:C$96)</f>
        <v>2.6105729999999998E-5</v>
      </c>
      <c r="D95" s="152">
        <f>SUM(D$96:D$96)</f>
        <v>2.6105729999999998E-5</v>
      </c>
      <c r="E95" s="152">
        <f>SUM(E$96:E$96)</f>
        <v>2.6105729999999998E-5</v>
      </c>
      <c r="F95" s="147"/>
      <c r="G95" s="147"/>
      <c r="H95" s="147"/>
    </row>
    <row r="96" spans="1:8" ht="13" outlineLevel="3" x14ac:dyDescent="0.3">
      <c r="A96" s="131" t="s">
        <v>66</v>
      </c>
      <c r="B96" s="29">
        <v>2.6105729999999998E-5</v>
      </c>
      <c r="C96" s="29">
        <v>2.6105729999999998E-5</v>
      </c>
      <c r="D96" s="29">
        <v>2.6105729999999998E-5</v>
      </c>
      <c r="E96" s="29">
        <v>2.6105729999999998E-5</v>
      </c>
      <c r="F96" s="147"/>
      <c r="G96" s="147"/>
      <c r="H96" s="147"/>
    </row>
    <row r="97" spans="1:8" ht="14.5" outlineLevel="1" x14ac:dyDescent="0.35">
      <c r="A97" s="45" t="s">
        <v>59</v>
      </c>
      <c r="B97" s="142">
        <f>B$98+B$105+B$106+B$110+B$113</f>
        <v>7.8255920261899989</v>
      </c>
      <c r="C97" s="142">
        <f>C$98+C$105+C$106+C$110+C$113</f>
        <v>8.2369317536900013</v>
      </c>
      <c r="D97" s="142">
        <f>D$98+D$105+D$106+D$110+D$113</f>
        <v>7.888393133170001</v>
      </c>
      <c r="E97" s="142">
        <f>E$98+E$105+E$106+E$110+E$113</f>
        <v>7.3961208090800001</v>
      </c>
      <c r="F97" s="147"/>
      <c r="G97" s="147"/>
      <c r="H97" s="147"/>
    </row>
    <row r="98" spans="1:8" ht="13" outlineLevel="2" x14ac:dyDescent="0.3">
      <c r="A98" s="14" t="s">
        <v>174</v>
      </c>
      <c r="B98" s="152">
        <f>SUM(B$99:B$104)</f>
        <v>5.1730629840699995</v>
      </c>
      <c r="C98" s="152">
        <f>SUM(C$99:C$104)</f>
        <v>5.5828342634900006</v>
      </c>
      <c r="D98" s="152">
        <f>SUM(D$99:D$104)</f>
        <v>5.2397606196600002</v>
      </c>
      <c r="E98" s="152">
        <f>SUM(E$99:E$104)</f>
        <v>4.7416880074599996</v>
      </c>
      <c r="F98" s="147"/>
      <c r="G98" s="147"/>
      <c r="H98" s="147"/>
    </row>
    <row r="99" spans="1:8" ht="13" outlineLevel="3" x14ac:dyDescent="0.3">
      <c r="A99" s="131" t="s">
        <v>62</v>
      </c>
      <c r="B99" s="29">
        <v>0.31954463665999999</v>
      </c>
      <c r="C99" s="29">
        <v>0.32713475495</v>
      </c>
      <c r="D99" s="29">
        <v>0.31675535842000002</v>
      </c>
      <c r="E99" s="29">
        <v>0.3263553978</v>
      </c>
      <c r="F99" s="147"/>
      <c r="G99" s="147"/>
      <c r="H99" s="147"/>
    </row>
    <row r="100" spans="1:8" ht="13" outlineLevel="3" x14ac:dyDescent="0.3">
      <c r="A100" s="131" t="s">
        <v>51</v>
      </c>
      <c r="B100" s="29">
        <v>0.60312254582000002</v>
      </c>
      <c r="C100" s="29">
        <v>0.93502933055000004</v>
      </c>
      <c r="D100" s="29">
        <v>0.79011266050999995</v>
      </c>
      <c r="E100" s="29">
        <v>0.67013528247999998</v>
      </c>
      <c r="F100" s="147"/>
      <c r="G100" s="147"/>
      <c r="H100" s="147"/>
    </row>
    <row r="101" spans="1:8" ht="13" outlineLevel="3" x14ac:dyDescent="0.3">
      <c r="A101" s="131" t="s">
        <v>94</v>
      </c>
      <c r="B101" s="29">
        <v>5.6202575839999998E-2</v>
      </c>
      <c r="C101" s="29">
        <v>5.6583408119999998E-2</v>
      </c>
      <c r="D101" s="29">
        <v>5.4788118500000003E-2</v>
      </c>
      <c r="E101" s="29">
        <v>5.6448605309999997E-2</v>
      </c>
      <c r="F101" s="147"/>
      <c r="G101" s="147"/>
      <c r="H101" s="147"/>
    </row>
    <row r="102" spans="1:8" ht="13" outlineLevel="3" x14ac:dyDescent="0.3">
      <c r="A102" s="131" t="s">
        <v>132</v>
      </c>
      <c r="B102" s="29">
        <v>0.46950737846000001</v>
      </c>
      <c r="C102" s="29">
        <v>0.49007576593000002</v>
      </c>
      <c r="D102" s="29">
        <v>0.49007576593000002</v>
      </c>
      <c r="E102" s="29">
        <v>0.48759922631000002</v>
      </c>
      <c r="F102" s="147"/>
      <c r="G102" s="147"/>
      <c r="H102" s="147"/>
    </row>
    <row r="103" spans="1:8" ht="13" outlineLevel="3" x14ac:dyDescent="0.3">
      <c r="A103" s="131" t="s">
        <v>147</v>
      </c>
      <c r="B103" s="29">
        <v>3.7245303992899998</v>
      </c>
      <c r="C103" s="29">
        <v>3.77385555594</v>
      </c>
      <c r="D103" s="29">
        <v>3.5878732683000001</v>
      </c>
      <c r="E103" s="29">
        <v>3.2009940475600001</v>
      </c>
      <c r="F103" s="147"/>
      <c r="G103" s="147"/>
      <c r="H103" s="147"/>
    </row>
    <row r="104" spans="1:8" ht="13" outlineLevel="3" x14ac:dyDescent="0.3">
      <c r="A104" s="131" t="s">
        <v>142</v>
      </c>
      <c r="B104" s="29">
        <v>1.5544800000000001E-4</v>
      </c>
      <c r="C104" s="29">
        <v>1.5544800000000001E-4</v>
      </c>
      <c r="D104" s="29">
        <v>1.5544800000000001E-4</v>
      </c>
      <c r="E104" s="29">
        <v>1.5544800000000001E-4</v>
      </c>
      <c r="F104" s="147"/>
      <c r="G104" s="147"/>
      <c r="H104" s="147"/>
    </row>
    <row r="105" spans="1:8" ht="13" outlineLevel="2" x14ac:dyDescent="0.3">
      <c r="A105" s="14" t="s">
        <v>44</v>
      </c>
      <c r="B105" s="152"/>
      <c r="C105" s="152"/>
      <c r="D105" s="152"/>
      <c r="E105" s="152"/>
      <c r="F105" s="147"/>
      <c r="G105" s="147"/>
      <c r="H105" s="147"/>
    </row>
    <row r="106" spans="1:8" ht="13" outlineLevel="2" x14ac:dyDescent="0.3">
      <c r="A106" s="14" t="s">
        <v>219</v>
      </c>
      <c r="B106" s="152">
        <f>SUM(B$107:B$109)</f>
        <v>1.0191405923899999</v>
      </c>
      <c r="C106" s="152">
        <f>SUM(C$107:C$109)</f>
        <v>1.0192736172899999</v>
      </c>
      <c r="D106" s="152">
        <f>SUM(D$107:D$109)</f>
        <v>1.01541170732</v>
      </c>
      <c r="E106" s="152">
        <f>SUM(E$107:E$109)</f>
        <v>1.01987264218</v>
      </c>
      <c r="F106" s="147"/>
      <c r="G106" s="147"/>
      <c r="H106" s="147"/>
    </row>
    <row r="107" spans="1:8" ht="13" outlineLevel="3" x14ac:dyDescent="0.3">
      <c r="A107" s="131" t="s">
        <v>153</v>
      </c>
      <c r="B107" s="29">
        <v>0.18854023267</v>
      </c>
      <c r="C107" s="29">
        <v>0.18854023267</v>
      </c>
      <c r="D107" s="29">
        <v>0.18486023267000001</v>
      </c>
      <c r="E107" s="29">
        <v>0.19487264218</v>
      </c>
      <c r="F107" s="147"/>
      <c r="G107" s="147"/>
      <c r="H107" s="147"/>
    </row>
    <row r="108" spans="1:8" ht="13" outlineLevel="3" x14ac:dyDescent="0.3">
      <c r="A108" s="131" t="s">
        <v>47</v>
      </c>
      <c r="B108" s="29">
        <v>5.6003597199999998E-3</v>
      </c>
      <c r="C108" s="29">
        <v>5.7333846200000003E-3</v>
      </c>
      <c r="D108" s="29">
        <v>5.5514746499999998E-3</v>
      </c>
      <c r="E108" s="29">
        <v>0</v>
      </c>
      <c r="F108" s="147"/>
      <c r="G108" s="147"/>
      <c r="H108" s="147"/>
    </row>
    <row r="109" spans="1:8" ht="13" outlineLevel="3" x14ac:dyDescent="0.3">
      <c r="A109" s="131" t="s">
        <v>119</v>
      </c>
      <c r="B109" s="29">
        <v>0.82499999999999996</v>
      </c>
      <c r="C109" s="29">
        <v>0.82499999999999996</v>
      </c>
      <c r="D109" s="29">
        <v>0.82499999999999996</v>
      </c>
      <c r="E109" s="29">
        <v>0.82499999999999996</v>
      </c>
      <c r="F109" s="147"/>
      <c r="G109" s="147"/>
      <c r="H109" s="147"/>
    </row>
    <row r="110" spans="1:8" ht="13" outlineLevel="2" x14ac:dyDescent="0.3">
      <c r="A110" s="14" t="s">
        <v>52</v>
      </c>
      <c r="B110" s="152">
        <f>SUM(B$111:B$112)</f>
        <v>1.5249999999999999</v>
      </c>
      <c r="C110" s="152">
        <f>SUM(C$111:C$112)</f>
        <v>1.5249999999999999</v>
      </c>
      <c r="D110" s="152">
        <f>SUM(D$111:D$112)</f>
        <v>1.5249999999999999</v>
      </c>
      <c r="E110" s="152">
        <f>SUM(E$111:E$112)</f>
        <v>1.5249999999999999</v>
      </c>
      <c r="F110" s="147"/>
      <c r="G110" s="147"/>
      <c r="H110" s="147"/>
    </row>
    <row r="111" spans="1:8" ht="13" outlineLevel="3" x14ac:dyDescent="0.3">
      <c r="A111" s="131" t="s">
        <v>99</v>
      </c>
      <c r="B111" s="29">
        <v>0.7</v>
      </c>
      <c r="C111" s="29">
        <v>0.7</v>
      </c>
      <c r="D111" s="29">
        <v>0.7</v>
      </c>
      <c r="E111" s="29">
        <v>0.7</v>
      </c>
      <c r="F111" s="147"/>
      <c r="G111" s="147"/>
      <c r="H111" s="147"/>
    </row>
    <row r="112" spans="1:8" ht="13" outlineLevel="3" x14ac:dyDescent="0.3">
      <c r="A112" s="131" t="s">
        <v>97</v>
      </c>
      <c r="B112" s="29">
        <v>0.82499999999999996</v>
      </c>
      <c r="C112" s="29">
        <v>0.82499999999999996</v>
      </c>
      <c r="D112" s="29">
        <v>0.82499999999999996</v>
      </c>
      <c r="E112" s="29">
        <v>0.82499999999999996</v>
      </c>
      <c r="F112" s="147"/>
      <c r="G112" s="147"/>
      <c r="H112" s="147"/>
    </row>
    <row r="113" spans="1:8" ht="13" outlineLevel="2" x14ac:dyDescent="0.3">
      <c r="A113" s="14" t="s">
        <v>177</v>
      </c>
      <c r="B113" s="152">
        <f>SUM(B$114:B$114)</f>
        <v>0.10838844973</v>
      </c>
      <c r="C113" s="152">
        <f>SUM(C$114:C$114)</f>
        <v>0.10982387290999999</v>
      </c>
      <c r="D113" s="152">
        <f>SUM(D$114:D$114)</f>
        <v>0.10822080619</v>
      </c>
      <c r="E113" s="152">
        <f>SUM(E$114:E$114)</f>
        <v>0.10956015944</v>
      </c>
      <c r="F113" s="147"/>
      <c r="G113" s="147"/>
      <c r="H113" s="147"/>
    </row>
    <row r="114" spans="1:8" ht="13" outlineLevel="3" x14ac:dyDescent="0.3">
      <c r="A114" s="131" t="s">
        <v>147</v>
      </c>
      <c r="B114" s="29">
        <v>0.10838844973</v>
      </c>
      <c r="C114" s="29">
        <v>0.10982387290999999</v>
      </c>
      <c r="D114" s="29">
        <v>0.10822080619</v>
      </c>
      <c r="E114" s="29">
        <v>0.10956015944</v>
      </c>
      <c r="F114" s="147"/>
      <c r="G114" s="147"/>
      <c r="H114" s="147"/>
    </row>
    <row r="115" spans="1:8" x14ac:dyDescent="0.25">
      <c r="B115" s="68"/>
      <c r="C115" s="68"/>
      <c r="D115" s="68"/>
      <c r="E115" s="68"/>
      <c r="F115" s="147"/>
      <c r="G115" s="147"/>
      <c r="H115" s="147"/>
    </row>
    <row r="116" spans="1:8" x14ac:dyDescent="0.25">
      <c r="B116" s="68"/>
      <c r="C116" s="68"/>
      <c r="D116" s="68"/>
      <c r="E116" s="68"/>
      <c r="F116" s="147"/>
      <c r="G116" s="147"/>
      <c r="H116" s="147"/>
    </row>
    <row r="117" spans="1:8" x14ac:dyDescent="0.25">
      <c r="B117" s="68"/>
      <c r="C117" s="68"/>
      <c r="D117" s="68"/>
      <c r="E117" s="68"/>
      <c r="F117" s="147"/>
      <c r="G117" s="147"/>
      <c r="H117" s="147"/>
    </row>
    <row r="118" spans="1:8" x14ac:dyDescent="0.25">
      <c r="B118" s="68"/>
      <c r="C118" s="68"/>
      <c r="D118" s="68"/>
      <c r="E118" s="68"/>
      <c r="F118" s="147"/>
      <c r="G118" s="147"/>
      <c r="H118" s="147"/>
    </row>
    <row r="119" spans="1:8" x14ac:dyDescent="0.25">
      <c r="B119" s="68"/>
      <c r="C119" s="68"/>
      <c r="D119" s="68"/>
      <c r="E119" s="68"/>
      <c r="F119" s="147"/>
      <c r="G119" s="147"/>
      <c r="H119" s="147"/>
    </row>
    <row r="120" spans="1:8" x14ac:dyDescent="0.25">
      <c r="B120" s="68"/>
      <c r="C120" s="68"/>
      <c r="D120" s="68"/>
      <c r="E120" s="68"/>
      <c r="F120" s="147"/>
      <c r="G120" s="147"/>
      <c r="H120" s="147"/>
    </row>
    <row r="121" spans="1:8" x14ac:dyDescent="0.25">
      <c r="B121" s="68"/>
      <c r="C121" s="68"/>
      <c r="D121" s="68"/>
      <c r="E121" s="68"/>
      <c r="F121" s="147"/>
      <c r="G121" s="147"/>
      <c r="H121" s="147"/>
    </row>
    <row r="122" spans="1:8" x14ac:dyDescent="0.25">
      <c r="B122" s="68"/>
      <c r="C122" s="68"/>
      <c r="D122" s="68"/>
      <c r="E122" s="68"/>
      <c r="F122" s="147"/>
      <c r="G122" s="147"/>
      <c r="H122" s="147"/>
    </row>
    <row r="123" spans="1:8" x14ac:dyDescent="0.25">
      <c r="B123" s="68"/>
      <c r="C123" s="68"/>
      <c r="D123" s="68"/>
      <c r="E123" s="68"/>
      <c r="F123" s="147"/>
      <c r="G123" s="147"/>
      <c r="H123" s="147"/>
    </row>
    <row r="124" spans="1:8" x14ac:dyDescent="0.25">
      <c r="B124" s="68"/>
      <c r="C124" s="68"/>
      <c r="D124" s="68"/>
      <c r="E124" s="68"/>
      <c r="F124" s="147"/>
      <c r="G124" s="147"/>
      <c r="H124" s="147"/>
    </row>
    <row r="125" spans="1:8" x14ac:dyDescent="0.25">
      <c r="B125" s="68"/>
      <c r="C125" s="68"/>
      <c r="D125" s="68"/>
      <c r="E125" s="68"/>
      <c r="F125" s="147"/>
      <c r="G125" s="147"/>
      <c r="H125" s="147"/>
    </row>
    <row r="126" spans="1:8" x14ac:dyDescent="0.25">
      <c r="B126" s="68"/>
      <c r="C126" s="68"/>
      <c r="D126" s="68"/>
      <c r="E126" s="68"/>
      <c r="F126" s="147"/>
      <c r="G126" s="147"/>
      <c r="H126" s="147"/>
    </row>
    <row r="127" spans="1:8" x14ac:dyDescent="0.25">
      <c r="B127" s="68"/>
      <c r="C127" s="68"/>
      <c r="D127" s="68"/>
      <c r="E127" s="68"/>
      <c r="F127" s="147"/>
      <c r="G127" s="147"/>
      <c r="H127" s="147"/>
    </row>
    <row r="128" spans="1:8" x14ac:dyDescent="0.25">
      <c r="B128" s="68"/>
      <c r="C128" s="68"/>
      <c r="D128" s="68"/>
      <c r="E128" s="68"/>
      <c r="F128" s="147"/>
      <c r="G128" s="147"/>
      <c r="H128" s="147"/>
    </row>
    <row r="129" spans="2:8" x14ac:dyDescent="0.25">
      <c r="B129" s="68"/>
      <c r="C129" s="68"/>
      <c r="D129" s="68"/>
      <c r="E129" s="68"/>
      <c r="F129" s="147"/>
      <c r="G129" s="147"/>
      <c r="H129" s="147"/>
    </row>
    <row r="130" spans="2:8" x14ac:dyDescent="0.25">
      <c r="B130" s="68"/>
      <c r="C130" s="68"/>
      <c r="D130" s="68"/>
      <c r="E130" s="68"/>
      <c r="F130" s="147"/>
      <c r="G130" s="147"/>
      <c r="H130" s="147"/>
    </row>
    <row r="131" spans="2:8" x14ac:dyDescent="0.25">
      <c r="B131" s="68"/>
      <c r="C131" s="68"/>
      <c r="D131" s="68"/>
      <c r="E131" s="68"/>
      <c r="F131" s="147"/>
      <c r="G131" s="147"/>
      <c r="H131" s="147"/>
    </row>
    <row r="132" spans="2:8" x14ac:dyDescent="0.25">
      <c r="B132" s="68"/>
      <c r="C132" s="68"/>
      <c r="D132" s="68"/>
      <c r="E132" s="68"/>
      <c r="F132" s="147"/>
      <c r="G132" s="147"/>
      <c r="H132" s="147"/>
    </row>
    <row r="133" spans="2:8" x14ac:dyDescent="0.25">
      <c r="B133" s="68"/>
      <c r="C133" s="68"/>
      <c r="D133" s="68"/>
      <c r="E133" s="68"/>
      <c r="F133" s="147"/>
      <c r="G133" s="147"/>
      <c r="H133" s="147"/>
    </row>
    <row r="134" spans="2:8" x14ac:dyDescent="0.25">
      <c r="B134" s="68"/>
      <c r="C134" s="68"/>
      <c r="D134" s="68"/>
      <c r="E134" s="68"/>
      <c r="F134" s="147"/>
      <c r="G134" s="147"/>
      <c r="H134" s="147"/>
    </row>
    <row r="135" spans="2:8" x14ac:dyDescent="0.25">
      <c r="B135" s="68"/>
      <c r="C135" s="68"/>
      <c r="D135" s="68"/>
      <c r="E135" s="68"/>
      <c r="F135" s="147"/>
      <c r="G135" s="147"/>
      <c r="H135" s="147"/>
    </row>
    <row r="136" spans="2:8" x14ac:dyDescent="0.25">
      <c r="B136" s="68"/>
      <c r="C136" s="68"/>
      <c r="D136" s="68"/>
      <c r="E136" s="68"/>
      <c r="F136" s="147"/>
      <c r="G136" s="147"/>
      <c r="H136" s="147"/>
    </row>
    <row r="137" spans="2:8" x14ac:dyDescent="0.25">
      <c r="B137" s="68"/>
      <c r="C137" s="68"/>
      <c r="D137" s="68"/>
      <c r="E137" s="68"/>
      <c r="F137" s="147"/>
      <c r="G137" s="147"/>
      <c r="H137" s="147"/>
    </row>
    <row r="138" spans="2:8" x14ac:dyDescent="0.25">
      <c r="B138" s="68"/>
      <c r="C138" s="68"/>
      <c r="D138" s="68"/>
      <c r="E138" s="68"/>
      <c r="F138" s="147"/>
      <c r="G138" s="147"/>
      <c r="H138" s="147"/>
    </row>
    <row r="139" spans="2:8" x14ac:dyDescent="0.25">
      <c r="B139" s="68"/>
      <c r="C139" s="68"/>
      <c r="D139" s="68"/>
      <c r="E139" s="68"/>
      <c r="F139" s="147"/>
      <c r="G139" s="147"/>
      <c r="H139" s="147"/>
    </row>
    <row r="140" spans="2:8" x14ac:dyDescent="0.25">
      <c r="B140" s="68"/>
      <c r="C140" s="68"/>
      <c r="D140" s="68"/>
      <c r="E140" s="68"/>
      <c r="F140" s="147"/>
      <c r="G140" s="147"/>
      <c r="H140" s="147"/>
    </row>
    <row r="141" spans="2:8" x14ac:dyDescent="0.25">
      <c r="B141" s="68"/>
      <c r="C141" s="68"/>
      <c r="D141" s="68"/>
      <c r="E141" s="68"/>
      <c r="F141" s="147"/>
      <c r="G141" s="147"/>
      <c r="H141" s="147"/>
    </row>
    <row r="142" spans="2:8" x14ac:dyDescent="0.25">
      <c r="B142" s="68"/>
      <c r="C142" s="68"/>
      <c r="D142" s="68"/>
      <c r="E142" s="68"/>
      <c r="F142" s="147"/>
      <c r="G142" s="147"/>
      <c r="H142" s="147"/>
    </row>
    <row r="143" spans="2:8" x14ac:dyDescent="0.25">
      <c r="B143" s="68"/>
      <c r="C143" s="68"/>
      <c r="D143" s="68"/>
      <c r="E143" s="68"/>
      <c r="F143" s="147"/>
      <c r="G143" s="147"/>
      <c r="H143" s="147"/>
    </row>
    <row r="144" spans="2:8" x14ac:dyDescent="0.25">
      <c r="B144" s="68"/>
      <c r="C144" s="68"/>
      <c r="D144" s="68"/>
      <c r="E144" s="68"/>
      <c r="F144" s="147"/>
      <c r="G144" s="147"/>
      <c r="H144" s="147"/>
    </row>
    <row r="145" spans="2:8" x14ac:dyDescent="0.25">
      <c r="B145" s="68"/>
      <c r="C145" s="68"/>
      <c r="D145" s="68"/>
      <c r="E145" s="68"/>
      <c r="F145" s="147"/>
      <c r="G145" s="147"/>
      <c r="H145" s="147"/>
    </row>
    <row r="146" spans="2:8" x14ac:dyDescent="0.25">
      <c r="B146" s="68"/>
      <c r="C146" s="68"/>
      <c r="D146" s="68"/>
      <c r="E146" s="68"/>
      <c r="F146" s="147"/>
      <c r="G146" s="147"/>
      <c r="H146" s="147"/>
    </row>
    <row r="147" spans="2:8" x14ac:dyDescent="0.25">
      <c r="B147" s="68"/>
      <c r="C147" s="68"/>
      <c r="D147" s="68"/>
      <c r="E147" s="68"/>
      <c r="F147" s="147"/>
      <c r="G147" s="147"/>
      <c r="H147" s="147"/>
    </row>
    <row r="148" spans="2:8" x14ac:dyDescent="0.25">
      <c r="B148" s="68"/>
      <c r="C148" s="68"/>
      <c r="D148" s="68"/>
      <c r="E148" s="68"/>
      <c r="F148" s="147"/>
      <c r="G148" s="147"/>
      <c r="H148" s="147"/>
    </row>
    <row r="149" spans="2:8" x14ac:dyDescent="0.25">
      <c r="B149" s="68"/>
      <c r="C149" s="68"/>
      <c r="D149" s="68"/>
      <c r="E149" s="68"/>
      <c r="F149" s="147"/>
      <c r="G149" s="147"/>
      <c r="H149" s="147"/>
    </row>
    <row r="150" spans="2:8" x14ac:dyDescent="0.25">
      <c r="B150" s="68"/>
      <c r="C150" s="68"/>
      <c r="D150" s="68"/>
      <c r="E150" s="68"/>
      <c r="F150" s="147"/>
      <c r="G150" s="147"/>
      <c r="H150" s="147"/>
    </row>
    <row r="151" spans="2:8" x14ac:dyDescent="0.25">
      <c r="B151" s="68"/>
      <c r="C151" s="68"/>
      <c r="D151" s="68"/>
      <c r="E151" s="68"/>
      <c r="F151" s="147"/>
      <c r="G151" s="147"/>
      <c r="H151" s="147"/>
    </row>
    <row r="152" spans="2:8" x14ac:dyDescent="0.25">
      <c r="B152" s="68"/>
      <c r="C152" s="68"/>
      <c r="D152" s="68"/>
      <c r="E152" s="68"/>
      <c r="F152" s="147"/>
      <c r="G152" s="147"/>
      <c r="H152" s="147"/>
    </row>
    <row r="153" spans="2:8" x14ac:dyDescent="0.25">
      <c r="B153" s="68"/>
      <c r="C153" s="68"/>
      <c r="D153" s="68"/>
      <c r="E153" s="68"/>
      <c r="F153" s="147"/>
      <c r="G153" s="147"/>
      <c r="H153" s="147"/>
    </row>
    <row r="154" spans="2:8" x14ac:dyDescent="0.25">
      <c r="B154" s="68"/>
      <c r="C154" s="68"/>
      <c r="D154" s="68"/>
      <c r="E154" s="68"/>
      <c r="F154" s="147"/>
      <c r="G154" s="147"/>
      <c r="H154" s="147"/>
    </row>
    <row r="155" spans="2:8" x14ac:dyDescent="0.25">
      <c r="B155" s="68"/>
      <c r="C155" s="68"/>
      <c r="D155" s="68"/>
      <c r="E155" s="68"/>
      <c r="F155" s="147"/>
      <c r="G155" s="147"/>
      <c r="H155" s="147"/>
    </row>
    <row r="156" spans="2:8" x14ac:dyDescent="0.25">
      <c r="B156" s="68"/>
      <c r="C156" s="68"/>
      <c r="D156" s="68"/>
      <c r="E156" s="68"/>
      <c r="F156" s="147"/>
      <c r="G156" s="147"/>
      <c r="H156" s="147"/>
    </row>
    <row r="157" spans="2:8" x14ac:dyDescent="0.25">
      <c r="B157" s="68"/>
      <c r="C157" s="68"/>
      <c r="D157" s="68"/>
      <c r="E157" s="68"/>
      <c r="F157" s="147"/>
      <c r="G157" s="147"/>
      <c r="H157" s="147"/>
    </row>
    <row r="158" spans="2:8" x14ac:dyDescent="0.25">
      <c r="B158" s="68"/>
      <c r="C158" s="68"/>
      <c r="D158" s="68"/>
      <c r="E158" s="68"/>
      <c r="F158" s="147"/>
      <c r="G158" s="147"/>
      <c r="H158" s="147"/>
    </row>
    <row r="159" spans="2:8" x14ac:dyDescent="0.25">
      <c r="B159" s="68"/>
      <c r="C159" s="68"/>
      <c r="D159" s="68"/>
      <c r="E159" s="68"/>
      <c r="F159" s="147"/>
      <c r="G159" s="147"/>
      <c r="H159" s="147"/>
    </row>
    <row r="160" spans="2:8" x14ac:dyDescent="0.25">
      <c r="B160" s="68"/>
      <c r="C160" s="68"/>
      <c r="D160" s="68"/>
      <c r="E160" s="68"/>
      <c r="F160" s="147"/>
      <c r="G160" s="147"/>
      <c r="H160" s="147"/>
    </row>
    <row r="161" spans="2:8" x14ac:dyDescent="0.25">
      <c r="B161" s="68"/>
      <c r="C161" s="68"/>
      <c r="D161" s="68"/>
      <c r="E161" s="68"/>
      <c r="F161" s="147"/>
      <c r="G161" s="147"/>
      <c r="H161" s="147"/>
    </row>
    <row r="162" spans="2:8" x14ac:dyDescent="0.25">
      <c r="B162" s="68"/>
      <c r="C162" s="68"/>
      <c r="D162" s="68"/>
      <c r="E162" s="68"/>
      <c r="F162" s="147"/>
      <c r="G162" s="147"/>
      <c r="H162" s="147"/>
    </row>
    <row r="163" spans="2:8" x14ac:dyDescent="0.25">
      <c r="B163" s="68"/>
      <c r="C163" s="68"/>
      <c r="D163" s="68"/>
      <c r="E163" s="68"/>
      <c r="F163" s="147"/>
      <c r="G163" s="147"/>
      <c r="H163" s="147"/>
    </row>
    <row r="164" spans="2:8" x14ac:dyDescent="0.25">
      <c r="B164" s="68"/>
      <c r="C164" s="68"/>
      <c r="D164" s="68"/>
      <c r="E164" s="68"/>
      <c r="F164" s="147"/>
      <c r="G164" s="147"/>
      <c r="H164" s="147"/>
    </row>
    <row r="165" spans="2:8" x14ac:dyDescent="0.25">
      <c r="B165" s="68"/>
      <c r="C165" s="68"/>
      <c r="D165" s="68"/>
      <c r="E165" s="68"/>
      <c r="F165" s="147"/>
      <c r="G165" s="147"/>
      <c r="H165" s="147"/>
    </row>
    <row r="166" spans="2:8" x14ac:dyDescent="0.25">
      <c r="B166" s="68"/>
      <c r="C166" s="68"/>
      <c r="D166" s="68"/>
      <c r="E166" s="68"/>
      <c r="F166" s="147"/>
      <c r="G166" s="147"/>
      <c r="H166" s="147"/>
    </row>
    <row r="167" spans="2:8" x14ac:dyDescent="0.25">
      <c r="B167" s="68"/>
      <c r="C167" s="68"/>
      <c r="D167" s="68"/>
      <c r="E167" s="68"/>
      <c r="F167" s="147"/>
      <c r="G167" s="147"/>
      <c r="H167" s="147"/>
    </row>
    <row r="168" spans="2:8" x14ac:dyDescent="0.25">
      <c r="B168" s="68"/>
      <c r="C168" s="68"/>
      <c r="D168" s="68"/>
      <c r="E168" s="68"/>
      <c r="F168" s="147"/>
      <c r="G168" s="147"/>
      <c r="H168" s="147"/>
    </row>
    <row r="169" spans="2:8" x14ac:dyDescent="0.25">
      <c r="B169" s="68"/>
      <c r="C169" s="68"/>
      <c r="D169" s="68"/>
      <c r="E169" s="68"/>
      <c r="F169" s="147"/>
      <c r="G169" s="147"/>
      <c r="H169" s="147"/>
    </row>
    <row r="170" spans="2:8" x14ac:dyDescent="0.25">
      <c r="B170" s="68"/>
      <c r="C170" s="68"/>
      <c r="D170" s="68"/>
      <c r="E170" s="68"/>
      <c r="F170" s="147"/>
      <c r="G170" s="147"/>
      <c r="H170" s="147"/>
    </row>
    <row r="171" spans="2:8" x14ac:dyDescent="0.25">
      <c r="B171" s="68"/>
      <c r="C171" s="68"/>
      <c r="D171" s="68"/>
      <c r="E171" s="68"/>
      <c r="F171" s="147"/>
      <c r="G171" s="147"/>
      <c r="H171" s="147"/>
    </row>
    <row r="172" spans="2:8" x14ac:dyDescent="0.25">
      <c r="B172" s="68"/>
      <c r="C172" s="68"/>
      <c r="D172" s="68"/>
      <c r="E172" s="68"/>
      <c r="F172" s="147"/>
      <c r="G172" s="147"/>
      <c r="H172" s="147"/>
    </row>
    <row r="173" spans="2:8" x14ac:dyDescent="0.25">
      <c r="B173" s="68"/>
      <c r="C173" s="68"/>
      <c r="D173" s="68"/>
      <c r="E173" s="68"/>
      <c r="F173" s="147"/>
      <c r="G173" s="147"/>
      <c r="H173" s="147"/>
    </row>
    <row r="174" spans="2:8" x14ac:dyDescent="0.25">
      <c r="B174" s="68"/>
      <c r="C174" s="68"/>
      <c r="D174" s="68"/>
      <c r="E174" s="68"/>
      <c r="F174" s="147"/>
      <c r="G174" s="147"/>
      <c r="H174" s="147"/>
    </row>
    <row r="175" spans="2:8" x14ac:dyDescent="0.25">
      <c r="B175" s="68"/>
      <c r="C175" s="68"/>
      <c r="D175" s="68"/>
      <c r="E175" s="68"/>
      <c r="F175" s="147"/>
      <c r="G175" s="147"/>
      <c r="H175" s="147"/>
    </row>
    <row r="176" spans="2:8" x14ac:dyDescent="0.25">
      <c r="B176" s="68"/>
      <c r="C176" s="68"/>
      <c r="D176" s="68"/>
      <c r="E176" s="68"/>
      <c r="F176" s="147"/>
      <c r="G176" s="147"/>
      <c r="H176" s="147"/>
    </row>
    <row r="177" spans="2:8" x14ac:dyDescent="0.25">
      <c r="B177" s="68"/>
      <c r="C177" s="68"/>
      <c r="D177" s="68"/>
      <c r="E177" s="68"/>
      <c r="F177" s="147"/>
      <c r="G177" s="147"/>
      <c r="H177" s="147"/>
    </row>
    <row r="178" spans="2:8" x14ac:dyDescent="0.25">
      <c r="B178" s="68"/>
      <c r="C178" s="68"/>
      <c r="D178" s="68"/>
      <c r="E178" s="68"/>
      <c r="F178" s="147"/>
      <c r="G178" s="147"/>
      <c r="H178" s="147"/>
    </row>
    <row r="179" spans="2:8" x14ac:dyDescent="0.25">
      <c r="B179" s="68"/>
      <c r="C179" s="68"/>
      <c r="D179" s="68"/>
      <c r="E179" s="68"/>
      <c r="F179" s="147"/>
      <c r="G179" s="147"/>
      <c r="H179" s="147"/>
    </row>
    <row r="180" spans="2:8" x14ac:dyDescent="0.25">
      <c r="B180" s="68"/>
      <c r="C180" s="68"/>
      <c r="D180" s="68"/>
      <c r="E180" s="68"/>
      <c r="F180" s="147"/>
      <c r="G180" s="147"/>
      <c r="H180" s="147"/>
    </row>
  </sheetData>
  <mergeCells count="1"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H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64" bestFit="1" customWidth="1"/>
    <col min="2" max="5" width="15.1796875" style="64" customWidth="1"/>
    <col min="6" max="16384" width="9.1796875" style="64"/>
  </cols>
  <sheetData>
    <row r="2" spans="1:8" ht="18.5" x14ac:dyDescent="0.3">
      <c r="A2" s="255" t="s">
        <v>107</v>
      </c>
      <c r="B2" s="255"/>
      <c r="C2" s="255"/>
      <c r="D2" s="255"/>
      <c r="E2" s="255"/>
      <c r="F2" s="47"/>
      <c r="G2" s="47"/>
      <c r="H2" s="47"/>
    </row>
    <row r="3" spans="1:8" x14ac:dyDescent="0.3">
      <c r="A3" s="181"/>
    </row>
    <row r="4" spans="1:8" s="216" customFormat="1" x14ac:dyDescent="0.3">
      <c r="A4" s="163" t="str">
        <f>$A$2 &amp; " (" &amp;E4 &amp; ")"</f>
        <v>Державний та гарантований державою борг України за поточний рік (млрд. грн)</v>
      </c>
      <c r="E4" s="216" t="str">
        <f>VALUAH</f>
        <v>млрд. грн</v>
      </c>
    </row>
    <row r="5" spans="1:8" s="151" customFormat="1" x14ac:dyDescent="0.25">
      <c r="A5" s="213"/>
      <c r="B5" s="215">
        <v>44926</v>
      </c>
      <c r="C5" s="215">
        <v>44957</v>
      </c>
      <c r="D5" s="215">
        <v>44985</v>
      </c>
      <c r="E5" s="94">
        <v>45016</v>
      </c>
    </row>
    <row r="6" spans="1:8" s="130" customFormat="1" x14ac:dyDescent="0.25">
      <c r="A6" s="55" t="s">
        <v>152</v>
      </c>
      <c r="B6" s="112">
        <f>SUM(B7:B8)</f>
        <v>4073.5025076400698</v>
      </c>
      <c r="C6" s="112">
        <f>SUM(C7:C8)</f>
        <v>4264.4506628775707</v>
      </c>
      <c r="D6" s="112">
        <f>SUM(D7:D8)</f>
        <v>4241.7559070672305</v>
      </c>
      <c r="E6" s="112">
        <f>SUM(E7:E8)</f>
        <v>4384.9866127477308</v>
      </c>
    </row>
    <row r="7" spans="1:8" s="76" customFormat="1" x14ac:dyDescent="0.3">
      <c r="A7" s="133" t="s">
        <v>48</v>
      </c>
      <c r="B7" s="232">
        <v>1461.8881836600101</v>
      </c>
      <c r="C7" s="232">
        <v>1492.4502412735701</v>
      </c>
      <c r="D7" s="232">
        <v>1502.76225907669</v>
      </c>
      <c r="E7" s="29">
        <v>1514.1079453622101</v>
      </c>
    </row>
    <row r="8" spans="1:8" s="76" customFormat="1" x14ac:dyDescent="0.3">
      <c r="A8" s="133" t="s">
        <v>59</v>
      </c>
      <c r="B8" s="232">
        <v>2611.6143239800599</v>
      </c>
      <c r="C8" s="232">
        <v>2772.0004216040002</v>
      </c>
      <c r="D8" s="232">
        <v>2738.99364799054</v>
      </c>
      <c r="E8" s="29">
        <v>2870.8786673855202</v>
      </c>
    </row>
    <row r="9" spans="1:8" x14ac:dyDescent="0.3">
      <c r="B9" s="47"/>
      <c r="C9" s="47"/>
      <c r="D9" s="47"/>
      <c r="E9" s="47"/>
      <c r="F9" s="47"/>
    </row>
    <row r="10" spans="1:8" x14ac:dyDescent="0.3">
      <c r="A10" s="163" t="str">
        <f>$A$2 &amp; " (" &amp;E10 &amp; ")"</f>
        <v>Державний та гарантований державою борг України за поточний рік (млрд. дол. США)</v>
      </c>
      <c r="B10" s="47"/>
      <c r="C10" s="47"/>
      <c r="D10" s="47"/>
      <c r="E10" s="216" t="str">
        <f>VALUSD</f>
        <v>млрд. дол. США</v>
      </c>
      <c r="F10" s="47"/>
    </row>
    <row r="11" spans="1:8" s="4" customFormat="1" x14ac:dyDescent="0.3">
      <c r="A11" s="213"/>
      <c r="B11" s="215">
        <v>44926</v>
      </c>
      <c r="C11" s="215">
        <v>44957</v>
      </c>
      <c r="D11" s="215">
        <v>44985</v>
      </c>
      <c r="E11" s="94">
        <v>45016</v>
      </c>
      <c r="F11" s="151"/>
      <c r="G11" s="151"/>
      <c r="H11" s="151"/>
    </row>
    <row r="12" spans="1:8" s="251" customFormat="1" x14ac:dyDescent="0.3">
      <c r="A12" s="55" t="s">
        <v>152</v>
      </c>
      <c r="B12" s="112">
        <f>SUM(B13:B14)</f>
        <v>111.39344978078</v>
      </c>
      <c r="C12" s="112">
        <f>SUM(C13:C14)</f>
        <v>116.61509226198</v>
      </c>
      <c r="D12" s="112">
        <f>SUM(D13:D14)</f>
        <v>115.99448453255999</v>
      </c>
      <c r="E12" s="112">
        <f>SUM(E13:E14)</f>
        <v>119.91125207856</v>
      </c>
      <c r="F12" s="239"/>
    </row>
    <row r="13" spans="1:8" s="197" customFormat="1" x14ac:dyDescent="0.3">
      <c r="A13" s="17" t="s">
        <v>48</v>
      </c>
      <c r="B13" s="232">
        <v>39.976596962199999</v>
      </c>
      <c r="C13" s="232">
        <v>40.812342864830001</v>
      </c>
      <c r="D13" s="232">
        <v>41.094333911840003</v>
      </c>
      <c r="E13" s="29">
        <v>41.404591517710003</v>
      </c>
      <c r="F13" s="187"/>
    </row>
    <row r="14" spans="1:8" s="197" customFormat="1" x14ac:dyDescent="0.3">
      <c r="A14" s="17" t="s">
        <v>59</v>
      </c>
      <c r="B14" s="232">
        <v>71.416852818579997</v>
      </c>
      <c r="C14" s="232">
        <v>75.802749397149995</v>
      </c>
      <c r="D14" s="232">
        <v>74.900150620719998</v>
      </c>
      <c r="E14" s="29">
        <v>78.506660560849994</v>
      </c>
      <c r="F14" s="187"/>
    </row>
    <row r="15" spans="1:8" x14ac:dyDescent="0.3">
      <c r="B15" s="47"/>
      <c r="C15" s="47"/>
      <c r="D15" s="47"/>
      <c r="E15" s="47"/>
      <c r="F15" s="47"/>
    </row>
    <row r="16" spans="1:8" s="28" customFormat="1" x14ac:dyDescent="0.3">
      <c r="B16" s="19"/>
      <c r="C16" s="19"/>
      <c r="D16" s="19"/>
      <c r="E16" s="8" t="s">
        <v>42</v>
      </c>
      <c r="F16" s="19"/>
    </row>
    <row r="17" spans="1:8" s="4" customFormat="1" x14ac:dyDescent="0.3">
      <c r="A17" s="84"/>
      <c r="B17" s="215">
        <v>44926</v>
      </c>
      <c r="C17" s="215">
        <v>44957</v>
      </c>
      <c r="D17" s="215">
        <v>44985</v>
      </c>
      <c r="E17" s="215">
        <v>45016</v>
      </c>
      <c r="F17" s="151"/>
      <c r="G17" s="151"/>
      <c r="H17" s="151"/>
    </row>
    <row r="18" spans="1:8" s="251" customFormat="1" x14ac:dyDescent="0.3">
      <c r="A18" s="203" t="s">
        <v>152</v>
      </c>
      <c r="B18" s="112">
        <f>SUM(B19:B20)</f>
        <v>1</v>
      </c>
      <c r="C18" s="112">
        <f>SUM(C19:C20)</f>
        <v>1</v>
      </c>
      <c r="D18" s="112">
        <f>SUM(D19:D20)</f>
        <v>1</v>
      </c>
      <c r="E18" s="112">
        <f>SUM(E19:E20)</f>
        <v>1</v>
      </c>
      <c r="F18" s="239"/>
    </row>
    <row r="19" spans="1:8" s="197" customFormat="1" x14ac:dyDescent="0.3">
      <c r="A19" s="17" t="s">
        <v>48</v>
      </c>
      <c r="B19" s="26">
        <v>0.358877</v>
      </c>
      <c r="C19" s="26">
        <v>0.34997499999999998</v>
      </c>
      <c r="D19" s="26">
        <v>0.35427799999999998</v>
      </c>
      <c r="E19" s="101">
        <v>0.34529399999999999</v>
      </c>
      <c r="F19" s="187"/>
    </row>
    <row r="20" spans="1:8" s="197" customFormat="1" x14ac:dyDescent="0.3">
      <c r="A20" s="17" t="s">
        <v>59</v>
      </c>
      <c r="B20" s="26">
        <v>0.641123</v>
      </c>
      <c r="C20" s="26">
        <v>0.65002499999999996</v>
      </c>
      <c r="D20" s="26">
        <v>0.64572200000000002</v>
      </c>
      <c r="E20" s="101">
        <v>0.65470600000000001</v>
      </c>
      <c r="F20" s="187"/>
    </row>
    <row r="21" spans="1:8" x14ac:dyDescent="0.3">
      <c r="B21" s="47"/>
      <c r="C21" s="47"/>
      <c r="D21" s="47"/>
      <c r="E21" s="47"/>
      <c r="F21" s="47"/>
    </row>
    <row r="22" spans="1:8" x14ac:dyDescent="0.3">
      <c r="B22" s="47"/>
      <c r="C22" s="47"/>
      <c r="D22" s="47"/>
      <c r="E22" s="47"/>
      <c r="F22" s="47"/>
    </row>
    <row r="23" spans="1:8" x14ac:dyDescent="0.3">
      <c r="B23" s="47"/>
      <c r="C23" s="47"/>
      <c r="D23" s="47"/>
      <c r="E23" s="47"/>
      <c r="F23" s="47"/>
    </row>
    <row r="24" spans="1:8" x14ac:dyDescent="0.3">
      <c r="B24" s="47"/>
      <c r="C24" s="47"/>
      <c r="D24" s="47"/>
      <c r="E24" s="47"/>
      <c r="F24" s="47"/>
    </row>
    <row r="25" spans="1:8" s="28" customFormat="1" x14ac:dyDescent="0.3">
      <c r="B25" s="19"/>
      <c r="C25" s="19"/>
      <c r="D25" s="19"/>
      <c r="E25" s="19"/>
      <c r="F25" s="19"/>
    </row>
    <row r="26" spans="1:8" x14ac:dyDescent="0.3">
      <c r="B26" s="47"/>
      <c r="C26" s="47"/>
      <c r="D26" s="47"/>
      <c r="E26" s="47"/>
      <c r="F26" s="47"/>
    </row>
    <row r="27" spans="1:8" x14ac:dyDescent="0.3">
      <c r="B27" s="47"/>
      <c r="C27" s="47"/>
      <c r="D27" s="47"/>
      <c r="E27" s="47"/>
      <c r="F27" s="47"/>
    </row>
    <row r="28" spans="1:8" x14ac:dyDescent="0.3">
      <c r="B28" s="47"/>
      <c r="C28" s="47"/>
      <c r="D28" s="47"/>
      <c r="E28" s="47"/>
      <c r="F28" s="47"/>
    </row>
    <row r="29" spans="1:8" x14ac:dyDescent="0.3">
      <c r="B29" s="47"/>
      <c r="C29" s="47"/>
      <c r="D29" s="47"/>
      <c r="E29" s="47"/>
      <c r="F29" s="47"/>
    </row>
    <row r="30" spans="1:8" x14ac:dyDescent="0.3">
      <c r="B30" s="47"/>
      <c r="C30" s="47"/>
      <c r="D30" s="47"/>
      <c r="E30" s="47"/>
      <c r="F30" s="47"/>
    </row>
    <row r="31" spans="1:8" x14ac:dyDescent="0.3">
      <c r="B31" s="47"/>
      <c r="C31" s="47"/>
      <c r="D31" s="47"/>
      <c r="E31" s="47"/>
      <c r="F31" s="47"/>
    </row>
    <row r="32" spans="1:8" x14ac:dyDescent="0.3">
      <c r="B32" s="47"/>
      <c r="C32" s="47"/>
      <c r="D32" s="47"/>
      <c r="E32" s="47"/>
      <c r="F32" s="47"/>
    </row>
    <row r="33" spans="2:6" x14ac:dyDescent="0.3">
      <c r="B33" s="47"/>
      <c r="C33" s="47"/>
      <c r="D33" s="47"/>
      <c r="E33" s="47"/>
      <c r="F33" s="47"/>
    </row>
    <row r="34" spans="2:6" x14ac:dyDescent="0.3">
      <c r="B34" s="47"/>
      <c r="C34" s="47"/>
      <c r="D34" s="47"/>
      <c r="E34" s="47"/>
      <c r="F34" s="47"/>
    </row>
    <row r="35" spans="2:6" x14ac:dyDescent="0.3">
      <c r="B35" s="47"/>
      <c r="C35" s="47"/>
      <c r="D35" s="47"/>
      <c r="E35" s="47"/>
      <c r="F35" s="47"/>
    </row>
    <row r="36" spans="2:6" x14ac:dyDescent="0.3">
      <c r="B36" s="47"/>
      <c r="C36" s="47"/>
      <c r="D36" s="47"/>
      <c r="E36" s="47"/>
      <c r="F36" s="47"/>
    </row>
    <row r="37" spans="2:6" x14ac:dyDescent="0.3">
      <c r="B37" s="47"/>
      <c r="C37" s="47"/>
      <c r="D37" s="47"/>
      <c r="E37" s="47"/>
      <c r="F37" s="47"/>
    </row>
    <row r="38" spans="2:6" x14ac:dyDescent="0.3">
      <c r="B38" s="47"/>
      <c r="C38" s="47"/>
      <c r="D38" s="47"/>
      <c r="E38" s="47"/>
      <c r="F38" s="47"/>
    </row>
    <row r="39" spans="2:6" x14ac:dyDescent="0.3">
      <c r="B39" s="47"/>
      <c r="C39" s="47"/>
      <c r="D39" s="47"/>
      <c r="E39" s="47"/>
      <c r="F39" s="47"/>
    </row>
    <row r="40" spans="2:6" x14ac:dyDescent="0.3">
      <c r="B40" s="47"/>
      <c r="C40" s="47"/>
      <c r="D40" s="47"/>
      <c r="E40" s="47"/>
      <c r="F40" s="47"/>
    </row>
    <row r="41" spans="2:6" x14ac:dyDescent="0.3">
      <c r="B41" s="47"/>
      <c r="C41" s="47"/>
      <c r="D41" s="47"/>
      <c r="E41" s="47"/>
      <c r="F41" s="47"/>
    </row>
    <row r="42" spans="2:6" x14ac:dyDescent="0.3">
      <c r="B42" s="47"/>
      <c r="C42" s="47"/>
      <c r="D42" s="47"/>
      <c r="E42" s="47"/>
      <c r="F42" s="47"/>
    </row>
    <row r="43" spans="2:6" x14ac:dyDescent="0.3">
      <c r="B43" s="47"/>
      <c r="C43" s="47"/>
      <c r="D43" s="47"/>
      <c r="E43" s="47"/>
      <c r="F43" s="47"/>
    </row>
    <row r="44" spans="2:6" x14ac:dyDescent="0.3">
      <c r="B44" s="47"/>
      <c r="C44" s="47"/>
      <c r="D44" s="47"/>
      <c r="E44" s="47"/>
      <c r="F44" s="47"/>
    </row>
    <row r="45" spans="2:6" x14ac:dyDescent="0.3">
      <c r="B45" s="47"/>
      <c r="C45" s="47"/>
      <c r="D45" s="47"/>
      <c r="E45" s="47"/>
      <c r="F45" s="47"/>
    </row>
    <row r="46" spans="2:6" x14ac:dyDescent="0.3">
      <c r="B46" s="47"/>
      <c r="C46" s="47"/>
      <c r="D46" s="47"/>
      <c r="E46" s="47"/>
      <c r="F46" s="47"/>
    </row>
    <row r="47" spans="2:6" x14ac:dyDescent="0.3">
      <c r="B47" s="47"/>
      <c r="C47" s="47"/>
      <c r="D47" s="47"/>
      <c r="E47" s="47"/>
      <c r="F47" s="47"/>
    </row>
    <row r="48" spans="2:6" x14ac:dyDescent="0.3">
      <c r="B48" s="47"/>
      <c r="C48" s="47"/>
      <c r="D48" s="47"/>
      <c r="E48" s="47"/>
      <c r="F48" s="47"/>
    </row>
    <row r="49" spans="2:6" x14ac:dyDescent="0.3">
      <c r="B49" s="47"/>
      <c r="C49" s="47"/>
      <c r="D49" s="47"/>
      <c r="E49" s="47"/>
      <c r="F49" s="47"/>
    </row>
    <row r="50" spans="2:6" x14ac:dyDescent="0.3">
      <c r="B50" s="47"/>
      <c r="C50" s="47"/>
      <c r="D50" s="47"/>
      <c r="E50" s="47"/>
      <c r="F50" s="47"/>
    </row>
    <row r="51" spans="2:6" x14ac:dyDescent="0.3">
      <c r="B51" s="47"/>
      <c r="C51" s="47"/>
      <c r="D51" s="47"/>
      <c r="E51" s="47"/>
      <c r="F51" s="47"/>
    </row>
    <row r="52" spans="2:6" x14ac:dyDescent="0.3">
      <c r="B52" s="47"/>
      <c r="C52" s="47"/>
      <c r="D52" s="47"/>
      <c r="E52" s="47"/>
      <c r="F52" s="47"/>
    </row>
    <row r="53" spans="2:6" x14ac:dyDescent="0.3">
      <c r="B53" s="47"/>
      <c r="C53" s="47"/>
      <c r="D53" s="47"/>
      <c r="E53" s="47"/>
      <c r="F53" s="47"/>
    </row>
    <row r="54" spans="2:6" x14ac:dyDescent="0.3">
      <c r="B54" s="47"/>
      <c r="C54" s="47"/>
      <c r="D54" s="47"/>
      <c r="E54" s="47"/>
      <c r="F54" s="47"/>
    </row>
    <row r="55" spans="2:6" x14ac:dyDescent="0.3">
      <c r="B55" s="47"/>
      <c r="C55" s="47"/>
      <c r="D55" s="47"/>
      <c r="E55" s="47"/>
      <c r="F55" s="47"/>
    </row>
    <row r="56" spans="2:6" x14ac:dyDescent="0.3">
      <c r="B56" s="47"/>
      <c r="C56" s="47"/>
      <c r="D56" s="47"/>
      <c r="E56" s="47"/>
      <c r="F56" s="47"/>
    </row>
    <row r="57" spans="2:6" x14ac:dyDescent="0.3">
      <c r="B57" s="47"/>
      <c r="C57" s="47"/>
      <c r="D57" s="47"/>
      <c r="E57" s="47"/>
      <c r="F57" s="47"/>
    </row>
    <row r="58" spans="2:6" x14ac:dyDescent="0.3">
      <c r="B58" s="47"/>
      <c r="C58" s="47"/>
      <c r="D58" s="47"/>
      <c r="E58" s="47"/>
      <c r="F58" s="47"/>
    </row>
    <row r="59" spans="2:6" x14ac:dyDescent="0.3">
      <c r="B59" s="47"/>
      <c r="C59" s="47"/>
      <c r="D59" s="47"/>
      <c r="E59" s="47"/>
      <c r="F59" s="47"/>
    </row>
    <row r="60" spans="2:6" x14ac:dyDescent="0.3">
      <c r="B60" s="47"/>
      <c r="C60" s="47"/>
      <c r="D60" s="47"/>
      <c r="E60" s="47"/>
      <c r="F60" s="47"/>
    </row>
    <row r="61" spans="2:6" x14ac:dyDescent="0.3">
      <c r="B61" s="47"/>
      <c r="C61" s="47"/>
      <c r="D61" s="47"/>
      <c r="E61" s="47"/>
      <c r="F61" s="47"/>
    </row>
    <row r="62" spans="2:6" x14ac:dyDescent="0.3">
      <c r="B62" s="47"/>
      <c r="C62" s="47"/>
      <c r="D62" s="47"/>
      <c r="E62" s="47"/>
      <c r="F62" s="47"/>
    </row>
    <row r="63" spans="2:6" x14ac:dyDescent="0.3">
      <c r="B63" s="47"/>
      <c r="C63" s="47"/>
      <c r="D63" s="47"/>
      <c r="E63" s="47"/>
      <c r="F63" s="47"/>
    </row>
    <row r="64" spans="2:6" x14ac:dyDescent="0.3">
      <c r="B64" s="47"/>
      <c r="C64" s="47"/>
      <c r="D64" s="47"/>
      <c r="E64" s="47"/>
      <c r="F64" s="47"/>
    </row>
    <row r="65" spans="2:6" x14ac:dyDescent="0.3">
      <c r="B65" s="47"/>
      <c r="C65" s="47"/>
      <c r="D65" s="47"/>
      <c r="E65" s="47"/>
      <c r="F65" s="47"/>
    </row>
    <row r="66" spans="2:6" x14ac:dyDescent="0.3">
      <c r="B66" s="47"/>
      <c r="C66" s="47"/>
      <c r="D66" s="47"/>
      <c r="E66" s="47"/>
      <c r="F66" s="47"/>
    </row>
    <row r="67" spans="2:6" x14ac:dyDescent="0.3">
      <c r="B67" s="47"/>
      <c r="C67" s="47"/>
      <c r="D67" s="47"/>
      <c r="E67" s="47"/>
      <c r="F67" s="47"/>
    </row>
    <row r="68" spans="2:6" x14ac:dyDescent="0.3">
      <c r="B68" s="47"/>
      <c r="C68" s="47"/>
      <c r="D68" s="47"/>
      <c r="E68" s="47"/>
      <c r="F68" s="47"/>
    </row>
    <row r="69" spans="2:6" x14ac:dyDescent="0.3">
      <c r="B69" s="47"/>
      <c r="C69" s="47"/>
      <c r="D69" s="47"/>
      <c r="E69" s="47"/>
      <c r="F69" s="47"/>
    </row>
    <row r="70" spans="2:6" x14ac:dyDescent="0.3">
      <c r="B70" s="47"/>
      <c r="C70" s="47"/>
      <c r="D70" s="47"/>
      <c r="E70" s="47"/>
      <c r="F70" s="47"/>
    </row>
    <row r="71" spans="2:6" x14ac:dyDescent="0.3">
      <c r="B71" s="47"/>
      <c r="C71" s="47"/>
      <c r="D71" s="47"/>
      <c r="E71" s="47"/>
      <c r="F71" s="47"/>
    </row>
    <row r="72" spans="2:6" x14ac:dyDescent="0.3">
      <c r="B72" s="47"/>
      <c r="C72" s="47"/>
      <c r="D72" s="47"/>
      <c r="E72" s="47"/>
      <c r="F72" s="47"/>
    </row>
    <row r="73" spans="2:6" x14ac:dyDescent="0.3">
      <c r="B73" s="47"/>
      <c r="C73" s="47"/>
      <c r="D73" s="47"/>
      <c r="E73" s="47"/>
      <c r="F73" s="47"/>
    </row>
    <row r="74" spans="2:6" x14ac:dyDescent="0.3">
      <c r="B74" s="47"/>
      <c r="C74" s="47"/>
      <c r="D74" s="47"/>
      <c r="E74" s="47"/>
      <c r="F74" s="47"/>
    </row>
    <row r="75" spans="2:6" x14ac:dyDescent="0.3">
      <c r="B75" s="47"/>
      <c r="C75" s="47"/>
      <c r="D75" s="47"/>
      <c r="E75" s="47"/>
      <c r="F75" s="47"/>
    </row>
    <row r="76" spans="2:6" x14ac:dyDescent="0.3">
      <c r="B76" s="47"/>
      <c r="C76" s="47"/>
      <c r="D76" s="47"/>
      <c r="E76" s="47"/>
      <c r="F76" s="47"/>
    </row>
    <row r="77" spans="2:6" x14ac:dyDescent="0.3">
      <c r="B77" s="47"/>
      <c r="C77" s="47"/>
      <c r="D77" s="47"/>
      <c r="E77" s="47"/>
      <c r="F77" s="47"/>
    </row>
    <row r="78" spans="2:6" x14ac:dyDescent="0.3">
      <c r="B78" s="47"/>
      <c r="C78" s="47"/>
      <c r="D78" s="47"/>
      <c r="E78" s="47"/>
      <c r="F78" s="47"/>
    </row>
    <row r="79" spans="2:6" x14ac:dyDescent="0.3">
      <c r="B79" s="47"/>
      <c r="C79" s="47"/>
      <c r="D79" s="47"/>
      <c r="E79" s="47"/>
      <c r="F79" s="47"/>
    </row>
    <row r="80" spans="2:6" x14ac:dyDescent="0.3">
      <c r="B80" s="47"/>
      <c r="C80" s="47"/>
      <c r="D80" s="47"/>
      <c r="E80" s="47"/>
      <c r="F80" s="47"/>
    </row>
    <row r="81" spans="2:6" x14ac:dyDescent="0.3">
      <c r="B81" s="47"/>
      <c r="C81" s="47"/>
      <c r="D81" s="47"/>
      <c r="E81" s="47"/>
      <c r="F81" s="47"/>
    </row>
    <row r="82" spans="2:6" x14ac:dyDescent="0.3">
      <c r="B82" s="47"/>
      <c r="C82" s="47"/>
      <c r="D82" s="47"/>
      <c r="E82" s="47"/>
      <c r="F82" s="47"/>
    </row>
    <row r="83" spans="2:6" x14ac:dyDescent="0.3">
      <c r="B83" s="47"/>
      <c r="C83" s="47"/>
      <c r="D83" s="47"/>
      <c r="E83" s="47"/>
      <c r="F83" s="47"/>
    </row>
    <row r="84" spans="2:6" x14ac:dyDescent="0.3">
      <c r="B84" s="47"/>
      <c r="C84" s="47"/>
      <c r="D84" s="47"/>
      <c r="E84" s="47"/>
      <c r="F84" s="47"/>
    </row>
    <row r="85" spans="2:6" x14ac:dyDescent="0.3">
      <c r="B85" s="47"/>
      <c r="C85" s="47"/>
      <c r="D85" s="47"/>
      <c r="E85" s="47"/>
      <c r="F85" s="47"/>
    </row>
    <row r="86" spans="2:6" x14ac:dyDescent="0.3">
      <c r="B86" s="47"/>
      <c r="C86" s="47"/>
      <c r="D86" s="47"/>
      <c r="E86" s="47"/>
      <c r="F86" s="47"/>
    </row>
    <row r="87" spans="2:6" x14ac:dyDescent="0.3">
      <c r="B87" s="47"/>
      <c r="C87" s="47"/>
      <c r="D87" s="47"/>
      <c r="E87" s="47"/>
      <c r="F87" s="47"/>
    </row>
    <row r="88" spans="2:6" x14ac:dyDescent="0.3">
      <c r="B88" s="47"/>
      <c r="C88" s="47"/>
      <c r="D88" s="47"/>
      <c r="E88" s="47"/>
      <c r="F88" s="47"/>
    </row>
    <row r="89" spans="2:6" x14ac:dyDescent="0.3">
      <c r="B89" s="47"/>
      <c r="C89" s="47"/>
      <c r="D89" s="47"/>
      <c r="E89" s="47"/>
      <c r="F89" s="47"/>
    </row>
    <row r="90" spans="2:6" x14ac:dyDescent="0.3">
      <c r="B90" s="47"/>
      <c r="C90" s="47"/>
      <c r="D90" s="47"/>
      <c r="E90" s="47"/>
      <c r="F90" s="47"/>
    </row>
    <row r="91" spans="2:6" x14ac:dyDescent="0.3">
      <c r="B91" s="47"/>
      <c r="C91" s="47"/>
      <c r="D91" s="47"/>
      <c r="E91" s="47"/>
      <c r="F91" s="47"/>
    </row>
    <row r="92" spans="2:6" x14ac:dyDescent="0.3">
      <c r="B92" s="47"/>
      <c r="C92" s="47"/>
      <c r="D92" s="47"/>
      <c r="E92" s="47"/>
      <c r="F92" s="47"/>
    </row>
    <row r="93" spans="2:6" x14ac:dyDescent="0.3">
      <c r="B93" s="47"/>
      <c r="C93" s="47"/>
      <c r="D93" s="47"/>
      <c r="E93" s="47"/>
      <c r="F93" s="47"/>
    </row>
    <row r="94" spans="2:6" x14ac:dyDescent="0.3">
      <c r="B94" s="47"/>
      <c r="C94" s="47"/>
      <c r="D94" s="47"/>
      <c r="E94" s="47"/>
      <c r="F94" s="47"/>
    </row>
    <row r="95" spans="2:6" x14ac:dyDescent="0.3">
      <c r="B95" s="47"/>
      <c r="C95" s="47"/>
      <c r="D95" s="47"/>
      <c r="E95" s="47"/>
      <c r="F95" s="47"/>
    </row>
    <row r="96" spans="2:6" x14ac:dyDescent="0.3">
      <c r="B96" s="47"/>
      <c r="C96" s="47"/>
      <c r="D96" s="47"/>
      <c r="E96" s="47"/>
      <c r="F96" s="47"/>
    </row>
    <row r="97" spans="2:6" x14ac:dyDescent="0.3">
      <c r="B97" s="47"/>
      <c r="C97" s="47"/>
      <c r="D97" s="47"/>
      <c r="E97" s="47"/>
      <c r="F97" s="47"/>
    </row>
    <row r="98" spans="2:6" x14ac:dyDescent="0.3">
      <c r="B98" s="47"/>
      <c r="C98" s="47"/>
      <c r="D98" s="47"/>
      <c r="E98" s="47"/>
      <c r="F98" s="47"/>
    </row>
    <row r="99" spans="2:6" x14ac:dyDescent="0.3">
      <c r="B99" s="47"/>
      <c r="C99" s="47"/>
      <c r="D99" s="47"/>
      <c r="E99" s="47"/>
      <c r="F99" s="47"/>
    </row>
    <row r="100" spans="2:6" x14ac:dyDescent="0.3">
      <c r="B100" s="47"/>
      <c r="C100" s="47"/>
      <c r="D100" s="47"/>
      <c r="E100" s="47"/>
      <c r="F100" s="47"/>
    </row>
    <row r="101" spans="2:6" x14ac:dyDescent="0.3">
      <c r="B101" s="47"/>
      <c r="C101" s="47"/>
      <c r="D101" s="47"/>
      <c r="E101" s="47"/>
      <c r="F101" s="47"/>
    </row>
    <row r="102" spans="2:6" x14ac:dyDescent="0.3">
      <c r="B102" s="47"/>
      <c r="C102" s="47"/>
      <c r="D102" s="47"/>
      <c r="E102" s="47"/>
      <c r="F102" s="47"/>
    </row>
    <row r="103" spans="2:6" x14ac:dyDescent="0.3">
      <c r="B103" s="47"/>
      <c r="C103" s="47"/>
      <c r="D103" s="47"/>
      <c r="E103" s="47"/>
      <c r="F103" s="47"/>
    </row>
    <row r="104" spans="2:6" x14ac:dyDescent="0.3">
      <c r="B104" s="47"/>
      <c r="C104" s="47"/>
      <c r="D104" s="47"/>
      <c r="E104" s="47"/>
      <c r="F104" s="47"/>
    </row>
    <row r="105" spans="2:6" x14ac:dyDescent="0.3">
      <c r="B105" s="47"/>
      <c r="C105" s="47"/>
      <c r="D105" s="47"/>
      <c r="E105" s="47"/>
      <c r="F105" s="47"/>
    </row>
    <row r="106" spans="2:6" x14ac:dyDescent="0.3">
      <c r="B106" s="47"/>
      <c r="C106" s="47"/>
      <c r="D106" s="47"/>
      <c r="E106" s="47"/>
      <c r="F106" s="47"/>
    </row>
    <row r="107" spans="2:6" x14ac:dyDescent="0.3">
      <c r="B107" s="47"/>
      <c r="C107" s="47"/>
      <c r="D107" s="47"/>
      <c r="E107" s="47"/>
      <c r="F107" s="47"/>
    </row>
    <row r="108" spans="2:6" x14ac:dyDescent="0.3">
      <c r="B108" s="47"/>
      <c r="C108" s="47"/>
      <c r="D108" s="47"/>
      <c r="E108" s="47"/>
      <c r="F108" s="47"/>
    </row>
    <row r="109" spans="2:6" x14ac:dyDescent="0.3">
      <c r="B109" s="47"/>
      <c r="C109" s="47"/>
      <c r="D109" s="47"/>
      <c r="E109" s="47"/>
      <c r="F109" s="47"/>
    </row>
    <row r="110" spans="2:6" x14ac:dyDescent="0.3">
      <c r="B110" s="47"/>
      <c r="C110" s="47"/>
      <c r="D110" s="47"/>
      <c r="E110" s="47"/>
      <c r="F110" s="47"/>
    </row>
    <row r="111" spans="2:6" x14ac:dyDescent="0.3">
      <c r="B111" s="47"/>
      <c r="C111" s="47"/>
      <c r="D111" s="47"/>
      <c r="E111" s="47"/>
      <c r="F111" s="47"/>
    </row>
    <row r="112" spans="2:6" x14ac:dyDescent="0.3">
      <c r="B112" s="47"/>
      <c r="C112" s="47"/>
      <c r="D112" s="47"/>
      <c r="E112" s="47"/>
      <c r="F112" s="47"/>
    </row>
    <row r="113" spans="2:6" x14ac:dyDescent="0.3">
      <c r="B113" s="47"/>
      <c r="C113" s="47"/>
      <c r="D113" s="47"/>
      <c r="E113" s="47"/>
      <c r="F113" s="47"/>
    </row>
    <row r="114" spans="2:6" x14ac:dyDescent="0.3">
      <c r="B114" s="47"/>
      <c r="C114" s="47"/>
      <c r="D114" s="47"/>
      <c r="E114" s="47"/>
      <c r="F114" s="47"/>
    </row>
    <row r="115" spans="2:6" x14ac:dyDescent="0.3">
      <c r="B115" s="47"/>
      <c r="C115" s="47"/>
      <c r="D115" s="47"/>
      <c r="E115" s="47"/>
      <c r="F115" s="47"/>
    </row>
    <row r="116" spans="2:6" x14ac:dyDescent="0.3">
      <c r="B116" s="47"/>
      <c r="C116" s="47"/>
      <c r="D116" s="47"/>
      <c r="E116" s="47"/>
      <c r="F116" s="47"/>
    </row>
    <row r="117" spans="2:6" x14ac:dyDescent="0.3">
      <c r="B117" s="47"/>
      <c r="C117" s="47"/>
      <c r="D117" s="47"/>
      <c r="E117" s="47"/>
      <c r="F117" s="47"/>
    </row>
    <row r="118" spans="2:6" x14ac:dyDescent="0.3">
      <c r="B118" s="47"/>
      <c r="C118" s="47"/>
      <c r="D118" s="47"/>
      <c r="E118" s="47"/>
      <c r="F118" s="47"/>
    </row>
    <row r="119" spans="2:6" x14ac:dyDescent="0.3">
      <c r="B119" s="47"/>
      <c r="C119" s="47"/>
      <c r="D119" s="47"/>
      <c r="E119" s="47"/>
      <c r="F119" s="47"/>
    </row>
    <row r="120" spans="2:6" x14ac:dyDescent="0.3">
      <c r="B120" s="47"/>
      <c r="C120" s="47"/>
      <c r="D120" s="47"/>
      <c r="E120" s="47"/>
      <c r="F120" s="47"/>
    </row>
    <row r="121" spans="2:6" x14ac:dyDescent="0.3">
      <c r="B121" s="47"/>
      <c r="C121" s="47"/>
      <c r="D121" s="47"/>
      <c r="E121" s="47"/>
      <c r="F121" s="47"/>
    </row>
    <row r="122" spans="2:6" x14ac:dyDescent="0.3">
      <c r="B122" s="47"/>
      <c r="C122" s="47"/>
      <c r="D122" s="47"/>
      <c r="E122" s="47"/>
      <c r="F122" s="47"/>
    </row>
    <row r="123" spans="2:6" x14ac:dyDescent="0.3">
      <c r="B123" s="47"/>
      <c r="C123" s="47"/>
      <c r="D123" s="47"/>
      <c r="E123" s="47"/>
      <c r="F123" s="47"/>
    </row>
    <row r="124" spans="2:6" x14ac:dyDescent="0.3">
      <c r="B124" s="47"/>
      <c r="C124" s="47"/>
      <c r="D124" s="47"/>
      <c r="E124" s="47"/>
      <c r="F124" s="47"/>
    </row>
    <row r="125" spans="2:6" x14ac:dyDescent="0.3">
      <c r="B125" s="47"/>
      <c r="C125" s="47"/>
      <c r="D125" s="47"/>
      <c r="E125" s="47"/>
      <c r="F125" s="47"/>
    </row>
    <row r="126" spans="2:6" x14ac:dyDescent="0.3">
      <c r="B126" s="47"/>
      <c r="C126" s="47"/>
      <c r="D126" s="47"/>
      <c r="E126" s="47"/>
      <c r="F126" s="47"/>
    </row>
    <row r="127" spans="2:6" x14ac:dyDescent="0.3">
      <c r="B127" s="47"/>
      <c r="C127" s="47"/>
      <c r="D127" s="47"/>
      <c r="E127" s="47"/>
      <c r="F127" s="47"/>
    </row>
    <row r="128" spans="2:6" x14ac:dyDescent="0.3">
      <c r="B128" s="47"/>
      <c r="C128" s="47"/>
      <c r="D128" s="47"/>
      <c r="E128" s="47"/>
      <c r="F128" s="47"/>
    </row>
    <row r="129" spans="2:6" x14ac:dyDescent="0.3">
      <c r="B129" s="47"/>
      <c r="C129" s="47"/>
      <c r="D129" s="47"/>
      <c r="E129" s="47"/>
      <c r="F129" s="47"/>
    </row>
    <row r="130" spans="2:6" x14ac:dyDescent="0.3">
      <c r="B130" s="47"/>
      <c r="C130" s="47"/>
      <c r="D130" s="47"/>
      <c r="E130" s="47"/>
      <c r="F130" s="47"/>
    </row>
    <row r="131" spans="2:6" x14ac:dyDescent="0.3">
      <c r="B131" s="47"/>
      <c r="C131" s="47"/>
      <c r="D131" s="47"/>
      <c r="E131" s="47"/>
      <c r="F131" s="47"/>
    </row>
    <row r="132" spans="2:6" x14ac:dyDescent="0.3">
      <c r="B132" s="47"/>
      <c r="C132" s="47"/>
      <c r="D132" s="47"/>
      <c r="E132" s="47"/>
      <c r="F132" s="47"/>
    </row>
    <row r="133" spans="2:6" x14ac:dyDescent="0.3">
      <c r="B133" s="47"/>
      <c r="C133" s="47"/>
      <c r="D133" s="47"/>
      <c r="E133" s="47"/>
      <c r="F133" s="47"/>
    </row>
    <row r="134" spans="2:6" x14ac:dyDescent="0.3">
      <c r="B134" s="47"/>
      <c r="C134" s="47"/>
      <c r="D134" s="47"/>
      <c r="E134" s="47"/>
      <c r="F134" s="47"/>
    </row>
    <row r="135" spans="2:6" x14ac:dyDescent="0.3">
      <c r="B135" s="47"/>
      <c r="C135" s="47"/>
      <c r="D135" s="47"/>
      <c r="E135" s="47"/>
      <c r="F135" s="47"/>
    </row>
    <row r="136" spans="2:6" x14ac:dyDescent="0.3">
      <c r="B136" s="47"/>
      <c r="C136" s="47"/>
      <c r="D136" s="47"/>
      <c r="E136" s="47"/>
      <c r="F136" s="47"/>
    </row>
    <row r="137" spans="2:6" x14ac:dyDescent="0.3">
      <c r="B137" s="47"/>
      <c r="C137" s="47"/>
      <c r="D137" s="47"/>
      <c r="E137" s="47"/>
      <c r="F137" s="47"/>
    </row>
    <row r="138" spans="2:6" x14ac:dyDescent="0.3">
      <c r="B138" s="47"/>
      <c r="C138" s="47"/>
      <c r="D138" s="47"/>
      <c r="E138" s="47"/>
      <c r="F138" s="47"/>
    </row>
    <row r="139" spans="2:6" x14ac:dyDescent="0.3">
      <c r="B139" s="47"/>
      <c r="C139" s="47"/>
      <c r="D139" s="47"/>
      <c r="E139" s="47"/>
      <c r="F139" s="47"/>
    </row>
    <row r="140" spans="2:6" x14ac:dyDescent="0.3">
      <c r="B140" s="47"/>
      <c r="C140" s="47"/>
      <c r="D140" s="47"/>
      <c r="E140" s="47"/>
      <c r="F140" s="47"/>
    </row>
    <row r="141" spans="2:6" x14ac:dyDescent="0.3">
      <c r="B141" s="47"/>
      <c r="C141" s="47"/>
      <c r="D141" s="47"/>
      <c r="E141" s="47"/>
      <c r="F141" s="47"/>
    </row>
    <row r="142" spans="2:6" x14ac:dyDescent="0.3">
      <c r="B142" s="47"/>
      <c r="C142" s="47"/>
      <c r="D142" s="47"/>
      <c r="E142" s="47"/>
      <c r="F142" s="47"/>
    </row>
    <row r="143" spans="2:6" x14ac:dyDescent="0.3">
      <c r="B143" s="47"/>
      <c r="C143" s="47"/>
      <c r="D143" s="47"/>
      <c r="E143" s="47"/>
      <c r="F143" s="47"/>
    </row>
    <row r="144" spans="2:6" x14ac:dyDescent="0.3">
      <c r="B144" s="47"/>
      <c r="C144" s="47"/>
      <c r="D144" s="47"/>
      <c r="E144" s="47"/>
      <c r="F144" s="47"/>
    </row>
    <row r="145" spans="2:6" x14ac:dyDescent="0.3">
      <c r="B145" s="47"/>
      <c r="C145" s="47"/>
      <c r="D145" s="47"/>
      <c r="E145" s="47"/>
      <c r="F145" s="47"/>
    </row>
    <row r="146" spans="2:6" x14ac:dyDescent="0.3">
      <c r="B146" s="47"/>
      <c r="C146" s="47"/>
      <c r="D146" s="47"/>
      <c r="E146" s="47"/>
      <c r="F146" s="47"/>
    </row>
    <row r="147" spans="2:6" x14ac:dyDescent="0.3">
      <c r="B147" s="47"/>
      <c r="C147" s="47"/>
      <c r="D147" s="47"/>
      <c r="E147" s="47"/>
      <c r="F147" s="47"/>
    </row>
    <row r="148" spans="2:6" x14ac:dyDescent="0.3">
      <c r="B148" s="47"/>
      <c r="C148" s="47"/>
      <c r="D148" s="47"/>
      <c r="E148" s="47"/>
      <c r="F148" s="47"/>
    </row>
    <row r="149" spans="2:6" x14ac:dyDescent="0.3">
      <c r="B149" s="47"/>
      <c r="C149" s="47"/>
      <c r="D149" s="47"/>
      <c r="E149" s="47"/>
      <c r="F149" s="47"/>
    </row>
    <row r="150" spans="2:6" x14ac:dyDescent="0.3">
      <c r="B150" s="47"/>
      <c r="C150" s="47"/>
      <c r="D150" s="47"/>
      <c r="E150" s="47"/>
      <c r="F150" s="47"/>
    </row>
    <row r="151" spans="2:6" x14ac:dyDescent="0.3">
      <c r="B151" s="47"/>
      <c r="C151" s="47"/>
      <c r="D151" s="47"/>
      <c r="E151" s="47"/>
      <c r="F151" s="47"/>
    </row>
    <row r="152" spans="2:6" x14ac:dyDescent="0.3">
      <c r="B152" s="47"/>
      <c r="C152" s="47"/>
      <c r="D152" s="47"/>
      <c r="E152" s="47"/>
      <c r="F152" s="47"/>
    </row>
    <row r="153" spans="2:6" x14ac:dyDescent="0.3">
      <c r="B153" s="47"/>
      <c r="C153" s="47"/>
      <c r="D153" s="47"/>
      <c r="E153" s="47"/>
      <c r="F153" s="47"/>
    </row>
    <row r="154" spans="2:6" x14ac:dyDescent="0.3">
      <c r="B154" s="47"/>
      <c r="C154" s="47"/>
      <c r="D154" s="47"/>
      <c r="E154" s="47"/>
      <c r="F154" s="47"/>
    </row>
    <row r="155" spans="2:6" x14ac:dyDescent="0.3">
      <c r="B155" s="47"/>
      <c r="C155" s="47"/>
      <c r="D155" s="47"/>
      <c r="E155" s="47"/>
      <c r="F155" s="47"/>
    </row>
    <row r="156" spans="2:6" x14ac:dyDescent="0.3">
      <c r="B156" s="47"/>
      <c r="C156" s="47"/>
      <c r="D156" s="47"/>
      <c r="E156" s="47"/>
      <c r="F156" s="47"/>
    </row>
    <row r="157" spans="2:6" x14ac:dyDescent="0.3">
      <c r="B157" s="47"/>
      <c r="C157" s="47"/>
      <c r="D157" s="47"/>
      <c r="E157" s="47"/>
      <c r="F157" s="47"/>
    </row>
    <row r="158" spans="2:6" x14ac:dyDescent="0.3">
      <c r="B158" s="47"/>
      <c r="C158" s="47"/>
      <c r="D158" s="47"/>
      <c r="E158" s="47"/>
      <c r="F158" s="47"/>
    </row>
    <row r="159" spans="2:6" x14ac:dyDescent="0.3">
      <c r="B159" s="47"/>
      <c r="C159" s="47"/>
      <c r="D159" s="47"/>
      <c r="E159" s="47"/>
      <c r="F159" s="47"/>
    </row>
    <row r="160" spans="2:6" x14ac:dyDescent="0.3">
      <c r="B160" s="47"/>
      <c r="C160" s="47"/>
      <c r="D160" s="47"/>
      <c r="E160" s="47"/>
      <c r="F160" s="47"/>
    </row>
    <row r="161" spans="2:6" x14ac:dyDescent="0.3">
      <c r="B161" s="47"/>
      <c r="C161" s="47"/>
      <c r="D161" s="47"/>
      <c r="E161" s="47"/>
      <c r="F161" s="47"/>
    </row>
    <row r="162" spans="2:6" x14ac:dyDescent="0.3">
      <c r="B162" s="47"/>
      <c r="C162" s="47"/>
      <c r="D162" s="47"/>
      <c r="E162" s="47"/>
      <c r="F162" s="47"/>
    </row>
    <row r="163" spans="2:6" x14ac:dyDescent="0.3">
      <c r="B163" s="47"/>
      <c r="C163" s="47"/>
      <c r="D163" s="47"/>
      <c r="E163" s="47"/>
      <c r="F163" s="47"/>
    </row>
    <row r="164" spans="2:6" x14ac:dyDescent="0.3">
      <c r="B164" s="47"/>
      <c r="C164" s="47"/>
      <c r="D164" s="47"/>
      <c r="E164" s="47"/>
      <c r="F164" s="47"/>
    </row>
    <row r="165" spans="2:6" x14ac:dyDescent="0.3">
      <c r="B165" s="47"/>
      <c r="C165" s="47"/>
      <c r="D165" s="47"/>
      <c r="E165" s="47"/>
      <c r="F165" s="47"/>
    </row>
    <row r="166" spans="2:6" x14ac:dyDescent="0.3">
      <c r="B166" s="47"/>
      <c r="C166" s="47"/>
      <c r="D166" s="47"/>
      <c r="E166" s="47"/>
      <c r="F166" s="47"/>
    </row>
    <row r="167" spans="2:6" x14ac:dyDescent="0.3">
      <c r="B167" s="47"/>
      <c r="C167" s="47"/>
      <c r="D167" s="47"/>
      <c r="E167" s="47"/>
      <c r="F167" s="47"/>
    </row>
    <row r="168" spans="2:6" x14ac:dyDescent="0.3">
      <c r="B168" s="47"/>
      <c r="C168" s="47"/>
      <c r="D168" s="47"/>
      <c r="E168" s="47"/>
      <c r="F168" s="47"/>
    </row>
    <row r="169" spans="2:6" x14ac:dyDescent="0.3">
      <c r="B169" s="47"/>
      <c r="C169" s="47"/>
      <c r="D169" s="47"/>
      <c r="E169" s="47"/>
      <c r="F169" s="47"/>
    </row>
    <row r="170" spans="2:6" x14ac:dyDescent="0.3">
      <c r="B170" s="47"/>
      <c r="C170" s="47"/>
      <c r="D170" s="47"/>
      <c r="E170" s="47"/>
      <c r="F170" s="47"/>
    </row>
    <row r="171" spans="2:6" x14ac:dyDescent="0.3">
      <c r="B171" s="47"/>
      <c r="C171" s="47"/>
      <c r="D171" s="47"/>
      <c r="E171" s="47"/>
      <c r="F171" s="47"/>
    </row>
    <row r="172" spans="2:6" x14ac:dyDescent="0.3">
      <c r="B172" s="47"/>
      <c r="C172" s="47"/>
      <c r="D172" s="47"/>
      <c r="E172" s="47"/>
      <c r="F172" s="47"/>
    </row>
    <row r="173" spans="2:6" x14ac:dyDescent="0.3">
      <c r="B173" s="47"/>
      <c r="C173" s="47"/>
      <c r="D173" s="47"/>
      <c r="E173" s="47"/>
      <c r="F173" s="47"/>
    </row>
    <row r="174" spans="2:6" x14ac:dyDescent="0.3">
      <c r="B174" s="47"/>
      <c r="C174" s="47"/>
      <c r="D174" s="47"/>
      <c r="E174" s="47"/>
      <c r="F174" s="47"/>
    </row>
    <row r="175" spans="2:6" x14ac:dyDescent="0.3">
      <c r="B175" s="47"/>
      <c r="C175" s="47"/>
      <c r="D175" s="47"/>
      <c r="E175" s="47"/>
      <c r="F175" s="47"/>
    </row>
    <row r="176" spans="2:6" x14ac:dyDescent="0.3">
      <c r="B176" s="47"/>
      <c r="C176" s="47"/>
      <c r="D176" s="47"/>
      <c r="E176" s="47"/>
      <c r="F176" s="47"/>
    </row>
    <row r="177" spans="2:6" x14ac:dyDescent="0.3">
      <c r="B177" s="47"/>
      <c r="C177" s="47"/>
      <c r="D177" s="47"/>
      <c r="E177" s="47"/>
      <c r="F177" s="47"/>
    </row>
    <row r="178" spans="2:6" x14ac:dyDescent="0.3">
      <c r="B178" s="47"/>
      <c r="C178" s="47"/>
      <c r="D178" s="47"/>
      <c r="E178" s="47"/>
      <c r="F178" s="47"/>
    </row>
    <row r="179" spans="2:6" x14ac:dyDescent="0.3">
      <c r="B179" s="47"/>
      <c r="C179" s="47"/>
      <c r="D179" s="47"/>
      <c r="E179" s="47"/>
      <c r="F179" s="47"/>
    </row>
    <row r="180" spans="2:6" x14ac:dyDescent="0.3">
      <c r="B180" s="47"/>
      <c r="C180" s="47"/>
      <c r="D180" s="47"/>
      <c r="E180" s="47"/>
      <c r="F180" s="47"/>
    </row>
    <row r="181" spans="2:6" x14ac:dyDescent="0.3">
      <c r="B181" s="47"/>
      <c r="C181" s="47"/>
      <c r="D181" s="47"/>
      <c r="E181" s="47"/>
      <c r="F181" s="47"/>
    </row>
    <row r="182" spans="2:6" x14ac:dyDescent="0.3">
      <c r="B182" s="47"/>
      <c r="C182" s="47"/>
      <c r="D182" s="47"/>
      <c r="E182" s="47"/>
      <c r="F182" s="47"/>
    </row>
    <row r="183" spans="2:6" x14ac:dyDescent="0.3">
      <c r="B183" s="47"/>
      <c r="C183" s="47"/>
      <c r="D183" s="47"/>
      <c r="E183" s="47"/>
      <c r="F183" s="47"/>
    </row>
    <row r="184" spans="2:6" x14ac:dyDescent="0.3">
      <c r="B184" s="47"/>
      <c r="C184" s="47"/>
      <c r="D184" s="47"/>
      <c r="E184" s="47"/>
      <c r="F184" s="47"/>
    </row>
    <row r="185" spans="2:6" x14ac:dyDescent="0.3">
      <c r="B185" s="47"/>
      <c r="C185" s="47"/>
      <c r="D185" s="47"/>
      <c r="E185" s="47"/>
      <c r="F185" s="47"/>
    </row>
    <row r="186" spans="2:6" x14ac:dyDescent="0.3">
      <c r="B186" s="47"/>
      <c r="C186" s="47"/>
      <c r="D186" s="47"/>
      <c r="E186" s="47"/>
      <c r="F186" s="47"/>
    </row>
    <row r="187" spans="2:6" x14ac:dyDescent="0.3">
      <c r="B187" s="47"/>
      <c r="C187" s="47"/>
      <c r="D187" s="47"/>
      <c r="E187" s="47"/>
      <c r="F187" s="47"/>
    </row>
    <row r="188" spans="2:6" x14ac:dyDescent="0.3">
      <c r="B188" s="47"/>
      <c r="C188" s="47"/>
      <c r="D188" s="47"/>
      <c r="E188" s="47"/>
      <c r="F188" s="47"/>
    </row>
    <row r="189" spans="2:6" x14ac:dyDescent="0.3">
      <c r="B189" s="47"/>
      <c r="C189" s="47"/>
      <c r="D189" s="47"/>
      <c r="E189" s="47"/>
      <c r="F189" s="47"/>
    </row>
    <row r="190" spans="2:6" x14ac:dyDescent="0.3">
      <c r="B190" s="47"/>
      <c r="C190" s="47"/>
      <c r="D190" s="47"/>
      <c r="E190" s="47"/>
      <c r="F190" s="47"/>
    </row>
    <row r="191" spans="2:6" x14ac:dyDescent="0.3">
      <c r="B191" s="47"/>
      <c r="C191" s="47"/>
      <c r="D191" s="47"/>
      <c r="E191" s="47"/>
      <c r="F191" s="47"/>
    </row>
    <row r="192" spans="2:6" x14ac:dyDescent="0.3">
      <c r="B192" s="47"/>
      <c r="C192" s="47"/>
      <c r="D192" s="47"/>
      <c r="E192" s="47"/>
      <c r="F192" s="47"/>
    </row>
    <row r="193" spans="2:6" x14ac:dyDescent="0.3">
      <c r="B193" s="47"/>
      <c r="C193" s="47"/>
      <c r="D193" s="47"/>
      <c r="E193" s="47"/>
      <c r="F193" s="47"/>
    </row>
    <row r="194" spans="2:6" x14ac:dyDescent="0.3">
      <c r="B194" s="47"/>
      <c r="C194" s="47"/>
      <c r="D194" s="47"/>
      <c r="E194" s="47"/>
      <c r="F194" s="47"/>
    </row>
    <row r="195" spans="2:6" x14ac:dyDescent="0.3">
      <c r="B195" s="47"/>
      <c r="C195" s="47"/>
      <c r="D195" s="47"/>
      <c r="E195" s="47"/>
      <c r="F195" s="47"/>
    </row>
    <row r="196" spans="2:6" x14ac:dyDescent="0.3">
      <c r="B196" s="47"/>
      <c r="C196" s="47"/>
      <c r="D196" s="47"/>
      <c r="E196" s="47"/>
      <c r="F196" s="47"/>
    </row>
    <row r="197" spans="2:6" x14ac:dyDescent="0.3">
      <c r="B197" s="47"/>
      <c r="C197" s="47"/>
      <c r="D197" s="47"/>
      <c r="E197" s="47"/>
      <c r="F197" s="47"/>
    </row>
    <row r="198" spans="2:6" x14ac:dyDescent="0.3">
      <c r="B198" s="47"/>
      <c r="C198" s="47"/>
      <c r="D198" s="47"/>
      <c r="E198" s="47"/>
      <c r="F198" s="47"/>
    </row>
    <row r="199" spans="2:6" x14ac:dyDescent="0.3">
      <c r="B199" s="47"/>
      <c r="C199" s="47"/>
      <c r="D199" s="47"/>
      <c r="E199" s="47"/>
      <c r="F199" s="47"/>
    </row>
    <row r="200" spans="2:6" x14ac:dyDescent="0.3">
      <c r="B200" s="47"/>
      <c r="C200" s="47"/>
      <c r="D200" s="47"/>
      <c r="E200" s="47"/>
      <c r="F200" s="47"/>
    </row>
    <row r="201" spans="2:6" x14ac:dyDescent="0.3">
      <c r="B201" s="47"/>
      <c r="C201" s="47"/>
      <c r="D201" s="47"/>
      <c r="E201" s="47"/>
      <c r="F201" s="47"/>
    </row>
    <row r="202" spans="2:6" x14ac:dyDescent="0.3">
      <c r="B202" s="47"/>
      <c r="C202" s="47"/>
      <c r="D202" s="47"/>
      <c r="E202" s="47"/>
      <c r="F202" s="47"/>
    </row>
    <row r="203" spans="2:6" x14ac:dyDescent="0.3">
      <c r="B203" s="47"/>
      <c r="C203" s="47"/>
      <c r="D203" s="47"/>
      <c r="E203" s="47"/>
      <c r="F203" s="47"/>
    </row>
    <row r="204" spans="2:6" x14ac:dyDescent="0.3">
      <c r="B204" s="47"/>
      <c r="C204" s="47"/>
      <c r="D204" s="47"/>
      <c r="E204" s="47"/>
      <c r="F204" s="47"/>
    </row>
    <row r="205" spans="2:6" x14ac:dyDescent="0.3">
      <c r="B205" s="47"/>
      <c r="C205" s="47"/>
      <c r="D205" s="47"/>
      <c r="E205" s="47"/>
      <c r="F205" s="47"/>
    </row>
    <row r="206" spans="2:6" x14ac:dyDescent="0.3">
      <c r="B206" s="47"/>
      <c r="C206" s="47"/>
      <c r="D206" s="47"/>
      <c r="E206" s="47"/>
      <c r="F206" s="47"/>
    </row>
    <row r="207" spans="2:6" x14ac:dyDescent="0.3">
      <c r="B207" s="47"/>
      <c r="C207" s="47"/>
      <c r="D207" s="47"/>
      <c r="E207" s="47"/>
      <c r="F207" s="47"/>
    </row>
    <row r="208" spans="2:6" x14ac:dyDescent="0.3">
      <c r="B208" s="47"/>
      <c r="C208" s="47"/>
      <c r="D208" s="47"/>
      <c r="E208" s="47"/>
      <c r="F208" s="47"/>
    </row>
    <row r="209" spans="2:6" x14ac:dyDescent="0.3">
      <c r="B209" s="47"/>
      <c r="C209" s="47"/>
      <c r="D209" s="47"/>
      <c r="E209" s="47"/>
      <c r="F209" s="47"/>
    </row>
    <row r="210" spans="2:6" x14ac:dyDescent="0.3">
      <c r="B210" s="47"/>
      <c r="C210" s="47"/>
      <c r="D210" s="47"/>
      <c r="E210" s="47"/>
      <c r="F210" s="47"/>
    </row>
    <row r="211" spans="2:6" x14ac:dyDescent="0.3">
      <c r="B211" s="47"/>
      <c r="C211" s="47"/>
      <c r="D211" s="47"/>
      <c r="E211" s="47"/>
      <c r="F211" s="47"/>
    </row>
    <row r="212" spans="2:6" x14ac:dyDescent="0.3">
      <c r="B212" s="47"/>
      <c r="C212" s="47"/>
      <c r="D212" s="47"/>
      <c r="E212" s="47"/>
      <c r="F212" s="47"/>
    </row>
    <row r="213" spans="2:6" x14ac:dyDescent="0.3">
      <c r="B213" s="47"/>
      <c r="C213" s="47"/>
      <c r="D213" s="47"/>
      <c r="E213" s="47"/>
      <c r="F213" s="47"/>
    </row>
    <row r="214" spans="2:6" x14ac:dyDescent="0.3">
      <c r="B214" s="47"/>
      <c r="C214" s="47"/>
      <c r="D214" s="47"/>
      <c r="E214" s="47"/>
      <c r="F214" s="47"/>
    </row>
    <row r="215" spans="2:6" x14ac:dyDescent="0.3">
      <c r="B215" s="47"/>
      <c r="C215" s="47"/>
      <c r="D215" s="47"/>
      <c r="E215" s="47"/>
      <c r="F215" s="47"/>
    </row>
    <row r="216" spans="2:6" x14ac:dyDescent="0.3">
      <c r="B216" s="47"/>
      <c r="C216" s="47"/>
      <c r="D216" s="47"/>
      <c r="E216" s="47"/>
      <c r="F216" s="47"/>
    </row>
    <row r="217" spans="2:6" x14ac:dyDescent="0.3">
      <c r="B217" s="47"/>
      <c r="C217" s="47"/>
      <c r="D217" s="47"/>
      <c r="E217" s="47"/>
      <c r="F217" s="47"/>
    </row>
    <row r="218" spans="2:6" x14ac:dyDescent="0.3">
      <c r="B218" s="47"/>
      <c r="C218" s="47"/>
      <c r="D218" s="47"/>
      <c r="E218" s="47"/>
      <c r="F218" s="47"/>
    </row>
    <row r="219" spans="2:6" x14ac:dyDescent="0.3">
      <c r="B219" s="47"/>
      <c r="C219" s="47"/>
      <c r="D219" s="47"/>
      <c r="E219" s="47"/>
      <c r="F219" s="47"/>
    </row>
    <row r="220" spans="2:6" x14ac:dyDescent="0.3">
      <c r="B220" s="47"/>
      <c r="C220" s="47"/>
      <c r="D220" s="47"/>
      <c r="E220" s="47"/>
      <c r="F220" s="47"/>
    </row>
    <row r="221" spans="2:6" x14ac:dyDescent="0.3">
      <c r="B221" s="47"/>
      <c r="C221" s="47"/>
      <c r="D221" s="47"/>
      <c r="E221" s="47"/>
      <c r="F221" s="47"/>
    </row>
    <row r="222" spans="2:6" x14ac:dyDescent="0.3">
      <c r="B222" s="47"/>
      <c r="C222" s="47"/>
      <c r="D222" s="47"/>
      <c r="E222" s="47"/>
      <c r="F222" s="47"/>
    </row>
    <row r="223" spans="2:6" x14ac:dyDescent="0.3">
      <c r="B223" s="47"/>
      <c r="C223" s="47"/>
      <c r="D223" s="47"/>
      <c r="E223" s="47"/>
      <c r="F223" s="47"/>
    </row>
    <row r="224" spans="2:6" x14ac:dyDescent="0.3">
      <c r="B224" s="47"/>
      <c r="C224" s="47"/>
      <c r="D224" s="47"/>
      <c r="E224" s="47"/>
      <c r="F224" s="47"/>
    </row>
    <row r="225" spans="2:6" x14ac:dyDescent="0.3">
      <c r="B225" s="47"/>
      <c r="C225" s="47"/>
      <c r="D225" s="47"/>
      <c r="E225" s="47"/>
      <c r="F225" s="47"/>
    </row>
    <row r="226" spans="2:6" x14ac:dyDescent="0.3">
      <c r="B226" s="47"/>
      <c r="C226" s="47"/>
      <c r="D226" s="47"/>
      <c r="E226" s="47"/>
      <c r="F226" s="47"/>
    </row>
    <row r="227" spans="2:6" x14ac:dyDescent="0.3">
      <c r="B227" s="47"/>
      <c r="C227" s="47"/>
      <c r="D227" s="47"/>
      <c r="E227" s="47"/>
      <c r="F227" s="47"/>
    </row>
    <row r="228" spans="2:6" x14ac:dyDescent="0.3">
      <c r="B228" s="47"/>
      <c r="C228" s="47"/>
      <c r="D228" s="47"/>
      <c r="E228" s="47"/>
      <c r="F228" s="47"/>
    </row>
    <row r="229" spans="2:6" x14ac:dyDescent="0.3">
      <c r="B229" s="47"/>
      <c r="C229" s="47"/>
      <c r="D229" s="47"/>
      <c r="E229" s="47"/>
      <c r="F229" s="47"/>
    </row>
    <row r="230" spans="2:6" x14ac:dyDescent="0.3">
      <c r="B230" s="47"/>
      <c r="C230" s="47"/>
      <c r="D230" s="47"/>
      <c r="E230" s="47"/>
      <c r="F230" s="47"/>
    </row>
    <row r="231" spans="2:6" x14ac:dyDescent="0.3">
      <c r="B231" s="47"/>
      <c r="C231" s="47"/>
      <c r="D231" s="47"/>
      <c r="E231" s="47"/>
      <c r="F231" s="47"/>
    </row>
    <row r="232" spans="2:6" x14ac:dyDescent="0.3">
      <c r="B232" s="47"/>
      <c r="C232" s="47"/>
      <c r="D232" s="47"/>
      <c r="E232" s="47"/>
      <c r="F232" s="47"/>
    </row>
    <row r="233" spans="2:6" x14ac:dyDescent="0.3">
      <c r="B233" s="47"/>
      <c r="C233" s="47"/>
      <c r="D233" s="47"/>
      <c r="E233" s="47"/>
      <c r="F233" s="47"/>
    </row>
    <row r="234" spans="2:6" x14ac:dyDescent="0.3">
      <c r="B234" s="47"/>
      <c r="C234" s="47"/>
      <c r="D234" s="47"/>
      <c r="E234" s="47"/>
      <c r="F234" s="47"/>
    </row>
    <row r="235" spans="2:6" x14ac:dyDescent="0.3">
      <c r="B235" s="47"/>
      <c r="C235" s="47"/>
      <c r="D235" s="47"/>
      <c r="E235" s="47"/>
      <c r="F235" s="47"/>
    </row>
    <row r="236" spans="2:6" x14ac:dyDescent="0.3">
      <c r="B236" s="47"/>
      <c r="C236" s="47"/>
      <c r="D236" s="47"/>
      <c r="E236" s="47"/>
      <c r="F236" s="47"/>
    </row>
    <row r="237" spans="2:6" x14ac:dyDescent="0.3">
      <c r="B237" s="47"/>
      <c r="C237" s="47"/>
      <c r="D237" s="47"/>
      <c r="E237" s="47"/>
      <c r="F237" s="47"/>
    </row>
    <row r="238" spans="2:6" x14ac:dyDescent="0.3">
      <c r="B238" s="47"/>
      <c r="C238" s="47"/>
      <c r="D238" s="47"/>
      <c r="E238" s="47"/>
      <c r="F238" s="47"/>
    </row>
    <row r="239" spans="2:6" x14ac:dyDescent="0.3">
      <c r="B239" s="47"/>
      <c r="C239" s="47"/>
      <c r="D239" s="47"/>
      <c r="E239" s="47"/>
      <c r="F239" s="47"/>
    </row>
    <row r="240" spans="2:6" x14ac:dyDescent="0.3">
      <c r="B240" s="47"/>
      <c r="C240" s="47"/>
      <c r="D240" s="47"/>
      <c r="E240" s="47"/>
      <c r="F240" s="47"/>
    </row>
    <row r="241" spans="2:6" x14ac:dyDescent="0.3">
      <c r="B241" s="47"/>
      <c r="C241" s="47"/>
      <c r="D241" s="47"/>
      <c r="E241" s="47"/>
      <c r="F241" s="47"/>
    </row>
    <row r="242" spans="2:6" x14ac:dyDescent="0.3">
      <c r="B242" s="47"/>
      <c r="C242" s="47"/>
      <c r="D242" s="47"/>
      <c r="E242" s="47"/>
      <c r="F242" s="47"/>
    </row>
    <row r="243" spans="2:6" x14ac:dyDescent="0.3">
      <c r="B243" s="47"/>
      <c r="C243" s="47"/>
      <c r="D243" s="47"/>
      <c r="E243" s="47"/>
      <c r="F243" s="47"/>
    </row>
    <row r="244" spans="2:6" x14ac:dyDescent="0.3">
      <c r="B244" s="47"/>
      <c r="C244" s="47"/>
      <c r="D244" s="47"/>
      <c r="E244" s="47"/>
      <c r="F244" s="47"/>
    </row>
    <row r="245" spans="2:6" x14ac:dyDescent="0.3">
      <c r="B245" s="47"/>
      <c r="C245" s="47"/>
      <c r="D245" s="47"/>
      <c r="E245" s="47"/>
      <c r="F245" s="47"/>
    </row>
    <row r="246" spans="2:6" x14ac:dyDescent="0.3">
      <c r="B246" s="47"/>
      <c r="C246" s="47"/>
      <c r="D246" s="47"/>
      <c r="E246" s="47"/>
      <c r="F246" s="47"/>
    </row>
    <row r="247" spans="2:6" x14ac:dyDescent="0.3">
      <c r="B247" s="47"/>
      <c r="C247" s="47"/>
      <c r="D247" s="47"/>
      <c r="E247" s="47"/>
      <c r="F247" s="4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F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64" bestFit="1" customWidth="1"/>
    <col min="2" max="5" width="10.1796875" style="64" bestFit="1" customWidth="1"/>
    <col min="6" max="16384" width="9.1796875" style="64"/>
  </cols>
  <sheetData>
    <row r="2" spans="1:6" ht="18.5" x14ac:dyDescent="0.3">
      <c r="A2" s="255" t="s">
        <v>107</v>
      </c>
      <c r="B2" s="255"/>
      <c r="C2" s="255"/>
      <c r="D2" s="255"/>
      <c r="E2" s="255"/>
    </row>
    <row r="4" spans="1:6" x14ac:dyDescent="0.3">
      <c r="E4" s="8" t="s">
        <v>100</v>
      </c>
    </row>
    <row r="5" spans="1:6" x14ac:dyDescent="0.3">
      <c r="A5" s="25"/>
      <c r="B5" s="124">
        <f>MT_ALL!B5</f>
        <v>44926</v>
      </c>
      <c r="C5" s="124">
        <f>MT_ALL!C5</f>
        <v>44957</v>
      </c>
      <c r="D5" s="124">
        <f>MT_ALL!D5</f>
        <v>44985</v>
      </c>
      <c r="E5" s="124">
        <f>MT_ALL!E5</f>
        <v>45016</v>
      </c>
      <c r="F5" s="109"/>
    </row>
    <row r="6" spans="1:6" x14ac:dyDescent="0.3">
      <c r="A6" s="219" t="str">
        <f>MT_ALL!A6</f>
        <v>Загальна сума державного та гарантованого державою боргу</v>
      </c>
      <c r="B6" s="78">
        <f>SUM(B7:B8)</f>
        <v>4073.5025076400698</v>
      </c>
      <c r="C6" s="78">
        <f>SUM(C7:C8)</f>
        <v>4264.4506628775707</v>
      </c>
      <c r="D6" s="78">
        <f>SUM(D7:D8)</f>
        <v>4241.7559070672305</v>
      </c>
      <c r="E6" s="78">
        <f>SUM(E7:E8)</f>
        <v>4384.9866127477308</v>
      </c>
    </row>
    <row r="7" spans="1:6" x14ac:dyDescent="0.3">
      <c r="A7" s="22" t="str">
        <f>MT_ALL!A7</f>
        <v>Внутрішній борг</v>
      </c>
      <c r="B7" s="44">
        <f>MT_ALL!B7/DMLMLR</f>
        <v>1461.8881836600101</v>
      </c>
      <c r="C7" s="44">
        <f>MT_ALL!C7/DMLMLR</f>
        <v>1492.4502412735701</v>
      </c>
      <c r="D7" s="44">
        <f>MT_ALL!D7/DMLMLR</f>
        <v>1502.76225907669</v>
      </c>
      <c r="E7" s="44">
        <f>MT_ALL!E7/DMLMLR</f>
        <v>1514.1079453622101</v>
      </c>
    </row>
    <row r="8" spans="1:6" x14ac:dyDescent="0.3">
      <c r="A8" s="22" t="str">
        <f>MT_ALL!A8</f>
        <v>Зовнішній борг</v>
      </c>
      <c r="B8" s="44">
        <f>MT_ALL!B8/DMLMLR</f>
        <v>2611.6143239800599</v>
      </c>
      <c r="C8" s="44">
        <f>MT_ALL!C8/DMLMLR</f>
        <v>2772.0004216040002</v>
      </c>
      <c r="D8" s="44">
        <f>MT_ALL!D8/DMLMLR</f>
        <v>2738.99364799054</v>
      </c>
      <c r="E8" s="44">
        <f>MT_ALL!E8/DMLMLR</f>
        <v>2870.8786673855202</v>
      </c>
    </row>
    <row r="10" spans="1:6" x14ac:dyDescent="0.3">
      <c r="E10" s="8" t="s">
        <v>96</v>
      </c>
    </row>
    <row r="11" spans="1:6" x14ac:dyDescent="0.3">
      <c r="A11" s="25"/>
      <c r="B11" s="124">
        <f>MT_ALL!B11</f>
        <v>44926</v>
      </c>
      <c r="C11" s="124">
        <f>MT_ALL!C11</f>
        <v>44957</v>
      </c>
      <c r="D11" s="124">
        <f>MT_ALL!D11</f>
        <v>44985</v>
      </c>
      <c r="E11" s="124">
        <f>MT_ALL!E11</f>
        <v>45016</v>
      </c>
    </row>
    <row r="12" spans="1:6" x14ac:dyDescent="0.3">
      <c r="A12" s="219" t="str">
        <f>MT_ALL!A12</f>
        <v>Загальна сума державного та гарантованого державою боргу</v>
      </c>
      <c r="B12" s="78">
        <f>SUM(B13:B14)</f>
        <v>111.39344978078</v>
      </c>
      <c r="C12" s="78">
        <f>SUM(C13:C14)</f>
        <v>116.61509226198</v>
      </c>
      <c r="D12" s="78">
        <f>SUM(D13:D14)</f>
        <v>115.99448453255999</v>
      </c>
      <c r="E12" s="78">
        <f>SUM(E13:E14)</f>
        <v>119.91125207856</v>
      </c>
    </row>
    <row r="13" spans="1:6" x14ac:dyDescent="0.3">
      <c r="A13" s="22" t="str">
        <f>MT_ALL!A13</f>
        <v>Внутрішній борг</v>
      </c>
      <c r="B13" s="44">
        <f>MT_ALL!B13/DMLMLR</f>
        <v>39.976596962199999</v>
      </c>
      <c r="C13" s="44">
        <f>MT_ALL!C13/DMLMLR</f>
        <v>40.812342864830001</v>
      </c>
      <c r="D13" s="44">
        <f>MT_ALL!D13/DMLMLR</f>
        <v>41.094333911840003</v>
      </c>
      <c r="E13" s="44">
        <f>MT_ALL!E13/DMLMLR</f>
        <v>41.404591517710003</v>
      </c>
    </row>
    <row r="14" spans="1:6" x14ac:dyDescent="0.3">
      <c r="A14" s="22" t="str">
        <f>MT_ALL!A14</f>
        <v>Зовнішній борг</v>
      </c>
      <c r="B14" s="44">
        <f>MT_ALL!B14/DMLMLR</f>
        <v>71.416852818579997</v>
      </c>
      <c r="C14" s="44">
        <f>MT_ALL!C14/DMLMLR</f>
        <v>75.802749397149995</v>
      </c>
      <c r="D14" s="44">
        <f>MT_ALL!D14/DMLMLR</f>
        <v>74.900150620719998</v>
      </c>
      <c r="E14" s="44">
        <f>MT_ALL!E14/DMLMLR</f>
        <v>78.506660560849994</v>
      </c>
    </row>
    <row r="16" spans="1:6" x14ac:dyDescent="0.3">
      <c r="E16" s="8" t="s">
        <v>42</v>
      </c>
    </row>
    <row r="17" spans="1:5" x14ac:dyDescent="0.3">
      <c r="A17" s="25"/>
      <c r="B17" s="124">
        <f>MT_ALL!B17</f>
        <v>44926</v>
      </c>
      <c r="C17" s="124">
        <f>MT_ALL!C17</f>
        <v>44957</v>
      </c>
      <c r="D17" s="124">
        <f>MT_ALL!D17</f>
        <v>44985</v>
      </c>
      <c r="E17" s="124">
        <f>MT_ALL!E17</f>
        <v>45016</v>
      </c>
    </row>
    <row r="18" spans="1:5" x14ac:dyDescent="0.3">
      <c r="A18" s="219" t="str">
        <f>MT_ALL!A18</f>
        <v>Загальна сума державного та гарантованого державою боргу</v>
      </c>
      <c r="B18" s="78">
        <f>SUM(B19:B20)</f>
        <v>1</v>
      </c>
      <c r="C18" s="78">
        <f>SUM(C19:C20)</f>
        <v>1</v>
      </c>
      <c r="D18" s="78">
        <f>SUM(D19:D20)</f>
        <v>1</v>
      </c>
      <c r="E18" s="78">
        <f>SUM(E19:E20)</f>
        <v>1</v>
      </c>
    </row>
    <row r="19" spans="1:5" x14ac:dyDescent="0.3">
      <c r="A19" s="22" t="str">
        <f>MT_ALL!A19</f>
        <v>Внутрішній борг</v>
      </c>
      <c r="B19" s="95">
        <f>MT_ALL!B19</f>
        <v>0.358877</v>
      </c>
      <c r="C19" s="95">
        <f>MT_ALL!C19</f>
        <v>0.34997499999999998</v>
      </c>
      <c r="D19" s="95">
        <f>MT_ALL!D19</f>
        <v>0.35427799999999998</v>
      </c>
      <c r="E19" s="95">
        <f>MT_ALL!E19</f>
        <v>0.34529399999999999</v>
      </c>
    </row>
    <row r="20" spans="1:5" x14ac:dyDescent="0.3">
      <c r="A20" s="22" t="str">
        <f>MT_ALL!A20</f>
        <v>Зовнішній борг</v>
      </c>
      <c r="B20" s="95">
        <f>MT_ALL!B20</f>
        <v>0.641123</v>
      </c>
      <c r="C20" s="95">
        <f>MT_ALL!C20</f>
        <v>0.65002499999999996</v>
      </c>
      <c r="D20" s="95">
        <f>MT_ALL!D20</f>
        <v>0.64572200000000002</v>
      </c>
      <c r="E20" s="95">
        <f>MT_ALL!E20</f>
        <v>0.65470600000000001</v>
      </c>
    </row>
  </sheetData>
  <mergeCells count="1">
    <mergeCell ref="A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L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64" bestFit="1" customWidth="1"/>
    <col min="2" max="2" width="14.7265625" style="64" customWidth="1"/>
    <col min="3" max="4" width="14.453125" style="64" bestFit="1" customWidth="1"/>
    <col min="5" max="5" width="13" style="64" customWidth="1"/>
    <col min="6" max="16384" width="9.1796875" style="64"/>
  </cols>
  <sheetData>
    <row r="2" spans="1:12" ht="18.5" x14ac:dyDescent="0.3">
      <c r="A2" s="255" t="s">
        <v>107</v>
      </c>
      <c r="B2" s="255"/>
      <c r="C2" s="255"/>
      <c r="D2" s="255"/>
      <c r="E2" s="255"/>
      <c r="F2" s="47"/>
      <c r="G2" s="47"/>
      <c r="H2" s="47"/>
      <c r="I2" s="47"/>
      <c r="J2" s="47"/>
      <c r="K2" s="47"/>
      <c r="L2" s="47"/>
    </row>
    <row r="3" spans="1:12" x14ac:dyDescent="0.3">
      <c r="A3" s="181"/>
    </row>
    <row r="4" spans="1:12" s="216" customFormat="1" x14ac:dyDescent="0.3">
      <c r="A4" s="163" t="str">
        <f>$A$2 &amp; " (" &amp;E4 &amp; ")"</f>
        <v>Державний та гарантований державою борг України за поточний рік (млрд. грн)</v>
      </c>
      <c r="E4" s="216" t="str">
        <f>VALUAH</f>
        <v>млрд. грн</v>
      </c>
    </row>
    <row r="5" spans="1:12" s="151" customFormat="1" x14ac:dyDescent="0.3">
      <c r="A5" s="20"/>
      <c r="B5" s="215">
        <v>44926</v>
      </c>
      <c r="C5" s="215">
        <v>44957</v>
      </c>
      <c r="D5" s="215">
        <v>44985</v>
      </c>
      <c r="E5" s="94">
        <v>45016</v>
      </c>
    </row>
    <row r="6" spans="1:12" s="130" customFormat="1" x14ac:dyDescent="0.25">
      <c r="A6" s="203" t="s">
        <v>152</v>
      </c>
      <c r="B6" s="112">
        <f>SUM(B7:B8)</f>
        <v>4073.5025076400698</v>
      </c>
      <c r="C6" s="112">
        <f>SUM(C7:C8)</f>
        <v>4264.4506628775698</v>
      </c>
      <c r="D6" s="112">
        <f>SUM(D7:D8)</f>
        <v>4241.7559070672305</v>
      </c>
      <c r="E6" s="112">
        <f>SUM(E7:E8)</f>
        <v>4384.9866127477299</v>
      </c>
    </row>
    <row r="7" spans="1:12" s="76" customFormat="1" x14ac:dyDescent="0.25">
      <c r="A7" s="133" t="s">
        <v>65</v>
      </c>
      <c r="B7" s="79">
        <v>3715.1336317660898</v>
      </c>
      <c r="C7" s="79">
        <v>3891.2493464376098</v>
      </c>
      <c r="D7" s="79">
        <v>3881.8475557880101</v>
      </c>
      <c r="E7" s="190">
        <v>4045.1595006161101</v>
      </c>
    </row>
    <row r="8" spans="1:12" s="76" customFormat="1" x14ac:dyDescent="0.25">
      <c r="A8" s="133" t="s">
        <v>14</v>
      </c>
      <c r="B8" s="79">
        <v>358.36887587398002</v>
      </c>
      <c r="C8" s="79">
        <v>373.20131643996001</v>
      </c>
      <c r="D8" s="79">
        <v>359.90835127922003</v>
      </c>
      <c r="E8" s="190">
        <v>339.82711213162003</v>
      </c>
    </row>
    <row r="9" spans="1:12" x14ac:dyDescent="0.3">
      <c r="B9" s="47"/>
      <c r="C9" s="47"/>
      <c r="D9" s="47"/>
      <c r="E9" s="47"/>
      <c r="F9" s="47"/>
      <c r="G9" s="47"/>
      <c r="H9" s="47"/>
      <c r="I9" s="47"/>
      <c r="J9" s="47"/>
    </row>
    <row r="10" spans="1:12" x14ac:dyDescent="0.3">
      <c r="A10" s="163" t="str">
        <f>$A$2 &amp; " (" &amp;E10 &amp; ")"</f>
        <v>Державний та гарантований державою борг України за поточний рік (млрд. дол. США)</v>
      </c>
      <c r="B10" s="47"/>
      <c r="C10" s="47"/>
      <c r="D10" s="47"/>
      <c r="E10" s="216" t="str">
        <f>VALUSD</f>
        <v>млрд. дол. США</v>
      </c>
      <c r="F10" s="47"/>
      <c r="G10" s="47"/>
      <c r="H10" s="47"/>
      <c r="I10" s="47"/>
      <c r="J10" s="47"/>
    </row>
    <row r="11" spans="1:12" s="4" customFormat="1" x14ac:dyDescent="0.3">
      <c r="A11" s="127"/>
      <c r="B11" s="215">
        <v>44926</v>
      </c>
      <c r="C11" s="215">
        <v>44957</v>
      </c>
      <c r="D11" s="215">
        <v>44985</v>
      </c>
      <c r="E11" s="94">
        <v>45016</v>
      </c>
      <c r="F11" s="151"/>
      <c r="G11" s="151"/>
      <c r="H11" s="151"/>
      <c r="I11" s="151"/>
      <c r="J11" s="151"/>
      <c r="K11" s="151"/>
      <c r="L11" s="151"/>
    </row>
    <row r="12" spans="1:12" s="251" customFormat="1" x14ac:dyDescent="0.3">
      <c r="A12" s="203" t="s">
        <v>152</v>
      </c>
      <c r="B12" s="112">
        <f>SUM(B13:B14)</f>
        <v>111.39344978078</v>
      </c>
      <c r="C12" s="112">
        <f>SUM(C13:C14)</f>
        <v>116.61509226198001</v>
      </c>
      <c r="D12" s="112">
        <f>SUM(D13:D14)</f>
        <v>115.99448453255999</v>
      </c>
      <c r="E12" s="112">
        <f>SUM(E13:E14)</f>
        <v>119.91125207856</v>
      </c>
      <c r="F12" s="239"/>
      <c r="G12" s="239"/>
      <c r="H12" s="239"/>
      <c r="I12" s="239"/>
      <c r="J12" s="239"/>
    </row>
    <row r="13" spans="1:12" s="197" customFormat="1" x14ac:dyDescent="0.3">
      <c r="A13" s="17" t="s">
        <v>65</v>
      </c>
      <c r="B13" s="79">
        <v>101.59354286955001</v>
      </c>
      <c r="C13" s="79">
        <v>106.4095794329</v>
      </c>
      <c r="D13" s="79">
        <v>106.15247933469</v>
      </c>
      <c r="E13" s="29">
        <v>110.61838573607</v>
      </c>
      <c r="F13" s="187"/>
      <c r="G13" s="187"/>
      <c r="H13" s="187"/>
      <c r="I13" s="187"/>
      <c r="J13" s="187"/>
    </row>
    <row r="14" spans="1:12" s="197" customFormat="1" x14ac:dyDescent="0.3">
      <c r="A14" s="17" t="s">
        <v>14</v>
      </c>
      <c r="B14" s="79">
        <v>9.7999069112299999</v>
      </c>
      <c r="C14" s="79">
        <v>10.20551282908</v>
      </c>
      <c r="D14" s="79">
        <v>9.8420051978699998</v>
      </c>
      <c r="E14" s="29">
        <v>9.2928663424900009</v>
      </c>
      <c r="F14" s="187"/>
      <c r="G14" s="187"/>
      <c r="H14" s="187"/>
      <c r="I14" s="187"/>
      <c r="J14" s="187"/>
    </row>
    <row r="15" spans="1:12" x14ac:dyDescent="0.3">
      <c r="B15" s="47"/>
      <c r="C15" s="47"/>
      <c r="D15" s="47"/>
      <c r="E15" s="47"/>
      <c r="F15" s="47"/>
      <c r="G15" s="47"/>
      <c r="H15" s="47"/>
      <c r="I15" s="47"/>
      <c r="J15" s="47"/>
    </row>
    <row r="16" spans="1:12" s="216" customFormat="1" x14ac:dyDescent="0.3">
      <c r="A16" s="28"/>
      <c r="B16" s="19"/>
      <c r="C16" s="19"/>
      <c r="D16" s="19"/>
      <c r="E16" s="8" t="s">
        <v>42</v>
      </c>
    </row>
    <row r="17" spans="1:12" s="4" customFormat="1" x14ac:dyDescent="0.3">
      <c r="A17" s="84"/>
      <c r="B17" s="215">
        <v>44926</v>
      </c>
      <c r="C17" s="215">
        <v>44957</v>
      </c>
      <c r="D17" s="215">
        <v>44985</v>
      </c>
      <c r="E17" s="215">
        <v>45016</v>
      </c>
      <c r="F17" s="151"/>
      <c r="G17" s="151"/>
      <c r="H17" s="151"/>
      <c r="I17" s="151"/>
      <c r="J17" s="151"/>
      <c r="K17" s="151"/>
      <c r="L17" s="151"/>
    </row>
    <row r="18" spans="1:12" s="251" customFormat="1" x14ac:dyDescent="0.3">
      <c r="A18" s="203" t="s">
        <v>152</v>
      </c>
      <c r="B18" s="112">
        <f>SUM(B19:B20)</f>
        <v>1</v>
      </c>
      <c r="C18" s="112">
        <f>SUM(C19:C20)</f>
        <v>1</v>
      </c>
      <c r="D18" s="112">
        <f>SUM(D19:D20)</f>
        <v>1</v>
      </c>
      <c r="E18" s="112">
        <f>SUM(E19:E20)</f>
        <v>1</v>
      </c>
      <c r="F18" s="239"/>
      <c r="G18" s="239"/>
      <c r="H18" s="239"/>
      <c r="I18" s="239"/>
      <c r="J18" s="239"/>
    </row>
    <row r="19" spans="1:12" s="197" customFormat="1" x14ac:dyDescent="0.3">
      <c r="A19" s="17" t="s">
        <v>65</v>
      </c>
      <c r="B19" s="26">
        <v>0.91202399999999995</v>
      </c>
      <c r="C19" s="26">
        <v>0.91248499999999999</v>
      </c>
      <c r="D19" s="26">
        <v>0.91515100000000005</v>
      </c>
      <c r="E19" s="101">
        <v>0.92250200000000004</v>
      </c>
      <c r="F19" s="187"/>
      <c r="G19" s="187"/>
      <c r="H19" s="187"/>
      <c r="I19" s="187"/>
      <c r="J19" s="187"/>
    </row>
    <row r="20" spans="1:12" s="197" customFormat="1" x14ac:dyDescent="0.3">
      <c r="A20" s="17" t="s">
        <v>14</v>
      </c>
      <c r="B20" s="26">
        <v>8.7975999999999999E-2</v>
      </c>
      <c r="C20" s="26">
        <v>8.7514999999999996E-2</v>
      </c>
      <c r="D20" s="26">
        <v>8.4848999999999994E-2</v>
      </c>
      <c r="E20" s="101">
        <v>7.7497999999999997E-2</v>
      </c>
      <c r="F20" s="187"/>
      <c r="G20" s="187"/>
      <c r="H20" s="187"/>
      <c r="I20" s="187"/>
      <c r="J20" s="187"/>
    </row>
    <row r="21" spans="1:12" x14ac:dyDescent="0.3">
      <c r="B21" s="47"/>
      <c r="C21" s="47"/>
      <c r="D21" s="47"/>
      <c r="E21" s="47"/>
      <c r="F21" s="47"/>
      <c r="G21" s="47"/>
      <c r="H21" s="47"/>
      <c r="I21" s="47"/>
      <c r="J21" s="47"/>
    </row>
    <row r="22" spans="1:12" x14ac:dyDescent="0.3">
      <c r="B22" s="47"/>
      <c r="C22" s="47"/>
      <c r="D22" s="47"/>
      <c r="E22" s="47"/>
      <c r="F22" s="47"/>
      <c r="G22" s="47"/>
      <c r="H22" s="47"/>
      <c r="I22" s="47"/>
      <c r="J22" s="47"/>
    </row>
    <row r="23" spans="1:12" x14ac:dyDescent="0.3">
      <c r="B23" s="47"/>
      <c r="C23" s="47"/>
      <c r="D23" s="47"/>
      <c r="E23" s="47"/>
      <c r="F23" s="47"/>
      <c r="G23" s="47"/>
      <c r="H23" s="47"/>
      <c r="I23" s="47"/>
      <c r="J23" s="47"/>
    </row>
    <row r="24" spans="1:12" x14ac:dyDescent="0.3">
      <c r="B24" s="47"/>
      <c r="C24" s="47"/>
      <c r="D24" s="47"/>
      <c r="E24" s="47"/>
      <c r="F24" s="47"/>
      <c r="G24" s="47"/>
      <c r="H24" s="47"/>
      <c r="I24" s="47"/>
      <c r="J24" s="47"/>
    </row>
    <row r="25" spans="1:12" s="28" customFormat="1" x14ac:dyDescent="0.3">
      <c r="B25" s="19"/>
      <c r="C25" s="19"/>
      <c r="D25" s="19"/>
      <c r="E25" s="19"/>
      <c r="F25" s="19"/>
      <c r="G25" s="19"/>
      <c r="H25" s="19"/>
      <c r="I25" s="19"/>
      <c r="J25" s="19"/>
    </row>
    <row r="26" spans="1:12" x14ac:dyDescent="0.3">
      <c r="B26" s="47"/>
      <c r="C26" s="47"/>
      <c r="D26" s="47"/>
      <c r="E26" s="47"/>
      <c r="F26" s="47"/>
      <c r="G26" s="47"/>
      <c r="H26" s="47"/>
      <c r="I26" s="47"/>
      <c r="J26" s="47"/>
    </row>
    <row r="27" spans="1:12" x14ac:dyDescent="0.3">
      <c r="B27" s="47"/>
      <c r="C27" s="47"/>
      <c r="D27" s="47"/>
      <c r="E27" s="47"/>
      <c r="F27" s="47"/>
      <c r="G27" s="47"/>
      <c r="H27" s="47"/>
      <c r="I27" s="47"/>
      <c r="J27" s="47"/>
    </row>
    <row r="28" spans="1:12" x14ac:dyDescent="0.3">
      <c r="B28" s="47"/>
      <c r="C28" s="47"/>
      <c r="D28" s="47"/>
      <c r="E28" s="47"/>
      <c r="F28" s="47"/>
      <c r="G28" s="47"/>
      <c r="H28" s="47"/>
      <c r="I28" s="47"/>
      <c r="J28" s="47"/>
    </row>
    <row r="29" spans="1:12" x14ac:dyDescent="0.3">
      <c r="B29" s="47"/>
      <c r="C29" s="47"/>
      <c r="D29" s="47"/>
      <c r="E29" s="47"/>
      <c r="F29" s="47"/>
      <c r="G29" s="47"/>
      <c r="H29" s="47"/>
      <c r="I29" s="47"/>
      <c r="J29" s="47"/>
    </row>
    <row r="30" spans="1:12" x14ac:dyDescent="0.3">
      <c r="B30" s="47"/>
      <c r="C30" s="47"/>
      <c r="D30" s="47"/>
      <c r="E30" s="47"/>
      <c r="F30" s="47"/>
      <c r="G30" s="47"/>
      <c r="H30" s="47"/>
      <c r="I30" s="47"/>
      <c r="J30" s="47"/>
    </row>
    <row r="31" spans="1:12" x14ac:dyDescent="0.3">
      <c r="B31" s="47"/>
      <c r="C31" s="47"/>
      <c r="D31" s="47"/>
      <c r="E31" s="47"/>
      <c r="F31" s="47"/>
      <c r="G31" s="47"/>
      <c r="H31" s="47"/>
      <c r="I31" s="47"/>
      <c r="J31" s="47"/>
    </row>
    <row r="32" spans="1:12" x14ac:dyDescent="0.3">
      <c r="B32" s="47"/>
      <c r="C32" s="47"/>
      <c r="D32" s="47"/>
      <c r="E32" s="47"/>
      <c r="F32" s="47"/>
      <c r="G32" s="47"/>
      <c r="H32" s="47"/>
      <c r="I32" s="47"/>
      <c r="J32" s="47"/>
    </row>
    <row r="33" spans="2:10" x14ac:dyDescent="0.3">
      <c r="B33" s="47"/>
      <c r="C33" s="47"/>
      <c r="D33" s="47"/>
      <c r="E33" s="47"/>
      <c r="F33" s="47"/>
      <c r="G33" s="47"/>
      <c r="H33" s="47"/>
      <c r="I33" s="47"/>
      <c r="J33" s="47"/>
    </row>
    <row r="34" spans="2:10" x14ac:dyDescent="0.3">
      <c r="B34" s="47"/>
      <c r="C34" s="47"/>
      <c r="D34" s="47"/>
      <c r="E34" s="47"/>
      <c r="F34" s="47"/>
      <c r="G34" s="47"/>
      <c r="H34" s="47"/>
      <c r="I34" s="47"/>
      <c r="J34" s="47"/>
    </row>
    <row r="35" spans="2:10" x14ac:dyDescent="0.3">
      <c r="B35" s="47"/>
      <c r="C35" s="47"/>
      <c r="D35" s="47"/>
      <c r="E35" s="47"/>
      <c r="F35" s="47"/>
      <c r="G35" s="47"/>
      <c r="H35" s="47"/>
      <c r="I35" s="47"/>
      <c r="J35" s="47"/>
    </row>
    <row r="36" spans="2:10" x14ac:dyDescent="0.3">
      <c r="B36" s="47"/>
      <c r="C36" s="47"/>
      <c r="D36" s="47"/>
      <c r="E36" s="47"/>
      <c r="F36" s="47"/>
      <c r="G36" s="47"/>
      <c r="H36" s="47"/>
      <c r="I36" s="47"/>
      <c r="J36" s="47"/>
    </row>
    <row r="37" spans="2:10" x14ac:dyDescent="0.3">
      <c r="B37" s="47"/>
      <c r="C37" s="47"/>
      <c r="D37" s="47"/>
      <c r="E37" s="47"/>
      <c r="F37" s="47"/>
      <c r="G37" s="47"/>
      <c r="H37" s="47"/>
      <c r="I37" s="47"/>
      <c r="J37" s="47"/>
    </row>
    <row r="38" spans="2:10" x14ac:dyDescent="0.3">
      <c r="B38" s="47"/>
      <c r="C38" s="47"/>
      <c r="D38" s="47"/>
      <c r="E38" s="47"/>
      <c r="F38" s="47"/>
      <c r="G38" s="47"/>
      <c r="H38" s="47"/>
      <c r="I38" s="47"/>
      <c r="J38" s="47"/>
    </row>
    <row r="39" spans="2:10" x14ac:dyDescent="0.3">
      <c r="B39" s="47"/>
      <c r="C39" s="47"/>
      <c r="D39" s="47"/>
      <c r="E39" s="47"/>
      <c r="F39" s="47"/>
      <c r="G39" s="47"/>
      <c r="H39" s="47"/>
      <c r="I39" s="47"/>
      <c r="J39" s="47"/>
    </row>
    <row r="40" spans="2:10" x14ac:dyDescent="0.3">
      <c r="B40" s="47"/>
      <c r="C40" s="47"/>
      <c r="D40" s="47"/>
      <c r="E40" s="47"/>
      <c r="F40" s="47"/>
      <c r="G40" s="47"/>
      <c r="H40" s="47"/>
      <c r="I40" s="47"/>
      <c r="J40" s="47"/>
    </row>
    <row r="41" spans="2:10" x14ac:dyDescent="0.3">
      <c r="B41" s="47"/>
      <c r="C41" s="47"/>
      <c r="D41" s="47"/>
      <c r="E41" s="47"/>
      <c r="F41" s="47"/>
      <c r="G41" s="47"/>
      <c r="H41" s="47"/>
      <c r="I41" s="47"/>
      <c r="J41" s="47"/>
    </row>
    <row r="42" spans="2:10" x14ac:dyDescent="0.3">
      <c r="B42" s="47"/>
      <c r="C42" s="47"/>
      <c r="D42" s="47"/>
      <c r="E42" s="47"/>
      <c r="F42" s="47"/>
      <c r="G42" s="47"/>
      <c r="H42" s="47"/>
      <c r="I42" s="47"/>
      <c r="J42" s="47"/>
    </row>
    <row r="43" spans="2:10" x14ac:dyDescent="0.3">
      <c r="B43" s="47"/>
      <c r="C43" s="47"/>
      <c r="D43" s="47"/>
      <c r="E43" s="47"/>
      <c r="F43" s="47"/>
      <c r="G43" s="47"/>
      <c r="H43" s="47"/>
      <c r="I43" s="47"/>
      <c r="J43" s="47"/>
    </row>
    <row r="44" spans="2:10" x14ac:dyDescent="0.3">
      <c r="B44" s="47"/>
      <c r="C44" s="47"/>
      <c r="D44" s="47"/>
      <c r="E44" s="47"/>
      <c r="F44" s="47"/>
      <c r="G44" s="47"/>
      <c r="H44" s="47"/>
      <c r="I44" s="47"/>
      <c r="J44" s="47"/>
    </row>
    <row r="45" spans="2:10" x14ac:dyDescent="0.3">
      <c r="B45" s="47"/>
      <c r="C45" s="47"/>
      <c r="D45" s="47"/>
      <c r="E45" s="47"/>
      <c r="F45" s="47"/>
      <c r="G45" s="47"/>
      <c r="H45" s="47"/>
      <c r="I45" s="47"/>
      <c r="J45" s="47"/>
    </row>
    <row r="46" spans="2:10" x14ac:dyDescent="0.3">
      <c r="B46" s="47"/>
      <c r="C46" s="47"/>
      <c r="D46" s="47"/>
      <c r="E46" s="47"/>
      <c r="F46" s="47"/>
      <c r="G46" s="47"/>
      <c r="H46" s="47"/>
      <c r="I46" s="47"/>
      <c r="J46" s="47"/>
    </row>
    <row r="47" spans="2:10" x14ac:dyDescent="0.3">
      <c r="B47" s="47"/>
      <c r="C47" s="47"/>
      <c r="D47" s="47"/>
      <c r="E47" s="47"/>
      <c r="F47" s="47"/>
      <c r="G47" s="47"/>
      <c r="H47" s="47"/>
      <c r="I47" s="47"/>
      <c r="J47" s="47"/>
    </row>
    <row r="48" spans="2:10" x14ac:dyDescent="0.3">
      <c r="B48" s="47"/>
      <c r="C48" s="47"/>
      <c r="D48" s="47"/>
      <c r="E48" s="47"/>
      <c r="F48" s="47"/>
      <c r="G48" s="47"/>
      <c r="H48" s="47"/>
      <c r="I48" s="47"/>
      <c r="J48" s="47"/>
    </row>
    <row r="49" spans="2:10" x14ac:dyDescent="0.3">
      <c r="B49" s="47"/>
      <c r="C49" s="47"/>
      <c r="D49" s="47"/>
      <c r="E49" s="47"/>
      <c r="F49" s="47"/>
      <c r="G49" s="47"/>
      <c r="H49" s="47"/>
      <c r="I49" s="47"/>
      <c r="J49" s="47"/>
    </row>
    <row r="50" spans="2:10" x14ac:dyDescent="0.3">
      <c r="B50" s="47"/>
      <c r="C50" s="47"/>
      <c r="D50" s="47"/>
      <c r="E50" s="47"/>
      <c r="F50" s="47"/>
      <c r="G50" s="47"/>
      <c r="H50" s="47"/>
      <c r="I50" s="47"/>
      <c r="J50" s="47"/>
    </row>
    <row r="51" spans="2:10" x14ac:dyDescent="0.3">
      <c r="B51" s="47"/>
      <c r="C51" s="47"/>
      <c r="D51" s="47"/>
      <c r="E51" s="47"/>
      <c r="F51" s="47"/>
      <c r="G51" s="47"/>
      <c r="H51" s="47"/>
      <c r="I51" s="47"/>
      <c r="J51" s="47"/>
    </row>
    <row r="52" spans="2:10" x14ac:dyDescent="0.3">
      <c r="B52" s="47"/>
      <c r="C52" s="47"/>
      <c r="D52" s="47"/>
      <c r="E52" s="47"/>
      <c r="F52" s="47"/>
      <c r="G52" s="47"/>
      <c r="H52" s="47"/>
      <c r="I52" s="47"/>
      <c r="J52" s="47"/>
    </row>
    <row r="53" spans="2:10" x14ac:dyDescent="0.3">
      <c r="B53" s="47"/>
      <c r="C53" s="47"/>
      <c r="D53" s="47"/>
      <c r="E53" s="47"/>
      <c r="F53" s="47"/>
      <c r="G53" s="47"/>
      <c r="H53" s="47"/>
      <c r="I53" s="47"/>
      <c r="J53" s="47"/>
    </row>
    <row r="54" spans="2:10" x14ac:dyDescent="0.3">
      <c r="B54" s="47"/>
      <c r="C54" s="47"/>
      <c r="D54" s="47"/>
      <c r="E54" s="47"/>
      <c r="F54" s="47"/>
      <c r="G54" s="47"/>
      <c r="H54" s="47"/>
      <c r="I54" s="47"/>
      <c r="J54" s="47"/>
    </row>
    <row r="55" spans="2:10" x14ac:dyDescent="0.3">
      <c r="B55" s="47"/>
      <c r="C55" s="47"/>
      <c r="D55" s="47"/>
      <c r="E55" s="47"/>
      <c r="F55" s="47"/>
      <c r="G55" s="47"/>
      <c r="H55" s="47"/>
      <c r="I55" s="47"/>
      <c r="J55" s="47"/>
    </row>
    <row r="56" spans="2:10" x14ac:dyDescent="0.3">
      <c r="B56" s="47"/>
      <c r="C56" s="47"/>
      <c r="D56" s="47"/>
      <c r="E56" s="47"/>
      <c r="F56" s="47"/>
      <c r="G56" s="47"/>
      <c r="H56" s="47"/>
      <c r="I56" s="47"/>
      <c r="J56" s="47"/>
    </row>
    <row r="57" spans="2:10" x14ac:dyDescent="0.3">
      <c r="B57" s="47"/>
      <c r="C57" s="47"/>
      <c r="D57" s="47"/>
      <c r="E57" s="47"/>
      <c r="F57" s="47"/>
      <c r="G57" s="47"/>
      <c r="H57" s="47"/>
      <c r="I57" s="47"/>
      <c r="J57" s="47"/>
    </row>
    <row r="58" spans="2:10" x14ac:dyDescent="0.3">
      <c r="B58" s="47"/>
      <c r="C58" s="47"/>
      <c r="D58" s="47"/>
      <c r="E58" s="47"/>
      <c r="F58" s="47"/>
      <c r="G58" s="47"/>
      <c r="H58" s="47"/>
      <c r="I58" s="47"/>
      <c r="J58" s="47"/>
    </row>
    <row r="59" spans="2:10" x14ac:dyDescent="0.3">
      <c r="B59" s="47"/>
      <c r="C59" s="47"/>
      <c r="D59" s="47"/>
      <c r="E59" s="47"/>
      <c r="F59" s="47"/>
      <c r="G59" s="47"/>
      <c r="H59" s="47"/>
      <c r="I59" s="47"/>
      <c r="J59" s="47"/>
    </row>
    <row r="60" spans="2:10" x14ac:dyDescent="0.3">
      <c r="B60" s="47"/>
      <c r="C60" s="47"/>
      <c r="D60" s="47"/>
      <c r="E60" s="47"/>
      <c r="F60" s="47"/>
      <c r="G60" s="47"/>
      <c r="H60" s="47"/>
      <c r="I60" s="47"/>
      <c r="J60" s="47"/>
    </row>
    <row r="61" spans="2:10" x14ac:dyDescent="0.3">
      <c r="B61" s="47"/>
      <c r="C61" s="47"/>
      <c r="D61" s="47"/>
      <c r="E61" s="47"/>
      <c r="F61" s="47"/>
      <c r="G61" s="47"/>
      <c r="H61" s="47"/>
      <c r="I61" s="47"/>
      <c r="J61" s="47"/>
    </row>
    <row r="62" spans="2:10" x14ac:dyDescent="0.3">
      <c r="B62" s="47"/>
      <c r="C62" s="47"/>
      <c r="D62" s="47"/>
      <c r="E62" s="47"/>
      <c r="F62" s="47"/>
      <c r="G62" s="47"/>
      <c r="H62" s="47"/>
      <c r="I62" s="47"/>
      <c r="J62" s="47"/>
    </row>
    <row r="63" spans="2:10" x14ac:dyDescent="0.3">
      <c r="B63" s="47"/>
      <c r="C63" s="47"/>
      <c r="D63" s="47"/>
      <c r="E63" s="47"/>
      <c r="F63" s="47"/>
      <c r="G63" s="47"/>
      <c r="H63" s="47"/>
      <c r="I63" s="47"/>
      <c r="J63" s="47"/>
    </row>
    <row r="64" spans="2:10" x14ac:dyDescent="0.3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3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3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3">
      <c r="B67" s="47"/>
      <c r="C67" s="47"/>
      <c r="D67" s="47"/>
      <c r="E67" s="47"/>
      <c r="F67" s="47"/>
      <c r="G67" s="47"/>
      <c r="H67" s="47"/>
      <c r="I67" s="47"/>
      <c r="J67" s="47"/>
    </row>
    <row r="68" spans="2:10" x14ac:dyDescent="0.3">
      <c r="B68" s="47"/>
      <c r="C68" s="47"/>
      <c r="D68" s="47"/>
      <c r="E68" s="47"/>
      <c r="F68" s="47"/>
      <c r="G68" s="47"/>
      <c r="H68" s="47"/>
      <c r="I68" s="47"/>
      <c r="J68" s="47"/>
    </row>
    <row r="69" spans="2:10" x14ac:dyDescent="0.3">
      <c r="B69" s="47"/>
      <c r="C69" s="47"/>
      <c r="D69" s="47"/>
      <c r="E69" s="47"/>
      <c r="F69" s="47"/>
      <c r="G69" s="47"/>
      <c r="H69" s="47"/>
      <c r="I69" s="47"/>
      <c r="J69" s="47"/>
    </row>
    <row r="70" spans="2:10" x14ac:dyDescent="0.3">
      <c r="B70" s="47"/>
      <c r="C70" s="47"/>
      <c r="D70" s="47"/>
      <c r="E70" s="47"/>
      <c r="F70" s="47"/>
      <c r="G70" s="47"/>
      <c r="H70" s="47"/>
      <c r="I70" s="47"/>
      <c r="J70" s="47"/>
    </row>
    <row r="71" spans="2:10" x14ac:dyDescent="0.3">
      <c r="B71" s="47"/>
      <c r="C71" s="47"/>
      <c r="D71" s="47"/>
      <c r="E71" s="47"/>
      <c r="F71" s="47"/>
      <c r="G71" s="47"/>
      <c r="H71" s="47"/>
      <c r="I71" s="47"/>
      <c r="J71" s="47"/>
    </row>
    <row r="72" spans="2:10" x14ac:dyDescent="0.3">
      <c r="B72" s="47"/>
      <c r="C72" s="47"/>
      <c r="D72" s="47"/>
      <c r="E72" s="47"/>
      <c r="F72" s="47"/>
      <c r="G72" s="47"/>
      <c r="H72" s="47"/>
      <c r="I72" s="47"/>
      <c r="J72" s="47"/>
    </row>
    <row r="73" spans="2:10" x14ac:dyDescent="0.3">
      <c r="B73" s="47"/>
      <c r="C73" s="47"/>
      <c r="D73" s="47"/>
      <c r="E73" s="47"/>
      <c r="F73" s="47"/>
      <c r="G73" s="47"/>
      <c r="H73" s="47"/>
      <c r="I73" s="47"/>
      <c r="J73" s="47"/>
    </row>
    <row r="74" spans="2:10" x14ac:dyDescent="0.3">
      <c r="B74" s="47"/>
      <c r="C74" s="47"/>
      <c r="D74" s="47"/>
      <c r="E74" s="47"/>
      <c r="F74" s="47"/>
      <c r="G74" s="47"/>
      <c r="H74" s="47"/>
      <c r="I74" s="47"/>
      <c r="J74" s="47"/>
    </row>
    <row r="75" spans="2:10" x14ac:dyDescent="0.3">
      <c r="B75" s="47"/>
      <c r="C75" s="47"/>
      <c r="D75" s="47"/>
      <c r="E75" s="47"/>
      <c r="F75" s="47"/>
      <c r="G75" s="47"/>
      <c r="H75" s="47"/>
      <c r="I75" s="47"/>
      <c r="J75" s="47"/>
    </row>
    <row r="76" spans="2:10" x14ac:dyDescent="0.3">
      <c r="B76" s="47"/>
      <c r="C76" s="47"/>
      <c r="D76" s="47"/>
      <c r="E76" s="47"/>
      <c r="F76" s="47"/>
      <c r="G76" s="47"/>
      <c r="H76" s="47"/>
      <c r="I76" s="47"/>
      <c r="J76" s="47"/>
    </row>
    <row r="77" spans="2:10" x14ac:dyDescent="0.3">
      <c r="B77" s="47"/>
      <c r="C77" s="47"/>
      <c r="D77" s="47"/>
      <c r="E77" s="47"/>
      <c r="F77" s="47"/>
      <c r="G77" s="47"/>
      <c r="H77" s="47"/>
      <c r="I77" s="47"/>
      <c r="J77" s="47"/>
    </row>
    <row r="78" spans="2:10" x14ac:dyDescent="0.3">
      <c r="B78" s="47"/>
      <c r="C78" s="47"/>
      <c r="D78" s="47"/>
      <c r="E78" s="47"/>
      <c r="F78" s="47"/>
      <c r="G78" s="47"/>
      <c r="H78" s="47"/>
      <c r="I78" s="47"/>
      <c r="J78" s="47"/>
    </row>
    <row r="79" spans="2:10" x14ac:dyDescent="0.3">
      <c r="B79" s="47"/>
      <c r="C79" s="47"/>
      <c r="D79" s="47"/>
      <c r="E79" s="47"/>
      <c r="F79" s="47"/>
      <c r="G79" s="47"/>
      <c r="H79" s="47"/>
      <c r="I79" s="47"/>
      <c r="J79" s="47"/>
    </row>
    <row r="80" spans="2:10" x14ac:dyDescent="0.3">
      <c r="B80" s="47"/>
      <c r="C80" s="47"/>
      <c r="D80" s="47"/>
      <c r="E80" s="47"/>
      <c r="F80" s="47"/>
      <c r="G80" s="47"/>
      <c r="H80" s="47"/>
      <c r="I80" s="47"/>
      <c r="J80" s="47"/>
    </row>
    <row r="81" spans="2:10" x14ac:dyDescent="0.3">
      <c r="B81" s="47"/>
      <c r="C81" s="47"/>
      <c r="D81" s="47"/>
      <c r="E81" s="47"/>
      <c r="F81" s="47"/>
      <c r="G81" s="47"/>
      <c r="H81" s="47"/>
      <c r="I81" s="47"/>
      <c r="J81" s="47"/>
    </row>
    <row r="82" spans="2:10" x14ac:dyDescent="0.3">
      <c r="B82" s="47"/>
      <c r="C82" s="47"/>
      <c r="D82" s="47"/>
      <c r="E82" s="47"/>
      <c r="F82" s="47"/>
      <c r="G82" s="47"/>
      <c r="H82" s="47"/>
      <c r="I82" s="47"/>
      <c r="J82" s="47"/>
    </row>
    <row r="83" spans="2:10" x14ac:dyDescent="0.3">
      <c r="B83" s="47"/>
      <c r="C83" s="47"/>
      <c r="D83" s="47"/>
      <c r="E83" s="47"/>
      <c r="F83" s="47"/>
      <c r="G83" s="47"/>
      <c r="H83" s="47"/>
      <c r="I83" s="47"/>
      <c r="J83" s="47"/>
    </row>
    <row r="84" spans="2:10" x14ac:dyDescent="0.3">
      <c r="B84" s="47"/>
      <c r="C84" s="47"/>
      <c r="D84" s="47"/>
      <c r="E84" s="47"/>
      <c r="F84" s="47"/>
      <c r="G84" s="47"/>
      <c r="H84" s="47"/>
      <c r="I84" s="47"/>
      <c r="J84" s="47"/>
    </row>
    <row r="85" spans="2:10" x14ac:dyDescent="0.3">
      <c r="B85" s="47"/>
      <c r="C85" s="47"/>
      <c r="D85" s="47"/>
      <c r="E85" s="47"/>
      <c r="F85" s="47"/>
      <c r="G85" s="47"/>
      <c r="H85" s="47"/>
      <c r="I85" s="47"/>
      <c r="J85" s="47"/>
    </row>
    <row r="86" spans="2:10" x14ac:dyDescent="0.3">
      <c r="B86" s="47"/>
      <c r="C86" s="47"/>
      <c r="D86" s="47"/>
      <c r="E86" s="47"/>
      <c r="F86" s="47"/>
      <c r="G86" s="47"/>
      <c r="H86" s="47"/>
      <c r="I86" s="47"/>
      <c r="J86" s="47"/>
    </row>
    <row r="87" spans="2:10" x14ac:dyDescent="0.3">
      <c r="B87" s="47"/>
      <c r="C87" s="47"/>
      <c r="D87" s="47"/>
      <c r="E87" s="47"/>
      <c r="F87" s="47"/>
      <c r="G87" s="47"/>
      <c r="H87" s="47"/>
      <c r="I87" s="47"/>
      <c r="J87" s="47"/>
    </row>
    <row r="88" spans="2:10" x14ac:dyDescent="0.3">
      <c r="B88" s="47"/>
      <c r="C88" s="47"/>
      <c r="D88" s="47"/>
      <c r="E88" s="47"/>
      <c r="F88" s="47"/>
      <c r="G88" s="47"/>
      <c r="H88" s="47"/>
      <c r="I88" s="47"/>
      <c r="J88" s="47"/>
    </row>
    <row r="89" spans="2:10" x14ac:dyDescent="0.3">
      <c r="B89" s="47"/>
      <c r="C89" s="47"/>
      <c r="D89" s="47"/>
      <c r="E89" s="47"/>
      <c r="F89" s="47"/>
      <c r="G89" s="47"/>
      <c r="H89" s="47"/>
      <c r="I89" s="47"/>
      <c r="J89" s="47"/>
    </row>
    <row r="90" spans="2:10" x14ac:dyDescent="0.3">
      <c r="B90" s="47"/>
      <c r="C90" s="47"/>
      <c r="D90" s="47"/>
      <c r="E90" s="47"/>
      <c r="F90" s="47"/>
      <c r="G90" s="47"/>
      <c r="H90" s="47"/>
      <c r="I90" s="47"/>
      <c r="J90" s="47"/>
    </row>
    <row r="91" spans="2:10" x14ac:dyDescent="0.3">
      <c r="B91" s="47"/>
      <c r="C91" s="47"/>
      <c r="D91" s="47"/>
      <c r="E91" s="47"/>
      <c r="F91" s="47"/>
      <c r="G91" s="47"/>
      <c r="H91" s="47"/>
      <c r="I91" s="47"/>
      <c r="J91" s="47"/>
    </row>
    <row r="92" spans="2:10" x14ac:dyDescent="0.3">
      <c r="B92" s="47"/>
      <c r="C92" s="47"/>
      <c r="D92" s="47"/>
      <c r="E92" s="47"/>
      <c r="F92" s="47"/>
      <c r="G92" s="47"/>
      <c r="H92" s="47"/>
      <c r="I92" s="47"/>
      <c r="J92" s="47"/>
    </row>
    <row r="93" spans="2:10" x14ac:dyDescent="0.3">
      <c r="B93" s="47"/>
      <c r="C93" s="47"/>
      <c r="D93" s="47"/>
      <c r="E93" s="47"/>
      <c r="F93" s="47"/>
      <c r="G93" s="47"/>
      <c r="H93" s="47"/>
      <c r="I93" s="47"/>
      <c r="J93" s="47"/>
    </row>
    <row r="94" spans="2:10" x14ac:dyDescent="0.3">
      <c r="B94" s="47"/>
      <c r="C94" s="47"/>
      <c r="D94" s="47"/>
      <c r="E94" s="47"/>
      <c r="F94" s="47"/>
      <c r="G94" s="47"/>
      <c r="H94" s="47"/>
      <c r="I94" s="47"/>
      <c r="J94" s="47"/>
    </row>
    <row r="95" spans="2:10" x14ac:dyDescent="0.3">
      <c r="B95" s="47"/>
      <c r="C95" s="47"/>
      <c r="D95" s="47"/>
      <c r="E95" s="47"/>
      <c r="F95" s="47"/>
      <c r="G95" s="47"/>
      <c r="H95" s="47"/>
      <c r="I95" s="47"/>
      <c r="J95" s="47"/>
    </row>
    <row r="96" spans="2:10" x14ac:dyDescent="0.3">
      <c r="B96" s="47"/>
      <c r="C96" s="47"/>
      <c r="D96" s="47"/>
      <c r="E96" s="47"/>
      <c r="F96" s="47"/>
      <c r="G96" s="47"/>
      <c r="H96" s="47"/>
      <c r="I96" s="47"/>
      <c r="J96" s="47"/>
    </row>
    <row r="97" spans="2:10" x14ac:dyDescent="0.3">
      <c r="B97" s="47"/>
      <c r="C97" s="47"/>
      <c r="D97" s="47"/>
      <c r="E97" s="47"/>
      <c r="F97" s="47"/>
      <c r="G97" s="47"/>
      <c r="H97" s="47"/>
      <c r="I97" s="47"/>
      <c r="J97" s="47"/>
    </row>
    <row r="98" spans="2:10" x14ac:dyDescent="0.3">
      <c r="B98" s="47"/>
      <c r="C98" s="47"/>
      <c r="D98" s="47"/>
      <c r="E98" s="47"/>
      <c r="F98" s="47"/>
      <c r="G98" s="47"/>
      <c r="H98" s="47"/>
      <c r="I98" s="47"/>
      <c r="J98" s="47"/>
    </row>
    <row r="99" spans="2:10" x14ac:dyDescent="0.3">
      <c r="B99" s="47"/>
      <c r="C99" s="47"/>
      <c r="D99" s="47"/>
      <c r="E99" s="47"/>
      <c r="F99" s="47"/>
      <c r="G99" s="47"/>
      <c r="H99" s="47"/>
      <c r="I99" s="47"/>
      <c r="J99" s="47"/>
    </row>
    <row r="100" spans="2:10" x14ac:dyDescent="0.3">
      <c r="B100" s="47"/>
      <c r="C100" s="47"/>
      <c r="D100" s="47"/>
      <c r="E100" s="47"/>
      <c r="F100" s="47"/>
      <c r="G100" s="47"/>
      <c r="H100" s="47"/>
      <c r="I100" s="47"/>
      <c r="J100" s="47"/>
    </row>
    <row r="101" spans="2:10" x14ac:dyDescent="0.3">
      <c r="B101" s="47"/>
      <c r="C101" s="47"/>
      <c r="D101" s="47"/>
      <c r="E101" s="47"/>
      <c r="F101" s="47"/>
      <c r="G101" s="47"/>
      <c r="H101" s="47"/>
      <c r="I101" s="47"/>
      <c r="J101" s="47"/>
    </row>
    <row r="102" spans="2:10" x14ac:dyDescent="0.3">
      <c r="B102" s="47"/>
      <c r="C102" s="47"/>
      <c r="D102" s="47"/>
      <c r="E102" s="47"/>
      <c r="F102" s="47"/>
      <c r="G102" s="47"/>
      <c r="H102" s="47"/>
      <c r="I102" s="47"/>
      <c r="J102" s="47"/>
    </row>
    <row r="103" spans="2:10" x14ac:dyDescent="0.3">
      <c r="B103" s="47"/>
      <c r="C103" s="47"/>
      <c r="D103" s="47"/>
      <c r="E103" s="47"/>
      <c r="F103" s="47"/>
      <c r="G103" s="47"/>
      <c r="H103" s="47"/>
      <c r="I103" s="47"/>
      <c r="J103" s="47"/>
    </row>
    <row r="104" spans="2:10" x14ac:dyDescent="0.3">
      <c r="B104" s="47"/>
      <c r="C104" s="47"/>
      <c r="D104" s="47"/>
      <c r="E104" s="47"/>
      <c r="F104" s="47"/>
      <c r="G104" s="47"/>
      <c r="H104" s="47"/>
      <c r="I104" s="47"/>
      <c r="J104" s="47"/>
    </row>
    <row r="105" spans="2:10" x14ac:dyDescent="0.3">
      <c r="B105" s="47"/>
      <c r="C105" s="47"/>
      <c r="D105" s="47"/>
      <c r="E105" s="47"/>
      <c r="F105" s="47"/>
      <c r="G105" s="47"/>
      <c r="H105" s="47"/>
      <c r="I105" s="47"/>
      <c r="J105" s="47"/>
    </row>
    <row r="106" spans="2:10" x14ac:dyDescent="0.3">
      <c r="B106" s="47"/>
      <c r="C106" s="47"/>
      <c r="D106" s="47"/>
      <c r="E106" s="47"/>
      <c r="F106" s="47"/>
      <c r="G106" s="47"/>
      <c r="H106" s="47"/>
      <c r="I106" s="47"/>
      <c r="J106" s="47"/>
    </row>
    <row r="107" spans="2:10" x14ac:dyDescent="0.3">
      <c r="B107" s="47"/>
      <c r="C107" s="47"/>
      <c r="D107" s="47"/>
      <c r="E107" s="47"/>
      <c r="F107" s="47"/>
      <c r="G107" s="47"/>
      <c r="H107" s="47"/>
      <c r="I107" s="47"/>
      <c r="J107" s="47"/>
    </row>
    <row r="108" spans="2:10" x14ac:dyDescent="0.3">
      <c r="B108" s="47"/>
      <c r="C108" s="47"/>
      <c r="D108" s="47"/>
      <c r="E108" s="47"/>
      <c r="F108" s="47"/>
      <c r="G108" s="47"/>
      <c r="H108" s="47"/>
      <c r="I108" s="47"/>
      <c r="J108" s="47"/>
    </row>
    <row r="109" spans="2:10" x14ac:dyDescent="0.3">
      <c r="B109" s="47"/>
      <c r="C109" s="47"/>
      <c r="D109" s="47"/>
      <c r="E109" s="47"/>
      <c r="F109" s="47"/>
      <c r="G109" s="47"/>
      <c r="H109" s="47"/>
      <c r="I109" s="47"/>
      <c r="J109" s="47"/>
    </row>
    <row r="110" spans="2:10" x14ac:dyDescent="0.3">
      <c r="B110" s="47"/>
      <c r="C110" s="47"/>
      <c r="D110" s="47"/>
      <c r="E110" s="47"/>
      <c r="F110" s="47"/>
      <c r="G110" s="47"/>
      <c r="H110" s="47"/>
      <c r="I110" s="47"/>
      <c r="J110" s="47"/>
    </row>
    <row r="111" spans="2:10" x14ac:dyDescent="0.3">
      <c r="B111" s="47"/>
      <c r="C111" s="47"/>
      <c r="D111" s="47"/>
      <c r="E111" s="47"/>
      <c r="F111" s="47"/>
      <c r="G111" s="47"/>
      <c r="H111" s="47"/>
      <c r="I111" s="47"/>
      <c r="J111" s="47"/>
    </row>
    <row r="112" spans="2:10" x14ac:dyDescent="0.3">
      <c r="B112" s="47"/>
      <c r="C112" s="47"/>
      <c r="D112" s="47"/>
      <c r="E112" s="47"/>
      <c r="F112" s="47"/>
      <c r="G112" s="47"/>
      <c r="H112" s="47"/>
      <c r="I112" s="47"/>
      <c r="J112" s="47"/>
    </row>
    <row r="113" spans="2:10" x14ac:dyDescent="0.3">
      <c r="B113" s="47"/>
      <c r="C113" s="47"/>
      <c r="D113" s="47"/>
      <c r="E113" s="47"/>
      <c r="F113" s="47"/>
      <c r="G113" s="47"/>
      <c r="H113" s="47"/>
      <c r="I113" s="47"/>
      <c r="J113" s="47"/>
    </row>
    <row r="114" spans="2:10" x14ac:dyDescent="0.3">
      <c r="B114" s="47"/>
      <c r="C114" s="47"/>
      <c r="D114" s="47"/>
      <c r="E114" s="47"/>
      <c r="F114" s="47"/>
      <c r="G114" s="47"/>
      <c r="H114" s="47"/>
      <c r="I114" s="47"/>
      <c r="J114" s="47"/>
    </row>
    <row r="115" spans="2:10" x14ac:dyDescent="0.3">
      <c r="B115" s="47"/>
      <c r="C115" s="47"/>
      <c r="D115" s="47"/>
      <c r="E115" s="47"/>
      <c r="F115" s="47"/>
      <c r="G115" s="47"/>
      <c r="H115" s="47"/>
      <c r="I115" s="47"/>
      <c r="J115" s="47"/>
    </row>
    <row r="116" spans="2:10" x14ac:dyDescent="0.3">
      <c r="B116" s="47"/>
      <c r="C116" s="47"/>
      <c r="D116" s="47"/>
      <c r="E116" s="47"/>
      <c r="F116" s="47"/>
      <c r="G116" s="47"/>
      <c r="H116" s="47"/>
      <c r="I116" s="47"/>
      <c r="J116" s="47"/>
    </row>
    <row r="117" spans="2:10" x14ac:dyDescent="0.3">
      <c r="B117" s="47"/>
      <c r="C117" s="47"/>
      <c r="D117" s="47"/>
      <c r="E117" s="47"/>
      <c r="F117" s="47"/>
      <c r="G117" s="47"/>
      <c r="H117" s="47"/>
      <c r="I117" s="47"/>
      <c r="J117" s="47"/>
    </row>
    <row r="118" spans="2:10" x14ac:dyDescent="0.3">
      <c r="B118" s="47"/>
      <c r="C118" s="47"/>
      <c r="D118" s="47"/>
      <c r="E118" s="47"/>
      <c r="F118" s="47"/>
      <c r="G118" s="47"/>
      <c r="H118" s="47"/>
      <c r="I118" s="47"/>
      <c r="J118" s="47"/>
    </row>
    <row r="119" spans="2:10" x14ac:dyDescent="0.3">
      <c r="B119" s="47"/>
      <c r="C119" s="47"/>
      <c r="D119" s="47"/>
      <c r="E119" s="47"/>
      <c r="F119" s="47"/>
      <c r="G119" s="47"/>
      <c r="H119" s="47"/>
      <c r="I119" s="47"/>
      <c r="J119" s="47"/>
    </row>
    <row r="120" spans="2:10" x14ac:dyDescent="0.3">
      <c r="B120" s="47"/>
      <c r="C120" s="47"/>
      <c r="D120" s="47"/>
      <c r="E120" s="47"/>
      <c r="F120" s="47"/>
      <c r="G120" s="47"/>
      <c r="H120" s="47"/>
      <c r="I120" s="47"/>
      <c r="J120" s="47"/>
    </row>
    <row r="121" spans="2:10" x14ac:dyDescent="0.3">
      <c r="B121" s="47"/>
      <c r="C121" s="47"/>
      <c r="D121" s="47"/>
      <c r="E121" s="47"/>
      <c r="F121" s="47"/>
      <c r="G121" s="47"/>
      <c r="H121" s="47"/>
      <c r="I121" s="47"/>
      <c r="J121" s="47"/>
    </row>
    <row r="122" spans="2:10" x14ac:dyDescent="0.3">
      <c r="B122" s="47"/>
      <c r="C122" s="47"/>
      <c r="D122" s="47"/>
      <c r="E122" s="47"/>
      <c r="F122" s="47"/>
      <c r="G122" s="47"/>
      <c r="H122" s="47"/>
      <c r="I122" s="47"/>
      <c r="J122" s="47"/>
    </row>
    <row r="123" spans="2:10" x14ac:dyDescent="0.3">
      <c r="B123" s="47"/>
      <c r="C123" s="47"/>
      <c r="D123" s="47"/>
      <c r="E123" s="47"/>
      <c r="F123" s="47"/>
      <c r="G123" s="47"/>
      <c r="H123" s="47"/>
      <c r="I123" s="47"/>
      <c r="J123" s="47"/>
    </row>
    <row r="124" spans="2:10" x14ac:dyDescent="0.3">
      <c r="B124" s="47"/>
      <c r="C124" s="47"/>
      <c r="D124" s="47"/>
      <c r="E124" s="47"/>
      <c r="F124" s="47"/>
      <c r="G124" s="47"/>
      <c r="H124" s="47"/>
      <c r="I124" s="47"/>
      <c r="J124" s="47"/>
    </row>
    <row r="125" spans="2:10" x14ac:dyDescent="0.3">
      <c r="B125" s="47"/>
      <c r="C125" s="47"/>
      <c r="D125" s="47"/>
      <c r="E125" s="47"/>
      <c r="F125" s="47"/>
      <c r="G125" s="47"/>
      <c r="H125" s="47"/>
      <c r="I125" s="47"/>
      <c r="J125" s="47"/>
    </row>
    <row r="126" spans="2:10" x14ac:dyDescent="0.3">
      <c r="B126" s="47"/>
      <c r="C126" s="47"/>
      <c r="D126" s="47"/>
      <c r="E126" s="47"/>
      <c r="F126" s="47"/>
      <c r="G126" s="47"/>
      <c r="H126" s="47"/>
      <c r="I126" s="47"/>
      <c r="J126" s="47"/>
    </row>
    <row r="127" spans="2:10" x14ac:dyDescent="0.3">
      <c r="B127" s="47"/>
      <c r="C127" s="47"/>
      <c r="D127" s="47"/>
      <c r="E127" s="47"/>
      <c r="F127" s="47"/>
      <c r="G127" s="47"/>
      <c r="H127" s="47"/>
      <c r="I127" s="47"/>
      <c r="J127" s="47"/>
    </row>
    <row r="128" spans="2:10" x14ac:dyDescent="0.3">
      <c r="B128" s="47"/>
      <c r="C128" s="47"/>
      <c r="D128" s="47"/>
      <c r="E128" s="47"/>
      <c r="F128" s="47"/>
      <c r="G128" s="47"/>
      <c r="H128" s="47"/>
      <c r="I128" s="47"/>
      <c r="J128" s="47"/>
    </row>
    <row r="129" spans="2:10" x14ac:dyDescent="0.3">
      <c r="B129" s="47"/>
      <c r="C129" s="47"/>
      <c r="D129" s="47"/>
      <c r="E129" s="47"/>
      <c r="F129" s="47"/>
      <c r="G129" s="47"/>
      <c r="H129" s="47"/>
      <c r="I129" s="47"/>
      <c r="J129" s="47"/>
    </row>
    <row r="130" spans="2:10" x14ac:dyDescent="0.3">
      <c r="B130" s="47"/>
      <c r="C130" s="47"/>
      <c r="D130" s="47"/>
      <c r="E130" s="47"/>
      <c r="F130" s="47"/>
      <c r="G130" s="47"/>
      <c r="H130" s="47"/>
      <c r="I130" s="47"/>
      <c r="J130" s="47"/>
    </row>
    <row r="131" spans="2:10" x14ac:dyDescent="0.3">
      <c r="B131" s="47"/>
      <c r="C131" s="47"/>
      <c r="D131" s="47"/>
      <c r="E131" s="47"/>
      <c r="F131" s="47"/>
      <c r="G131" s="47"/>
      <c r="H131" s="47"/>
      <c r="I131" s="47"/>
      <c r="J131" s="47"/>
    </row>
    <row r="132" spans="2:10" x14ac:dyDescent="0.3">
      <c r="B132" s="47"/>
      <c r="C132" s="47"/>
      <c r="D132" s="47"/>
      <c r="E132" s="47"/>
      <c r="F132" s="47"/>
      <c r="G132" s="47"/>
      <c r="H132" s="47"/>
      <c r="I132" s="47"/>
      <c r="J132" s="47"/>
    </row>
    <row r="133" spans="2:10" x14ac:dyDescent="0.3">
      <c r="B133" s="47"/>
      <c r="C133" s="47"/>
      <c r="D133" s="47"/>
      <c r="E133" s="47"/>
      <c r="F133" s="47"/>
      <c r="G133" s="47"/>
      <c r="H133" s="47"/>
      <c r="I133" s="47"/>
      <c r="J133" s="47"/>
    </row>
    <row r="134" spans="2:10" x14ac:dyDescent="0.3">
      <c r="B134" s="47"/>
      <c r="C134" s="47"/>
      <c r="D134" s="47"/>
      <c r="E134" s="47"/>
      <c r="F134" s="47"/>
      <c r="G134" s="47"/>
      <c r="H134" s="47"/>
      <c r="I134" s="47"/>
      <c r="J134" s="47"/>
    </row>
    <row r="135" spans="2:10" x14ac:dyDescent="0.3">
      <c r="B135" s="47"/>
      <c r="C135" s="47"/>
      <c r="D135" s="47"/>
      <c r="E135" s="47"/>
      <c r="F135" s="47"/>
      <c r="G135" s="47"/>
      <c r="H135" s="47"/>
      <c r="I135" s="47"/>
      <c r="J135" s="47"/>
    </row>
    <row r="136" spans="2:10" x14ac:dyDescent="0.3">
      <c r="B136" s="47"/>
      <c r="C136" s="47"/>
      <c r="D136" s="47"/>
      <c r="E136" s="47"/>
      <c r="F136" s="47"/>
      <c r="G136" s="47"/>
      <c r="H136" s="47"/>
      <c r="I136" s="47"/>
      <c r="J136" s="47"/>
    </row>
    <row r="137" spans="2:10" x14ac:dyDescent="0.3">
      <c r="B137" s="47"/>
      <c r="C137" s="47"/>
      <c r="D137" s="47"/>
      <c r="E137" s="47"/>
      <c r="F137" s="47"/>
      <c r="G137" s="47"/>
      <c r="H137" s="47"/>
      <c r="I137" s="47"/>
      <c r="J137" s="47"/>
    </row>
    <row r="138" spans="2:10" x14ac:dyDescent="0.3">
      <c r="B138" s="47"/>
      <c r="C138" s="47"/>
      <c r="D138" s="47"/>
      <c r="E138" s="47"/>
      <c r="F138" s="47"/>
      <c r="G138" s="47"/>
      <c r="H138" s="47"/>
      <c r="I138" s="47"/>
      <c r="J138" s="47"/>
    </row>
    <row r="139" spans="2:10" x14ac:dyDescent="0.3">
      <c r="B139" s="47"/>
      <c r="C139" s="47"/>
      <c r="D139" s="47"/>
      <c r="E139" s="47"/>
      <c r="F139" s="47"/>
      <c r="G139" s="47"/>
      <c r="H139" s="47"/>
      <c r="I139" s="47"/>
      <c r="J139" s="47"/>
    </row>
    <row r="140" spans="2:10" x14ac:dyDescent="0.3">
      <c r="B140" s="47"/>
      <c r="C140" s="47"/>
      <c r="D140" s="47"/>
      <c r="E140" s="47"/>
      <c r="F140" s="47"/>
      <c r="G140" s="47"/>
      <c r="H140" s="47"/>
      <c r="I140" s="47"/>
      <c r="J140" s="47"/>
    </row>
    <row r="141" spans="2:10" x14ac:dyDescent="0.3">
      <c r="B141" s="47"/>
      <c r="C141" s="47"/>
      <c r="D141" s="47"/>
      <c r="E141" s="47"/>
      <c r="F141" s="47"/>
      <c r="G141" s="47"/>
      <c r="H141" s="47"/>
      <c r="I141" s="47"/>
      <c r="J141" s="47"/>
    </row>
    <row r="142" spans="2:10" x14ac:dyDescent="0.3">
      <c r="B142" s="47"/>
      <c r="C142" s="47"/>
      <c r="D142" s="47"/>
      <c r="E142" s="47"/>
      <c r="F142" s="47"/>
      <c r="G142" s="47"/>
      <c r="H142" s="47"/>
      <c r="I142" s="47"/>
      <c r="J142" s="47"/>
    </row>
    <row r="143" spans="2:10" x14ac:dyDescent="0.3">
      <c r="B143" s="47"/>
      <c r="C143" s="47"/>
      <c r="D143" s="47"/>
      <c r="E143" s="47"/>
      <c r="F143" s="47"/>
      <c r="G143" s="47"/>
      <c r="H143" s="47"/>
      <c r="I143" s="47"/>
      <c r="J143" s="47"/>
    </row>
    <row r="144" spans="2:10" x14ac:dyDescent="0.3">
      <c r="B144" s="47"/>
      <c r="C144" s="47"/>
      <c r="D144" s="47"/>
      <c r="E144" s="47"/>
      <c r="F144" s="47"/>
      <c r="G144" s="47"/>
      <c r="H144" s="47"/>
      <c r="I144" s="47"/>
      <c r="J144" s="47"/>
    </row>
    <row r="145" spans="2:10" x14ac:dyDescent="0.3">
      <c r="B145" s="47"/>
      <c r="C145" s="47"/>
      <c r="D145" s="47"/>
      <c r="E145" s="47"/>
      <c r="F145" s="47"/>
      <c r="G145" s="47"/>
      <c r="H145" s="47"/>
      <c r="I145" s="47"/>
      <c r="J145" s="47"/>
    </row>
    <row r="146" spans="2:10" x14ac:dyDescent="0.3">
      <c r="B146" s="47"/>
      <c r="C146" s="47"/>
      <c r="D146" s="47"/>
      <c r="E146" s="47"/>
      <c r="F146" s="47"/>
      <c r="G146" s="47"/>
      <c r="H146" s="47"/>
      <c r="I146" s="47"/>
      <c r="J146" s="47"/>
    </row>
    <row r="147" spans="2:10" x14ac:dyDescent="0.3">
      <c r="B147" s="47"/>
      <c r="C147" s="47"/>
      <c r="D147" s="47"/>
      <c r="E147" s="47"/>
      <c r="F147" s="47"/>
      <c r="G147" s="47"/>
      <c r="H147" s="47"/>
      <c r="I147" s="47"/>
      <c r="J147" s="47"/>
    </row>
    <row r="148" spans="2:10" x14ac:dyDescent="0.3">
      <c r="B148" s="47"/>
      <c r="C148" s="47"/>
      <c r="D148" s="47"/>
      <c r="E148" s="47"/>
      <c r="F148" s="47"/>
      <c r="G148" s="47"/>
      <c r="H148" s="47"/>
      <c r="I148" s="47"/>
      <c r="J148" s="47"/>
    </row>
    <row r="149" spans="2:10" x14ac:dyDescent="0.3">
      <c r="B149" s="47"/>
      <c r="C149" s="47"/>
      <c r="D149" s="47"/>
      <c r="E149" s="47"/>
      <c r="F149" s="47"/>
      <c r="G149" s="47"/>
      <c r="H149" s="47"/>
      <c r="I149" s="47"/>
      <c r="J149" s="47"/>
    </row>
    <row r="150" spans="2:10" x14ac:dyDescent="0.3">
      <c r="B150" s="47"/>
      <c r="C150" s="47"/>
      <c r="D150" s="47"/>
      <c r="E150" s="47"/>
      <c r="F150" s="47"/>
      <c r="G150" s="47"/>
      <c r="H150" s="47"/>
      <c r="I150" s="47"/>
      <c r="J150" s="47"/>
    </row>
    <row r="151" spans="2:10" x14ac:dyDescent="0.3">
      <c r="B151" s="47"/>
      <c r="C151" s="47"/>
      <c r="D151" s="47"/>
      <c r="E151" s="47"/>
      <c r="F151" s="47"/>
      <c r="G151" s="47"/>
      <c r="H151" s="47"/>
      <c r="I151" s="47"/>
      <c r="J151" s="47"/>
    </row>
    <row r="152" spans="2:10" x14ac:dyDescent="0.3">
      <c r="B152" s="47"/>
      <c r="C152" s="47"/>
      <c r="D152" s="47"/>
      <c r="E152" s="47"/>
      <c r="F152" s="47"/>
      <c r="G152" s="47"/>
      <c r="H152" s="47"/>
      <c r="I152" s="47"/>
      <c r="J152" s="47"/>
    </row>
    <row r="153" spans="2:10" x14ac:dyDescent="0.3">
      <c r="B153" s="47"/>
      <c r="C153" s="47"/>
      <c r="D153" s="47"/>
      <c r="E153" s="47"/>
      <c r="F153" s="47"/>
      <c r="G153" s="47"/>
      <c r="H153" s="47"/>
      <c r="I153" s="47"/>
      <c r="J153" s="47"/>
    </row>
    <row r="154" spans="2:10" x14ac:dyDescent="0.3">
      <c r="B154" s="47"/>
      <c r="C154" s="47"/>
      <c r="D154" s="47"/>
      <c r="E154" s="47"/>
      <c r="F154" s="47"/>
      <c r="G154" s="47"/>
      <c r="H154" s="47"/>
      <c r="I154" s="47"/>
      <c r="J154" s="47"/>
    </row>
    <row r="155" spans="2:10" x14ac:dyDescent="0.3">
      <c r="B155" s="47"/>
      <c r="C155" s="47"/>
      <c r="D155" s="47"/>
      <c r="E155" s="47"/>
      <c r="F155" s="47"/>
      <c r="G155" s="47"/>
      <c r="H155" s="47"/>
      <c r="I155" s="47"/>
      <c r="J155" s="47"/>
    </row>
    <row r="156" spans="2:10" x14ac:dyDescent="0.3">
      <c r="B156" s="47"/>
      <c r="C156" s="47"/>
      <c r="D156" s="47"/>
      <c r="E156" s="47"/>
      <c r="F156" s="47"/>
      <c r="G156" s="47"/>
      <c r="H156" s="47"/>
      <c r="I156" s="47"/>
      <c r="J156" s="47"/>
    </row>
    <row r="157" spans="2:10" x14ac:dyDescent="0.3">
      <c r="B157" s="47"/>
      <c r="C157" s="47"/>
      <c r="D157" s="47"/>
      <c r="E157" s="47"/>
      <c r="F157" s="47"/>
      <c r="G157" s="47"/>
      <c r="H157" s="47"/>
      <c r="I157" s="47"/>
      <c r="J157" s="47"/>
    </row>
    <row r="158" spans="2:10" x14ac:dyDescent="0.3">
      <c r="B158" s="47"/>
      <c r="C158" s="47"/>
      <c r="D158" s="47"/>
      <c r="E158" s="47"/>
      <c r="F158" s="47"/>
      <c r="G158" s="47"/>
      <c r="H158" s="47"/>
      <c r="I158" s="47"/>
      <c r="J158" s="47"/>
    </row>
    <row r="159" spans="2:10" x14ac:dyDescent="0.3">
      <c r="B159" s="47"/>
      <c r="C159" s="47"/>
      <c r="D159" s="47"/>
      <c r="E159" s="47"/>
      <c r="F159" s="47"/>
      <c r="G159" s="47"/>
      <c r="H159" s="47"/>
      <c r="I159" s="47"/>
      <c r="J159" s="47"/>
    </row>
    <row r="160" spans="2:10" x14ac:dyDescent="0.3">
      <c r="B160" s="47"/>
      <c r="C160" s="47"/>
      <c r="D160" s="47"/>
      <c r="E160" s="47"/>
      <c r="F160" s="47"/>
      <c r="G160" s="47"/>
      <c r="H160" s="47"/>
      <c r="I160" s="47"/>
      <c r="J160" s="47"/>
    </row>
    <row r="161" spans="2:10" x14ac:dyDescent="0.3">
      <c r="B161" s="47"/>
      <c r="C161" s="47"/>
      <c r="D161" s="47"/>
      <c r="E161" s="47"/>
      <c r="F161" s="47"/>
      <c r="G161" s="47"/>
      <c r="H161" s="47"/>
      <c r="I161" s="47"/>
      <c r="J161" s="47"/>
    </row>
    <row r="162" spans="2:10" x14ac:dyDescent="0.3">
      <c r="B162" s="47"/>
      <c r="C162" s="47"/>
      <c r="D162" s="47"/>
      <c r="E162" s="47"/>
      <c r="F162" s="47"/>
      <c r="G162" s="47"/>
      <c r="H162" s="47"/>
      <c r="I162" s="47"/>
      <c r="J162" s="47"/>
    </row>
    <row r="163" spans="2:10" x14ac:dyDescent="0.3">
      <c r="B163" s="47"/>
      <c r="C163" s="47"/>
      <c r="D163" s="47"/>
      <c r="E163" s="47"/>
      <c r="F163" s="47"/>
      <c r="G163" s="47"/>
      <c r="H163" s="47"/>
      <c r="I163" s="47"/>
      <c r="J163" s="47"/>
    </row>
    <row r="164" spans="2:10" x14ac:dyDescent="0.3">
      <c r="B164" s="47"/>
      <c r="C164" s="47"/>
      <c r="D164" s="47"/>
      <c r="E164" s="47"/>
      <c r="F164" s="47"/>
      <c r="G164" s="47"/>
      <c r="H164" s="47"/>
      <c r="I164" s="47"/>
      <c r="J164" s="47"/>
    </row>
    <row r="165" spans="2:10" x14ac:dyDescent="0.3">
      <c r="B165" s="47"/>
      <c r="C165" s="47"/>
      <c r="D165" s="47"/>
      <c r="E165" s="47"/>
      <c r="F165" s="47"/>
      <c r="G165" s="47"/>
      <c r="H165" s="47"/>
      <c r="I165" s="47"/>
      <c r="J165" s="47"/>
    </row>
    <row r="166" spans="2:10" x14ac:dyDescent="0.3">
      <c r="B166" s="47"/>
      <c r="C166" s="47"/>
      <c r="D166" s="47"/>
      <c r="E166" s="47"/>
      <c r="F166" s="47"/>
      <c r="G166" s="47"/>
      <c r="H166" s="47"/>
      <c r="I166" s="47"/>
      <c r="J166" s="47"/>
    </row>
    <row r="167" spans="2:10" x14ac:dyDescent="0.3">
      <c r="B167" s="47"/>
      <c r="C167" s="47"/>
      <c r="D167" s="47"/>
      <c r="E167" s="47"/>
      <c r="F167" s="47"/>
      <c r="G167" s="47"/>
      <c r="H167" s="47"/>
      <c r="I167" s="47"/>
      <c r="J167" s="47"/>
    </row>
    <row r="168" spans="2:10" x14ac:dyDescent="0.3">
      <c r="B168" s="47"/>
      <c r="C168" s="47"/>
      <c r="D168" s="47"/>
      <c r="E168" s="47"/>
      <c r="F168" s="47"/>
      <c r="G168" s="47"/>
      <c r="H168" s="47"/>
      <c r="I168" s="47"/>
      <c r="J168" s="47"/>
    </row>
    <row r="169" spans="2:10" x14ac:dyDescent="0.3">
      <c r="B169" s="47"/>
      <c r="C169" s="47"/>
      <c r="D169" s="47"/>
      <c r="E169" s="47"/>
      <c r="F169" s="47"/>
      <c r="G169" s="47"/>
      <c r="H169" s="47"/>
      <c r="I169" s="47"/>
      <c r="J169" s="47"/>
    </row>
    <row r="170" spans="2:10" x14ac:dyDescent="0.3">
      <c r="B170" s="47"/>
      <c r="C170" s="47"/>
      <c r="D170" s="47"/>
      <c r="E170" s="47"/>
      <c r="F170" s="47"/>
      <c r="G170" s="47"/>
      <c r="H170" s="47"/>
      <c r="I170" s="47"/>
      <c r="J170" s="47"/>
    </row>
    <row r="171" spans="2:10" x14ac:dyDescent="0.3">
      <c r="B171" s="47"/>
      <c r="C171" s="47"/>
      <c r="D171" s="47"/>
      <c r="E171" s="47"/>
      <c r="F171" s="47"/>
      <c r="G171" s="47"/>
      <c r="H171" s="47"/>
      <c r="I171" s="47"/>
      <c r="J171" s="47"/>
    </row>
    <row r="172" spans="2:10" x14ac:dyDescent="0.3">
      <c r="B172" s="47"/>
      <c r="C172" s="47"/>
      <c r="D172" s="47"/>
      <c r="E172" s="47"/>
      <c r="F172" s="47"/>
      <c r="G172" s="47"/>
      <c r="H172" s="47"/>
      <c r="I172" s="47"/>
      <c r="J172" s="47"/>
    </row>
    <row r="173" spans="2:10" x14ac:dyDescent="0.3">
      <c r="B173" s="47"/>
      <c r="C173" s="47"/>
      <c r="D173" s="47"/>
      <c r="E173" s="47"/>
      <c r="F173" s="47"/>
      <c r="G173" s="47"/>
      <c r="H173" s="47"/>
      <c r="I173" s="47"/>
      <c r="J173" s="47"/>
    </row>
    <row r="174" spans="2:10" x14ac:dyDescent="0.3">
      <c r="B174" s="47"/>
      <c r="C174" s="47"/>
      <c r="D174" s="47"/>
      <c r="E174" s="47"/>
      <c r="F174" s="47"/>
      <c r="G174" s="47"/>
      <c r="H174" s="47"/>
      <c r="I174" s="47"/>
      <c r="J174" s="47"/>
    </row>
    <row r="175" spans="2:10" x14ac:dyDescent="0.3">
      <c r="B175" s="47"/>
      <c r="C175" s="47"/>
      <c r="D175" s="47"/>
      <c r="E175" s="47"/>
      <c r="F175" s="47"/>
      <c r="G175" s="47"/>
      <c r="H175" s="47"/>
      <c r="I175" s="47"/>
      <c r="J175" s="47"/>
    </row>
    <row r="176" spans="2:10" x14ac:dyDescent="0.3">
      <c r="B176" s="47"/>
      <c r="C176" s="47"/>
      <c r="D176" s="47"/>
      <c r="E176" s="47"/>
      <c r="F176" s="47"/>
      <c r="G176" s="47"/>
      <c r="H176" s="47"/>
      <c r="I176" s="47"/>
      <c r="J176" s="47"/>
    </row>
    <row r="177" spans="2:10" x14ac:dyDescent="0.3">
      <c r="B177" s="47"/>
      <c r="C177" s="47"/>
      <c r="D177" s="47"/>
      <c r="E177" s="47"/>
      <c r="F177" s="47"/>
      <c r="G177" s="47"/>
      <c r="H177" s="47"/>
      <c r="I177" s="47"/>
      <c r="J177" s="47"/>
    </row>
    <row r="178" spans="2:10" x14ac:dyDescent="0.3">
      <c r="B178" s="47"/>
      <c r="C178" s="47"/>
      <c r="D178" s="47"/>
      <c r="E178" s="47"/>
      <c r="F178" s="47"/>
      <c r="G178" s="47"/>
      <c r="H178" s="47"/>
      <c r="I178" s="47"/>
      <c r="J178" s="47"/>
    </row>
    <row r="179" spans="2:10" x14ac:dyDescent="0.3">
      <c r="B179" s="47"/>
      <c r="C179" s="47"/>
      <c r="D179" s="47"/>
      <c r="E179" s="47"/>
      <c r="F179" s="47"/>
      <c r="G179" s="47"/>
      <c r="H179" s="47"/>
      <c r="I179" s="47"/>
      <c r="J179" s="47"/>
    </row>
    <row r="180" spans="2:10" x14ac:dyDescent="0.3">
      <c r="B180" s="47"/>
      <c r="C180" s="47"/>
      <c r="D180" s="47"/>
      <c r="E180" s="47"/>
      <c r="F180" s="47"/>
      <c r="G180" s="47"/>
      <c r="H180" s="47"/>
      <c r="I180" s="47"/>
      <c r="J180" s="47"/>
    </row>
    <row r="181" spans="2:10" x14ac:dyDescent="0.3">
      <c r="B181" s="47"/>
      <c r="C181" s="47"/>
      <c r="D181" s="47"/>
      <c r="E181" s="47"/>
      <c r="F181" s="47"/>
      <c r="G181" s="47"/>
      <c r="H181" s="47"/>
      <c r="I181" s="47"/>
      <c r="J181" s="47"/>
    </row>
    <row r="182" spans="2:10" x14ac:dyDescent="0.3">
      <c r="B182" s="47"/>
      <c r="C182" s="47"/>
      <c r="D182" s="47"/>
      <c r="E182" s="47"/>
      <c r="F182" s="47"/>
      <c r="G182" s="47"/>
      <c r="H182" s="47"/>
      <c r="I182" s="47"/>
      <c r="J182" s="47"/>
    </row>
    <row r="183" spans="2:10" x14ac:dyDescent="0.3">
      <c r="B183" s="47"/>
      <c r="C183" s="47"/>
      <c r="D183" s="47"/>
      <c r="E183" s="47"/>
      <c r="F183" s="47"/>
      <c r="G183" s="47"/>
      <c r="H183" s="47"/>
      <c r="I183" s="47"/>
      <c r="J183" s="47"/>
    </row>
    <row r="184" spans="2:10" x14ac:dyDescent="0.3">
      <c r="B184" s="47"/>
      <c r="C184" s="47"/>
      <c r="D184" s="47"/>
      <c r="E184" s="47"/>
      <c r="F184" s="47"/>
      <c r="G184" s="47"/>
      <c r="H184" s="47"/>
      <c r="I184" s="47"/>
      <c r="J184" s="47"/>
    </row>
    <row r="185" spans="2:10" x14ac:dyDescent="0.3">
      <c r="B185" s="47"/>
      <c r="C185" s="47"/>
      <c r="D185" s="47"/>
      <c r="E185" s="47"/>
      <c r="F185" s="47"/>
      <c r="G185" s="47"/>
      <c r="H185" s="47"/>
      <c r="I185" s="47"/>
      <c r="J185" s="47"/>
    </row>
    <row r="186" spans="2:10" x14ac:dyDescent="0.3">
      <c r="B186" s="47"/>
      <c r="C186" s="47"/>
      <c r="D186" s="47"/>
      <c r="E186" s="47"/>
      <c r="F186" s="47"/>
      <c r="G186" s="47"/>
      <c r="H186" s="47"/>
      <c r="I186" s="47"/>
      <c r="J186" s="47"/>
    </row>
    <row r="187" spans="2:10" x14ac:dyDescent="0.3">
      <c r="B187" s="47"/>
      <c r="C187" s="47"/>
      <c r="D187" s="47"/>
      <c r="E187" s="47"/>
      <c r="F187" s="47"/>
      <c r="G187" s="47"/>
      <c r="H187" s="47"/>
      <c r="I187" s="47"/>
      <c r="J187" s="47"/>
    </row>
    <row r="188" spans="2:10" x14ac:dyDescent="0.3">
      <c r="B188" s="47"/>
      <c r="C188" s="47"/>
      <c r="D188" s="47"/>
      <c r="E188" s="47"/>
      <c r="F188" s="47"/>
      <c r="G188" s="47"/>
      <c r="H188" s="47"/>
      <c r="I188" s="47"/>
      <c r="J188" s="47"/>
    </row>
    <row r="189" spans="2:10" x14ac:dyDescent="0.3">
      <c r="B189" s="47"/>
      <c r="C189" s="47"/>
      <c r="D189" s="47"/>
      <c r="E189" s="47"/>
      <c r="F189" s="47"/>
      <c r="G189" s="47"/>
      <c r="H189" s="47"/>
      <c r="I189" s="47"/>
      <c r="J189" s="47"/>
    </row>
    <row r="190" spans="2:10" x14ac:dyDescent="0.3">
      <c r="B190" s="47"/>
      <c r="C190" s="47"/>
      <c r="D190" s="47"/>
      <c r="E190" s="47"/>
      <c r="F190" s="47"/>
      <c r="G190" s="47"/>
      <c r="H190" s="47"/>
      <c r="I190" s="47"/>
      <c r="J190" s="47"/>
    </row>
    <row r="191" spans="2:10" x14ac:dyDescent="0.3">
      <c r="B191" s="47"/>
      <c r="C191" s="47"/>
      <c r="D191" s="47"/>
      <c r="E191" s="47"/>
      <c r="F191" s="47"/>
      <c r="G191" s="47"/>
      <c r="H191" s="47"/>
      <c r="I191" s="47"/>
      <c r="J191" s="47"/>
    </row>
    <row r="192" spans="2:10" x14ac:dyDescent="0.3">
      <c r="B192" s="47"/>
      <c r="C192" s="47"/>
      <c r="D192" s="47"/>
      <c r="E192" s="47"/>
      <c r="F192" s="47"/>
      <c r="G192" s="47"/>
      <c r="H192" s="47"/>
      <c r="I192" s="47"/>
      <c r="J192" s="47"/>
    </row>
    <row r="193" spans="2:10" x14ac:dyDescent="0.3">
      <c r="B193" s="47"/>
      <c r="C193" s="47"/>
      <c r="D193" s="47"/>
      <c r="E193" s="47"/>
      <c r="F193" s="47"/>
      <c r="G193" s="47"/>
      <c r="H193" s="47"/>
      <c r="I193" s="47"/>
      <c r="J193" s="47"/>
    </row>
    <row r="194" spans="2:10" x14ac:dyDescent="0.3">
      <c r="B194" s="47"/>
      <c r="C194" s="47"/>
      <c r="D194" s="47"/>
      <c r="E194" s="47"/>
      <c r="F194" s="47"/>
      <c r="G194" s="47"/>
      <c r="H194" s="47"/>
      <c r="I194" s="47"/>
      <c r="J194" s="47"/>
    </row>
    <row r="195" spans="2:10" x14ac:dyDescent="0.3">
      <c r="B195" s="47"/>
      <c r="C195" s="47"/>
      <c r="D195" s="47"/>
      <c r="E195" s="47"/>
      <c r="F195" s="47"/>
      <c r="G195" s="47"/>
      <c r="H195" s="47"/>
      <c r="I195" s="47"/>
      <c r="J195" s="47"/>
    </row>
    <row r="196" spans="2:10" x14ac:dyDescent="0.3">
      <c r="B196" s="47"/>
      <c r="C196" s="47"/>
      <c r="D196" s="47"/>
      <c r="E196" s="47"/>
      <c r="F196" s="47"/>
      <c r="G196" s="47"/>
      <c r="H196" s="47"/>
      <c r="I196" s="47"/>
      <c r="J196" s="47"/>
    </row>
    <row r="197" spans="2:10" x14ac:dyDescent="0.3">
      <c r="B197" s="47"/>
      <c r="C197" s="47"/>
      <c r="D197" s="47"/>
      <c r="E197" s="47"/>
      <c r="F197" s="47"/>
      <c r="G197" s="47"/>
      <c r="H197" s="47"/>
      <c r="I197" s="47"/>
      <c r="J197" s="47"/>
    </row>
    <row r="198" spans="2:10" x14ac:dyDescent="0.3">
      <c r="B198" s="47"/>
      <c r="C198" s="47"/>
      <c r="D198" s="47"/>
      <c r="E198" s="47"/>
      <c r="F198" s="47"/>
      <c r="G198" s="47"/>
      <c r="H198" s="47"/>
      <c r="I198" s="47"/>
      <c r="J198" s="47"/>
    </row>
    <row r="199" spans="2:10" x14ac:dyDescent="0.3">
      <c r="B199" s="47"/>
      <c r="C199" s="47"/>
      <c r="D199" s="47"/>
      <c r="E199" s="47"/>
      <c r="F199" s="47"/>
      <c r="G199" s="47"/>
      <c r="H199" s="47"/>
      <c r="I199" s="47"/>
      <c r="J199" s="47"/>
    </row>
    <row r="200" spans="2:10" x14ac:dyDescent="0.3">
      <c r="B200" s="47"/>
      <c r="C200" s="47"/>
      <c r="D200" s="47"/>
      <c r="E200" s="47"/>
      <c r="F200" s="47"/>
      <c r="G200" s="47"/>
      <c r="H200" s="47"/>
      <c r="I200" s="47"/>
      <c r="J200" s="47"/>
    </row>
    <row r="201" spans="2:10" x14ac:dyDescent="0.3">
      <c r="B201" s="47"/>
      <c r="C201" s="47"/>
      <c r="D201" s="47"/>
      <c r="E201" s="47"/>
      <c r="F201" s="47"/>
      <c r="G201" s="47"/>
      <c r="H201" s="47"/>
      <c r="I201" s="47"/>
      <c r="J201" s="47"/>
    </row>
    <row r="202" spans="2:10" x14ac:dyDescent="0.3">
      <c r="B202" s="47"/>
      <c r="C202" s="47"/>
      <c r="D202" s="47"/>
      <c r="E202" s="47"/>
      <c r="F202" s="47"/>
      <c r="G202" s="47"/>
      <c r="H202" s="47"/>
      <c r="I202" s="47"/>
      <c r="J202" s="47"/>
    </row>
    <row r="203" spans="2:10" x14ac:dyDescent="0.3">
      <c r="B203" s="47"/>
      <c r="C203" s="47"/>
      <c r="D203" s="47"/>
      <c r="E203" s="47"/>
      <c r="F203" s="47"/>
      <c r="G203" s="47"/>
      <c r="H203" s="47"/>
      <c r="I203" s="47"/>
      <c r="J203" s="47"/>
    </row>
    <row r="204" spans="2:10" x14ac:dyDescent="0.3">
      <c r="B204" s="47"/>
      <c r="C204" s="47"/>
      <c r="D204" s="47"/>
      <c r="E204" s="47"/>
      <c r="F204" s="47"/>
      <c r="G204" s="47"/>
      <c r="H204" s="47"/>
      <c r="I204" s="47"/>
      <c r="J204" s="47"/>
    </row>
    <row r="205" spans="2:10" x14ac:dyDescent="0.3">
      <c r="B205" s="47"/>
      <c r="C205" s="47"/>
      <c r="D205" s="47"/>
      <c r="E205" s="47"/>
      <c r="F205" s="47"/>
      <c r="G205" s="47"/>
      <c r="H205" s="47"/>
      <c r="I205" s="47"/>
      <c r="J205" s="47"/>
    </row>
    <row r="206" spans="2:10" x14ac:dyDescent="0.3">
      <c r="B206" s="47"/>
      <c r="C206" s="47"/>
      <c r="D206" s="47"/>
      <c r="E206" s="47"/>
      <c r="F206" s="47"/>
      <c r="G206" s="47"/>
      <c r="H206" s="47"/>
      <c r="I206" s="47"/>
      <c r="J206" s="47"/>
    </row>
    <row r="207" spans="2:10" x14ac:dyDescent="0.3">
      <c r="B207" s="47"/>
      <c r="C207" s="47"/>
      <c r="D207" s="47"/>
      <c r="E207" s="47"/>
      <c r="F207" s="47"/>
      <c r="G207" s="47"/>
      <c r="H207" s="47"/>
      <c r="I207" s="47"/>
      <c r="J207" s="47"/>
    </row>
    <row r="208" spans="2:10" x14ac:dyDescent="0.3">
      <c r="B208" s="47"/>
      <c r="C208" s="47"/>
      <c r="D208" s="47"/>
      <c r="E208" s="47"/>
      <c r="F208" s="47"/>
      <c r="G208" s="47"/>
      <c r="H208" s="47"/>
      <c r="I208" s="47"/>
      <c r="J208" s="47"/>
    </row>
    <row r="209" spans="2:10" x14ac:dyDescent="0.3">
      <c r="B209" s="47"/>
      <c r="C209" s="47"/>
      <c r="D209" s="47"/>
      <c r="E209" s="47"/>
      <c r="F209" s="47"/>
      <c r="G209" s="47"/>
      <c r="H209" s="47"/>
      <c r="I209" s="47"/>
      <c r="J209" s="47"/>
    </row>
    <row r="210" spans="2:10" x14ac:dyDescent="0.3">
      <c r="B210" s="47"/>
      <c r="C210" s="47"/>
      <c r="D210" s="47"/>
      <c r="E210" s="47"/>
      <c r="F210" s="47"/>
      <c r="G210" s="47"/>
      <c r="H210" s="47"/>
      <c r="I210" s="47"/>
      <c r="J210" s="47"/>
    </row>
    <row r="211" spans="2:10" x14ac:dyDescent="0.3">
      <c r="B211" s="47"/>
      <c r="C211" s="47"/>
      <c r="D211" s="47"/>
      <c r="E211" s="47"/>
      <c r="F211" s="47"/>
      <c r="G211" s="47"/>
      <c r="H211" s="47"/>
      <c r="I211" s="47"/>
      <c r="J211" s="47"/>
    </row>
    <row r="212" spans="2:10" x14ac:dyDescent="0.3">
      <c r="B212" s="47"/>
      <c r="C212" s="47"/>
      <c r="D212" s="47"/>
      <c r="E212" s="47"/>
      <c r="F212" s="47"/>
      <c r="G212" s="47"/>
      <c r="H212" s="47"/>
      <c r="I212" s="47"/>
      <c r="J212" s="47"/>
    </row>
    <row r="213" spans="2:10" x14ac:dyDescent="0.3">
      <c r="B213" s="47"/>
      <c r="C213" s="47"/>
      <c r="D213" s="47"/>
      <c r="E213" s="47"/>
      <c r="F213" s="47"/>
      <c r="G213" s="47"/>
      <c r="H213" s="47"/>
      <c r="I213" s="47"/>
      <c r="J213" s="47"/>
    </row>
    <row r="214" spans="2:10" x14ac:dyDescent="0.3">
      <c r="B214" s="47"/>
      <c r="C214" s="47"/>
      <c r="D214" s="47"/>
      <c r="E214" s="47"/>
      <c r="F214" s="47"/>
      <c r="G214" s="47"/>
      <c r="H214" s="47"/>
      <c r="I214" s="47"/>
      <c r="J214" s="47"/>
    </row>
    <row r="215" spans="2:10" x14ac:dyDescent="0.3">
      <c r="B215" s="47"/>
      <c r="C215" s="47"/>
      <c r="D215" s="47"/>
      <c r="E215" s="47"/>
      <c r="F215" s="47"/>
      <c r="G215" s="47"/>
      <c r="H215" s="47"/>
      <c r="I215" s="47"/>
      <c r="J215" s="47"/>
    </row>
    <row r="216" spans="2:10" x14ac:dyDescent="0.3">
      <c r="B216" s="47"/>
      <c r="C216" s="47"/>
      <c r="D216" s="47"/>
      <c r="E216" s="47"/>
      <c r="F216" s="47"/>
      <c r="G216" s="47"/>
      <c r="H216" s="47"/>
      <c r="I216" s="47"/>
      <c r="J216" s="47"/>
    </row>
    <row r="217" spans="2:10" x14ac:dyDescent="0.3">
      <c r="B217" s="47"/>
      <c r="C217" s="47"/>
      <c r="D217" s="47"/>
      <c r="E217" s="47"/>
      <c r="F217" s="47"/>
      <c r="G217" s="47"/>
      <c r="H217" s="47"/>
      <c r="I217" s="47"/>
      <c r="J217" s="47"/>
    </row>
    <row r="218" spans="2:10" x14ac:dyDescent="0.3">
      <c r="B218" s="47"/>
      <c r="C218" s="47"/>
      <c r="D218" s="47"/>
      <c r="E218" s="47"/>
      <c r="F218" s="47"/>
      <c r="G218" s="47"/>
      <c r="H218" s="47"/>
      <c r="I218" s="47"/>
      <c r="J218" s="47"/>
    </row>
    <row r="219" spans="2:10" x14ac:dyDescent="0.3">
      <c r="B219" s="47"/>
      <c r="C219" s="47"/>
      <c r="D219" s="47"/>
      <c r="E219" s="47"/>
      <c r="F219" s="47"/>
      <c r="G219" s="47"/>
      <c r="H219" s="47"/>
      <c r="I219" s="47"/>
      <c r="J219" s="47"/>
    </row>
    <row r="220" spans="2:10" x14ac:dyDescent="0.3">
      <c r="B220" s="47"/>
      <c r="C220" s="47"/>
      <c r="D220" s="47"/>
      <c r="E220" s="47"/>
      <c r="F220" s="47"/>
      <c r="G220" s="47"/>
      <c r="H220" s="47"/>
      <c r="I220" s="47"/>
      <c r="J220" s="47"/>
    </row>
    <row r="221" spans="2:10" x14ac:dyDescent="0.3">
      <c r="B221" s="47"/>
      <c r="C221" s="47"/>
      <c r="D221" s="47"/>
      <c r="E221" s="47"/>
      <c r="F221" s="47"/>
      <c r="G221" s="47"/>
      <c r="H221" s="47"/>
      <c r="I221" s="47"/>
      <c r="J221" s="47"/>
    </row>
    <row r="222" spans="2:10" x14ac:dyDescent="0.3">
      <c r="B222" s="47"/>
      <c r="C222" s="47"/>
      <c r="D222" s="47"/>
      <c r="E222" s="47"/>
      <c r="F222" s="47"/>
      <c r="G222" s="47"/>
      <c r="H222" s="47"/>
      <c r="I222" s="47"/>
      <c r="J222" s="47"/>
    </row>
    <row r="223" spans="2:10" x14ac:dyDescent="0.3">
      <c r="B223" s="47"/>
      <c r="C223" s="47"/>
      <c r="D223" s="47"/>
      <c r="E223" s="47"/>
      <c r="F223" s="47"/>
      <c r="G223" s="47"/>
      <c r="H223" s="47"/>
      <c r="I223" s="47"/>
      <c r="J223" s="47"/>
    </row>
    <row r="224" spans="2:10" x14ac:dyDescent="0.3">
      <c r="B224" s="47"/>
      <c r="C224" s="47"/>
      <c r="D224" s="47"/>
      <c r="E224" s="47"/>
      <c r="F224" s="47"/>
      <c r="G224" s="47"/>
      <c r="H224" s="47"/>
      <c r="I224" s="47"/>
      <c r="J224" s="47"/>
    </row>
    <row r="225" spans="2:10" x14ac:dyDescent="0.3">
      <c r="B225" s="47"/>
      <c r="C225" s="47"/>
      <c r="D225" s="47"/>
      <c r="E225" s="47"/>
      <c r="F225" s="47"/>
      <c r="G225" s="47"/>
      <c r="H225" s="47"/>
      <c r="I225" s="47"/>
      <c r="J225" s="47"/>
    </row>
    <row r="226" spans="2:10" x14ac:dyDescent="0.3">
      <c r="B226" s="47"/>
      <c r="C226" s="47"/>
      <c r="D226" s="47"/>
      <c r="E226" s="47"/>
      <c r="F226" s="47"/>
      <c r="G226" s="47"/>
      <c r="H226" s="47"/>
      <c r="I226" s="47"/>
      <c r="J226" s="47"/>
    </row>
    <row r="227" spans="2:10" x14ac:dyDescent="0.3">
      <c r="B227" s="47"/>
      <c r="C227" s="47"/>
      <c r="D227" s="47"/>
      <c r="E227" s="47"/>
      <c r="F227" s="47"/>
      <c r="G227" s="47"/>
      <c r="H227" s="47"/>
      <c r="I227" s="47"/>
      <c r="J227" s="47"/>
    </row>
    <row r="228" spans="2:10" x14ac:dyDescent="0.3">
      <c r="B228" s="47"/>
      <c r="C228" s="47"/>
      <c r="D228" s="47"/>
      <c r="E228" s="47"/>
      <c r="F228" s="47"/>
      <c r="G228" s="47"/>
      <c r="H228" s="47"/>
      <c r="I228" s="47"/>
      <c r="J228" s="47"/>
    </row>
    <row r="229" spans="2:10" x14ac:dyDescent="0.3">
      <c r="B229" s="47"/>
      <c r="C229" s="47"/>
      <c r="D229" s="47"/>
      <c r="E229" s="47"/>
      <c r="F229" s="47"/>
      <c r="G229" s="47"/>
      <c r="H229" s="47"/>
      <c r="I229" s="47"/>
      <c r="J229" s="47"/>
    </row>
    <row r="230" spans="2:10" x14ac:dyDescent="0.3">
      <c r="B230" s="47"/>
      <c r="C230" s="47"/>
      <c r="D230" s="47"/>
      <c r="E230" s="47"/>
      <c r="F230" s="47"/>
      <c r="G230" s="47"/>
      <c r="H230" s="47"/>
      <c r="I230" s="47"/>
      <c r="J230" s="47"/>
    </row>
    <row r="231" spans="2:10" x14ac:dyDescent="0.3">
      <c r="B231" s="47"/>
      <c r="C231" s="47"/>
      <c r="D231" s="47"/>
      <c r="E231" s="47"/>
      <c r="F231" s="47"/>
      <c r="G231" s="47"/>
      <c r="H231" s="47"/>
      <c r="I231" s="47"/>
      <c r="J231" s="47"/>
    </row>
    <row r="232" spans="2:10" x14ac:dyDescent="0.3">
      <c r="B232" s="47"/>
      <c r="C232" s="47"/>
      <c r="D232" s="47"/>
      <c r="E232" s="47"/>
      <c r="F232" s="47"/>
      <c r="G232" s="47"/>
      <c r="H232" s="47"/>
      <c r="I232" s="47"/>
      <c r="J232" s="47"/>
    </row>
    <row r="233" spans="2:10" x14ac:dyDescent="0.3">
      <c r="B233" s="47"/>
      <c r="C233" s="47"/>
      <c r="D233" s="47"/>
      <c r="E233" s="47"/>
      <c r="F233" s="47"/>
      <c r="G233" s="47"/>
      <c r="H233" s="47"/>
      <c r="I233" s="47"/>
      <c r="J233" s="47"/>
    </row>
    <row r="234" spans="2:10" x14ac:dyDescent="0.3">
      <c r="B234" s="47"/>
      <c r="C234" s="47"/>
      <c r="D234" s="47"/>
      <c r="E234" s="47"/>
      <c r="F234" s="47"/>
      <c r="G234" s="47"/>
      <c r="H234" s="47"/>
      <c r="I234" s="47"/>
      <c r="J234" s="47"/>
    </row>
    <row r="235" spans="2:10" x14ac:dyDescent="0.3">
      <c r="B235" s="47"/>
      <c r="C235" s="47"/>
      <c r="D235" s="47"/>
      <c r="E235" s="47"/>
      <c r="F235" s="47"/>
      <c r="G235" s="47"/>
      <c r="H235" s="47"/>
      <c r="I235" s="47"/>
      <c r="J235" s="47"/>
    </row>
    <row r="236" spans="2:10" x14ac:dyDescent="0.3">
      <c r="B236" s="47"/>
      <c r="C236" s="47"/>
      <c r="D236" s="47"/>
      <c r="E236" s="47"/>
      <c r="F236" s="47"/>
      <c r="G236" s="47"/>
      <c r="H236" s="47"/>
      <c r="I236" s="47"/>
      <c r="J236" s="47"/>
    </row>
    <row r="237" spans="2:10" x14ac:dyDescent="0.3">
      <c r="B237" s="47"/>
      <c r="C237" s="47"/>
      <c r="D237" s="47"/>
      <c r="E237" s="47"/>
      <c r="F237" s="47"/>
      <c r="G237" s="47"/>
      <c r="H237" s="47"/>
      <c r="I237" s="47"/>
      <c r="J237" s="47"/>
    </row>
    <row r="238" spans="2:10" x14ac:dyDescent="0.3">
      <c r="B238" s="47"/>
      <c r="C238" s="47"/>
      <c r="D238" s="47"/>
      <c r="E238" s="47"/>
      <c r="F238" s="47"/>
      <c r="G238" s="47"/>
      <c r="H238" s="47"/>
      <c r="I238" s="47"/>
      <c r="J238" s="47"/>
    </row>
    <row r="239" spans="2:10" x14ac:dyDescent="0.3">
      <c r="B239" s="47"/>
      <c r="C239" s="47"/>
      <c r="D239" s="47"/>
      <c r="E239" s="47"/>
      <c r="F239" s="47"/>
      <c r="G239" s="47"/>
      <c r="H239" s="47"/>
      <c r="I239" s="47"/>
      <c r="J239" s="47"/>
    </row>
    <row r="240" spans="2:10" x14ac:dyDescent="0.3">
      <c r="B240" s="47"/>
      <c r="C240" s="47"/>
      <c r="D240" s="47"/>
      <c r="E240" s="47"/>
      <c r="F240" s="47"/>
      <c r="G240" s="47"/>
      <c r="H240" s="47"/>
      <c r="I240" s="47"/>
      <c r="J240" s="47"/>
    </row>
    <row r="241" spans="2:10" x14ac:dyDescent="0.3">
      <c r="B241" s="47"/>
      <c r="C241" s="47"/>
      <c r="D241" s="47"/>
      <c r="E241" s="47"/>
      <c r="F241" s="47"/>
      <c r="G241" s="47"/>
      <c r="H241" s="47"/>
      <c r="I241" s="47"/>
      <c r="J241" s="47"/>
    </row>
    <row r="242" spans="2:10" x14ac:dyDescent="0.3">
      <c r="B242" s="47"/>
      <c r="C242" s="47"/>
      <c r="D242" s="47"/>
      <c r="E242" s="47"/>
      <c r="F242" s="47"/>
      <c r="G242" s="47"/>
      <c r="H242" s="47"/>
      <c r="I242" s="47"/>
      <c r="J242" s="47"/>
    </row>
    <row r="243" spans="2:10" x14ac:dyDescent="0.3">
      <c r="B243" s="47"/>
      <c r="C243" s="47"/>
      <c r="D243" s="47"/>
      <c r="E243" s="47"/>
      <c r="F243" s="47"/>
      <c r="G243" s="47"/>
      <c r="H243" s="47"/>
      <c r="I243" s="47"/>
      <c r="J243" s="47"/>
    </row>
    <row r="244" spans="2:10" x14ac:dyDescent="0.3">
      <c r="B244" s="47"/>
      <c r="C244" s="47"/>
      <c r="D244" s="47"/>
      <c r="E244" s="47"/>
      <c r="F244" s="47"/>
      <c r="G244" s="47"/>
      <c r="H244" s="47"/>
      <c r="I244" s="47"/>
      <c r="J244" s="47"/>
    </row>
    <row r="245" spans="2:10" x14ac:dyDescent="0.3">
      <c r="B245" s="47"/>
      <c r="C245" s="47"/>
      <c r="D245" s="47"/>
      <c r="E245" s="47"/>
      <c r="F245" s="47"/>
      <c r="G245" s="47"/>
      <c r="H245" s="47"/>
      <c r="I245" s="47"/>
      <c r="J245" s="47"/>
    </row>
    <row r="246" spans="2:10" x14ac:dyDescent="0.3">
      <c r="B246" s="47"/>
      <c r="C246" s="47"/>
      <c r="D246" s="47"/>
      <c r="E246" s="47"/>
      <c r="F246" s="47"/>
      <c r="G246" s="47"/>
      <c r="H246" s="47"/>
      <c r="I246" s="47"/>
      <c r="J246" s="47"/>
    </row>
    <row r="247" spans="2:10" x14ac:dyDescent="0.3">
      <c r="B247" s="47"/>
      <c r="C247" s="47"/>
      <c r="D247" s="47"/>
      <c r="E247" s="47"/>
      <c r="F247" s="47"/>
      <c r="G247" s="47"/>
      <c r="H247" s="47"/>
      <c r="I247" s="47"/>
      <c r="J247" s="4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64" bestFit="1" customWidth="1"/>
    <col min="2" max="2" width="20" style="64" customWidth="1"/>
    <col min="3" max="3" width="20.81640625" style="64" customWidth="1"/>
    <col min="4" max="4" width="11.453125" style="64" bestFit="1" customWidth="1"/>
    <col min="5" max="16384" width="9.1796875" style="64"/>
  </cols>
  <sheetData>
    <row r="2" spans="1:19" ht="54.75" customHeight="1" x14ac:dyDescent="0.45">
      <c r="A2" s="256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31.03.2023 
(за видами відсоткових ставок)</v>
      </c>
      <c r="B2" s="257"/>
      <c r="C2" s="257"/>
      <c r="D2" s="25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3">
      <c r="A3" s="258"/>
      <c r="B3" s="258"/>
      <c r="C3" s="258"/>
      <c r="D3" s="258"/>
    </row>
    <row r="4" spans="1:19" s="216" customFormat="1" x14ac:dyDescent="0.3">
      <c r="D4" s="216" t="str">
        <f>VALVAL</f>
        <v>млрд. одиниць</v>
      </c>
    </row>
    <row r="5" spans="1:19" s="151" customFormat="1" x14ac:dyDescent="0.25">
      <c r="A5" s="213"/>
      <c r="B5" s="97" t="s">
        <v>168</v>
      </c>
      <c r="C5" s="97" t="s">
        <v>171</v>
      </c>
      <c r="D5" s="97" t="s">
        <v>190</v>
      </c>
    </row>
    <row r="6" spans="1:19" s="86" customFormat="1" ht="15.5" x14ac:dyDescent="0.25">
      <c r="A6" s="212" t="s">
        <v>152</v>
      </c>
      <c r="B6" s="136">
        <f>SUM(B$7+ B$8)</f>
        <v>119.91125207856001</v>
      </c>
      <c r="C6" s="136">
        <f>SUM(C$7+ C$8)</f>
        <v>4384.9866127477299</v>
      </c>
      <c r="D6" s="183">
        <f>SUM(D$7+ D$8)</f>
        <v>1</v>
      </c>
    </row>
    <row r="7" spans="1:19" s="76" customFormat="1" ht="14" x14ac:dyDescent="0.25">
      <c r="A7" s="243" t="s">
        <v>46</v>
      </c>
      <c r="B7" s="214">
        <v>40.656932376749999</v>
      </c>
      <c r="C7" s="214">
        <v>1486.7670973076299</v>
      </c>
      <c r="D7" s="2">
        <v>0.339059</v>
      </c>
    </row>
    <row r="8" spans="1:19" s="76" customFormat="1" ht="14" x14ac:dyDescent="0.25">
      <c r="A8" s="243" t="s">
        <v>106</v>
      </c>
      <c r="B8" s="214">
        <v>79.254319701810005</v>
      </c>
      <c r="C8" s="214">
        <v>2898.2195154401002</v>
      </c>
      <c r="D8" s="2">
        <v>0.660941</v>
      </c>
    </row>
    <row r="9" spans="1:19" x14ac:dyDescent="0.3">
      <c r="B9" s="237"/>
      <c r="C9" s="237"/>
      <c r="D9" s="23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 x14ac:dyDescent="0.3">
      <c r="B10" s="237"/>
      <c r="C10" s="237"/>
      <c r="D10" s="23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x14ac:dyDescent="0.3">
      <c r="B11" s="237"/>
      <c r="C11" s="237"/>
      <c r="D11" s="23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x14ac:dyDescent="0.3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x14ac:dyDescent="0.3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9" x14ac:dyDescent="0.3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9" x14ac:dyDescent="0.3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9" x14ac:dyDescent="0.3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 x14ac:dyDescent="0.3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 x14ac:dyDescent="0.3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 x14ac:dyDescent="0.3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 x14ac:dyDescent="0.3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2:17" x14ac:dyDescent="0.3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2:17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7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2:17" x14ac:dyDescent="0.3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2:17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2:17" x14ac:dyDescent="0.3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17" x14ac:dyDescent="0.3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2:17" x14ac:dyDescent="0.3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2:17" x14ac:dyDescent="0.3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2:17" x14ac:dyDescent="0.3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2:17" x14ac:dyDescent="0.3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64" bestFit="1" customWidth="1"/>
    <col min="2" max="2" width="18" style="64" customWidth="1"/>
    <col min="3" max="3" width="19.81640625" style="64" customWidth="1"/>
    <col min="4" max="4" width="11.453125" style="64" bestFit="1" customWidth="1"/>
    <col min="5" max="16384" width="9.1796875" style="64"/>
  </cols>
  <sheetData>
    <row r="2" spans="1:19" ht="18.75" customHeight="1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257"/>
      <c r="C2" s="257"/>
      <c r="D2" s="25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.5" x14ac:dyDescent="0.45">
      <c r="A3" s="259" t="s">
        <v>87</v>
      </c>
      <c r="B3" s="259"/>
      <c r="C3" s="259"/>
      <c r="D3" s="259"/>
    </row>
    <row r="4" spans="1:19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s="216" customFormat="1" x14ac:dyDescent="0.3">
      <c r="D5" s="216" t="str">
        <f>VALVAL</f>
        <v>млрд. одиниць</v>
      </c>
    </row>
    <row r="6" spans="1:19" s="151" customFormat="1" x14ac:dyDescent="0.25">
      <c r="A6" s="206"/>
      <c r="B6" s="97" t="s">
        <v>168</v>
      </c>
      <c r="C6" s="97" t="s">
        <v>171</v>
      </c>
      <c r="D6" s="97" t="s">
        <v>190</v>
      </c>
    </row>
    <row r="7" spans="1:19" s="86" customFormat="1" ht="15.5" x14ac:dyDescent="0.25">
      <c r="A7" s="212" t="s">
        <v>152</v>
      </c>
      <c r="B7" s="104">
        <f>SUM(B$8+ B$9)</f>
        <v>119.91125207856001</v>
      </c>
      <c r="C7" s="104">
        <f>SUM(C$8+ C$9)</f>
        <v>4384.9866127477299</v>
      </c>
      <c r="D7" s="128">
        <f>SUM(D$8+ D$9)</f>
        <v>1</v>
      </c>
    </row>
    <row r="8" spans="1:19" s="76" customFormat="1" ht="14" x14ac:dyDescent="0.25">
      <c r="A8" s="102" t="str">
        <f>SRATE_M!A7</f>
        <v>Борг, по якому сплата відсотків здійснюється за плаваючими процентними ставками</v>
      </c>
      <c r="B8" s="214">
        <f>SRATE_M!B7</f>
        <v>40.656932376749999</v>
      </c>
      <c r="C8" s="214">
        <f>SRATE_M!C7</f>
        <v>1486.7670973076299</v>
      </c>
      <c r="D8" s="2">
        <f>SRATE_M!D7</f>
        <v>0.339059</v>
      </c>
    </row>
    <row r="9" spans="1:19" s="76" customFormat="1" ht="14" x14ac:dyDescent="0.25">
      <c r="A9" s="102" t="str">
        <f>SRATE_M!A8</f>
        <v>Борг, по якому сплата відсотків здійснюється за фіксованими процентними ставками</v>
      </c>
      <c r="B9" s="214">
        <f>SRATE_M!B8</f>
        <v>79.254319701810005</v>
      </c>
      <c r="C9" s="214">
        <f>SRATE_M!C8</f>
        <v>2898.2195154401002</v>
      </c>
      <c r="D9" s="2">
        <f>SRATE_M!D8</f>
        <v>0.660941</v>
      </c>
    </row>
    <row r="10" spans="1:19" x14ac:dyDescent="0.3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9" x14ac:dyDescent="0.3">
      <c r="A11" s="109" t="s">
        <v>163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x14ac:dyDescent="0.3">
      <c r="B12" s="47"/>
      <c r="C12" s="47"/>
      <c r="D12" s="216" t="str">
        <f>VALVAL</f>
        <v>млрд. одиниць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4" customFormat="1" x14ac:dyDescent="0.3">
      <c r="A13" s="213"/>
      <c r="B13" s="97" t="s">
        <v>168</v>
      </c>
      <c r="C13" s="97" t="s">
        <v>171</v>
      </c>
      <c r="D13" s="97" t="s">
        <v>190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</row>
    <row r="14" spans="1:19" s="210" customFormat="1" ht="14.5" x14ac:dyDescent="0.35">
      <c r="A14" s="236" t="s">
        <v>152</v>
      </c>
      <c r="B14" s="137">
        <f>B$15+B$18</f>
        <v>119.91125207856</v>
      </c>
      <c r="C14" s="137">
        <f>C$15+C$18</f>
        <v>4384.9866127477299</v>
      </c>
      <c r="D14" s="162">
        <f>D$15+D$18</f>
        <v>1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s="194" customFormat="1" ht="14.5" x14ac:dyDescent="0.35">
      <c r="A15" s="3" t="s">
        <v>65</v>
      </c>
      <c r="B15" s="167">
        <f>SUM(B$16:B$17)</f>
        <v>110.61838573607</v>
      </c>
      <c r="C15" s="167">
        <f>SUM(C$16:C$17)</f>
        <v>4045.1595006161097</v>
      </c>
      <c r="D15" s="160">
        <f>SUM(D$16:D$17)</f>
        <v>0.92250200000000004</v>
      </c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</row>
    <row r="16" spans="1:19" s="197" customFormat="1" outlineLevel="1" x14ac:dyDescent="0.3">
      <c r="A16" s="242" t="s">
        <v>46</v>
      </c>
      <c r="B16" s="232">
        <v>33.900469438919998</v>
      </c>
      <c r="C16" s="232">
        <v>1239.6927067197601</v>
      </c>
      <c r="D16" s="26">
        <v>0.28271299999999999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</row>
    <row r="17" spans="1:17" s="197" customFormat="1" outlineLevel="1" x14ac:dyDescent="0.3">
      <c r="A17" s="242" t="s">
        <v>106</v>
      </c>
      <c r="B17" s="232">
        <v>76.717916297149998</v>
      </c>
      <c r="C17" s="232">
        <v>2805.4667938963498</v>
      </c>
      <c r="D17" s="26">
        <v>0.63978900000000005</v>
      </c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</row>
    <row r="18" spans="1:17" s="194" customFormat="1" ht="14.5" x14ac:dyDescent="0.35">
      <c r="A18" s="3" t="s">
        <v>14</v>
      </c>
      <c r="B18" s="167">
        <f>SUM(B$19:B$20)</f>
        <v>9.2928663424900009</v>
      </c>
      <c r="C18" s="167">
        <f>SUM(C$19:C$20)</f>
        <v>339.82711213161997</v>
      </c>
      <c r="D18" s="160">
        <f>SUM(D$19:D$20)</f>
        <v>7.7497999999999997E-2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7" s="197" customFormat="1" outlineLevel="1" x14ac:dyDescent="0.3">
      <c r="A19" s="242" t="s">
        <v>46</v>
      </c>
      <c r="B19" s="232">
        <v>6.7564629378300003</v>
      </c>
      <c r="C19" s="232">
        <v>247.07439058787</v>
      </c>
      <c r="D19" s="26">
        <v>5.6346E-2</v>
      </c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</row>
    <row r="20" spans="1:17" s="197" customFormat="1" outlineLevel="1" x14ac:dyDescent="0.3">
      <c r="A20" s="242" t="s">
        <v>106</v>
      </c>
      <c r="B20" s="232">
        <v>2.5364034046600001</v>
      </c>
      <c r="C20" s="232">
        <v>92.752721543749999</v>
      </c>
      <c r="D20" s="26">
        <v>2.1152000000000001E-2</v>
      </c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</row>
    <row r="21" spans="1:17" x14ac:dyDescent="0.3">
      <c r="B21" s="237"/>
      <c r="C21" s="237"/>
      <c r="D21" s="3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x14ac:dyDescent="0.3">
      <c r="B22" s="237"/>
      <c r="C22" s="237"/>
      <c r="D22" s="30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3">
      <c r="B23" s="237"/>
      <c r="C23" s="237"/>
      <c r="D23" s="30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x14ac:dyDescent="0.3">
      <c r="B24" s="237"/>
      <c r="C24" s="237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3">
      <c r="B25" s="237"/>
      <c r="C25" s="237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3">
      <c r="B26" s="237"/>
      <c r="C26" s="237"/>
      <c r="D26" s="30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3">
      <c r="B27" s="237"/>
      <c r="C27" s="237"/>
      <c r="D27" s="3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3">
      <c r="B28" s="237"/>
      <c r="C28" s="237"/>
      <c r="D28" s="3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x14ac:dyDescent="0.3">
      <c r="B29" s="237"/>
      <c r="C29" s="23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x14ac:dyDescent="0.3">
      <c r="B30" s="237"/>
      <c r="C30" s="237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x14ac:dyDescent="0.3">
      <c r="B31" s="237"/>
      <c r="C31" s="237"/>
      <c r="D31" s="3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x14ac:dyDescent="0.3">
      <c r="B32" s="237"/>
      <c r="C32" s="237"/>
      <c r="D32" s="3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2:17" x14ac:dyDescent="0.3">
      <c r="B33" s="237"/>
      <c r="C33" s="237"/>
      <c r="D33" s="3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2:17" x14ac:dyDescent="0.3">
      <c r="B34" s="237"/>
      <c r="C34" s="237"/>
      <c r="D34" s="3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2:17" x14ac:dyDescent="0.3">
      <c r="B35" s="237"/>
      <c r="C35" s="237"/>
      <c r="D35" s="30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17" x14ac:dyDescent="0.3">
      <c r="B36" s="237"/>
      <c r="C36" s="237"/>
      <c r="D36" s="3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x14ac:dyDescent="0.3">
      <c r="B37" s="237"/>
      <c r="C37" s="23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17" x14ac:dyDescent="0.3">
      <c r="B38" s="237"/>
      <c r="C38" s="237"/>
      <c r="D38" s="30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x14ac:dyDescent="0.3">
      <c r="B39" s="237"/>
      <c r="C39" s="23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2:17" x14ac:dyDescent="0.3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2:17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2:17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2:17" x14ac:dyDescent="0.3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2:17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x14ac:dyDescent="0.3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2:17" x14ac:dyDescent="0.3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2:17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2:17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 x14ac:dyDescent="0.3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 x14ac:dyDescent="0.3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 x14ac:dyDescent="0.3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 x14ac:dyDescent="0.3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2:17" x14ac:dyDescent="0.3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2:17" x14ac:dyDescent="0.3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7" x14ac:dyDescent="0.3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7" x14ac:dyDescent="0.3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7" x14ac:dyDescent="0.3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3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3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2:17" x14ac:dyDescent="0.3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2:17" x14ac:dyDescent="0.3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7" x14ac:dyDescent="0.3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2:17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2:17" x14ac:dyDescent="0.3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2:17" x14ac:dyDescent="0.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2:17" x14ac:dyDescent="0.3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x14ac:dyDescent="0.3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7" x14ac:dyDescent="0.3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2:17" x14ac:dyDescent="0.3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2:17" x14ac:dyDescent="0.3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2:17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2:17" x14ac:dyDescent="0.3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3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3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3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3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3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x14ac:dyDescent="0.3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x14ac:dyDescent="0.3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2:17" x14ac:dyDescent="0.3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7" x14ac:dyDescent="0.3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7" x14ac:dyDescent="0.3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x14ac:dyDescent="0.3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3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x14ac:dyDescent="0.3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x14ac:dyDescent="0.3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x14ac:dyDescent="0.3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x14ac:dyDescent="0.3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x14ac:dyDescent="0.3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x14ac:dyDescent="0.3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x14ac:dyDescent="0.3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x14ac:dyDescent="0.3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x14ac:dyDescent="0.3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x14ac:dyDescent="0.3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x14ac:dyDescent="0.3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x14ac:dyDescent="0.3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x14ac:dyDescent="0.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2:17" x14ac:dyDescent="0.3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2:17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2:17" x14ac:dyDescent="0.3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2:17" x14ac:dyDescent="0.3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2:17" x14ac:dyDescent="0.3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2:17" x14ac:dyDescent="0.3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2:17" x14ac:dyDescent="0.3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2:17" x14ac:dyDescent="0.3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2:17" x14ac:dyDescent="0.3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x14ac:dyDescent="0.3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2:17" x14ac:dyDescent="0.3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2:17" x14ac:dyDescent="0.3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2:17" x14ac:dyDescent="0.3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2:17" x14ac:dyDescent="0.3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2:17" x14ac:dyDescent="0.3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2:17" x14ac:dyDescent="0.3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2:17" x14ac:dyDescent="0.3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2:17" x14ac:dyDescent="0.3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2:17" x14ac:dyDescent="0.3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2:17" x14ac:dyDescent="0.3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2:17" x14ac:dyDescent="0.3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2:17" x14ac:dyDescent="0.3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2:17" x14ac:dyDescent="0.3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2:17" x14ac:dyDescent="0.3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2:17" x14ac:dyDescent="0.3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2:17" x14ac:dyDescent="0.3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2:17" x14ac:dyDescent="0.3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2:17" x14ac:dyDescent="0.3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2:17" x14ac:dyDescent="0.3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2:17" x14ac:dyDescent="0.3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2:17" x14ac:dyDescent="0.3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2:17" x14ac:dyDescent="0.3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2:17" x14ac:dyDescent="0.3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2:17" x14ac:dyDescent="0.3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2:17" x14ac:dyDescent="0.3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7" x14ac:dyDescent="0.3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2:17" x14ac:dyDescent="0.3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7" x14ac:dyDescent="0.3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2:17" x14ac:dyDescent="0.3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x14ac:dyDescent="0.3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2:17" x14ac:dyDescent="0.3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2:17" x14ac:dyDescent="0.3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2:17" x14ac:dyDescent="0.3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2:17" x14ac:dyDescent="0.3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2:17" x14ac:dyDescent="0.3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2:17" x14ac:dyDescent="0.3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2:17" x14ac:dyDescent="0.3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2:17" x14ac:dyDescent="0.3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2:17" x14ac:dyDescent="0.3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2:17" x14ac:dyDescent="0.3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2:17" x14ac:dyDescent="0.3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2:17" x14ac:dyDescent="0.3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2:17" x14ac:dyDescent="0.3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2:17" x14ac:dyDescent="0.3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x14ac:dyDescent="0.3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2:17" x14ac:dyDescent="0.3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2:17" x14ac:dyDescent="0.3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2:17" x14ac:dyDescent="0.3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2:17" x14ac:dyDescent="0.3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2:17" x14ac:dyDescent="0.3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2:17" x14ac:dyDescent="0.3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2:17" x14ac:dyDescent="0.3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2:17" x14ac:dyDescent="0.3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2:17" x14ac:dyDescent="0.3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2:17" x14ac:dyDescent="0.3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2:17" x14ac:dyDescent="0.3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2:17" x14ac:dyDescent="0.3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2:17" x14ac:dyDescent="0.3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2:17" x14ac:dyDescent="0.3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2:17" x14ac:dyDescent="0.3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2:17" x14ac:dyDescent="0.3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2:17" x14ac:dyDescent="0.3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x14ac:dyDescent="0.3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x14ac:dyDescent="0.3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2:17" x14ac:dyDescent="0.3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2:17" x14ac:dyDescent="0.3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2:17" x14ac:dyDescent="0.3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2:17" x14ac:dyDescent="0.3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2:17" x14ac:dyDescent="0.3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2:17" x14ac:dyDescent="0.3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2:17" x14ac:dyDescent="0.3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2:17" x14ac:dyDescent="0.3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2:17" x14ac:dyDescent="0.3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2:17" x14ac:dyDescent="0.3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2:17" x14ac:dyDescent="0.3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2:17" x14ac:dyDescent="0.3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2:17" x14ac:dyDescent="0.3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2:17" x14ac:dyDescent="0.3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2:17" x14ac:dyDescent="0.3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2:17" x14ac:dyDescent="0.3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2:17" x14ac:dyDescent="0.3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x14ac:dyDescent="0.3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3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3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3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7" x14ac:dyDescent="0.3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2:17" x14ac:dyDescent="0.3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2:17" x14ac:dyDescent="0.3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2:17" x14ac:dyDescent="0.3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2:17" x14ac:dyDescent="0.3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2:17" x14ac:dyDescent="0.3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2:17" x14ac:dyDescent="0.3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2:17" x14ac:dyDescent="0.3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2:17" x14ac:dyDescent="0.3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2:17" x14ac:dyDescent="0.3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2:17" x14ac:dyDescent="0.3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2:17" x14ac:dyDescent="0.3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2:17" x14ac:dyDescent="0.3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2:17" x14ac:dyDescent="0.3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x14ac:dyDescent="0.3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x14ac:dyDescent="0.3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2:17" x14ac:dyDescent="0.3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2:17" x14ac:dyDescent="0.3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2:17" x14ac:dyDescent="0.3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2:17" x14ac:dyDescent="0.3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2:17" x14ac:dyDescent="0.3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2:17" x14ac:dyDescent="0.3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2:17" x14ac:dyDescent="0.3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2:17" x14ac:dyDescent="0.3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2:17" x14ac:dyDescent="0.3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2:17" x14ac:dyDescent="0.3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2:17" x14ac:dyDescent="0.3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2:17" x14ac:dyDescent="0.3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2:17" x14ac:dyDescent="0.3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2:17" x14ac:dyDescent="0.3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2:17" x14ac:dyDescent="0.3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7" x14ac:dyDescent="0.3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2:17" x14ac:dyDescent="0.3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2:17" x14ac:dyDescent="0.3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2:17" x14ac:dyDescent="0.3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2:17" x14ac:dyDescent="0.3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7" x14ac:dyDescent="0.3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7" x14ac:dyDescent="0.3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2:17" x14ac:dyDescent="0.3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2:17" x14ac:dyDescent="0.3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2:17" x14ac:dyDescent="0.3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2:17" x14ac:dyDescent="0.3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2:17" x14ac:dyDescent="0.3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2:17" x14ac:dyDescent="0.3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2:17" x14ac:dyDescent="0.3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2:17" x14ac:dyDescent="0.3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  <row r="248" spans="2:17" x14ac:dyDescent="0.3"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2023-04-25T09:40:30Z</cp:lastPrinted>
  <dcterms:created xsi:type="dcterms:W3CDTF">2023-04-25T06:43:28Z</dcterms:created>
  <dcterms:modified xsi:type="dcterms:W3CDTF">2023-04-25T13:05:07Z</dcterms:modified>
</cp:coreProperties>
</file>