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of.local\NetDisks\N\16000\16100\16110\Гузій Л.М\ДЕРЖМИТСЛУЖБА\2025\Звіт по ПІП\Оприлюднення на сайті- до 20.01 та  20.07\"/>
    </mc:Choice>
  </mc:AlternateContent>
  <xr:revisionPtr revIDLastSave="0" documentId="13_ncr:1_{5BE54F1D-5F37-4934-A41A-1C07CF57FF1B}" xr6:coauthVersionLast="36" xr6:coauthVersionMax="47" xr10:uidLastSave="{00000000-0000-0000-0000-000000000000}"/>
  <bookViews>
    <workbookView xWindow="0" yWindow="0" windowWidth="28800" windowHeight="11205" xr2:uid="{00000000-000D-0000-FFFF-FFFF00000000}"/>
  </bookViews>
  <sheets>
    <sheet name="Аркуш1" sheetId="1" r:id="rId1"/>
  </sheets>
  <definedNames>
    <definedName name="_xlnm.Print_Area" localSheetId="0">Аркуш1!$A$1:$AD$29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2" i="1" l="1"/>
  <c r="AC22" i="1"/>
  <c r="AC23" i="1"/>
  <c r="Y12" i="1" l="1"/>
  <c r="AB18" i="1" l="1"/>
  <c r="AB20" i="1"/>
  <c r="W23" i="1"/>
  <c r="U22" i="1" l="1"/>
  <c r="U9" i="1"/>
  <c r="R9" i="1"/>
  <c r="R22" i="1"/>
  <c r="W22" i="1" l="1"/>
  <c r="R23" i="1"/>
  <c r="R21" i="1"/>
  <c r="D14" i="1" l="1"/>
  <c r="D17" i="1"/>
  <c r="Y9" i="1" l="1"/>
  <c r="T9" i="1" l="1"/>
  <c r="T23" i="1" s="1"/>
  <c r="S9" i="1"/>
  <c r="S23" i="1" s="1"/>
  <c r="AA16" i="1" l="1"/>
  <c r="AA12" i="1"/>
  <c r="AC12" i="1" s="1"/>
  <c r="AA14" i="1"/>
  <c r="Y18" i="1"/>
  <c r="AA18" i="1" s="1"/>
  <c r="AC17" i="1" l="1"/>
  <c r="AB17" i="1"/>
  <c r="AA23" i="1"/>
  <c r="AA22" i="1"/>
  <c r="AA20" i="1"/>
  <c r="Y23" i="1"/>
  <c r="Y22" i="1"/>
  <c r="Y20" i="1"/>
  <c r="W21" i="1"/>
  <c r="AB21" i="1" s="1"/>
  <c r="W20" i="1"/>
  <c r="AC18" i="1"/>
  <c r="AC16" i="1"/>
  <c r="AB16" i="1"/>
  <c r="AC14" i="1"/>
  <c r="AB14" i="1"/>
  <c r="W9" i="1"/>
  <c r="AA9" i="1"/>
  <c r="M9" i="1"/>
  <c r="N18" i="1"/>
  <c r="N17" i="1"/>
  <c r="N16" i="1"/>
  <c r="N15" i="1"/>
  <c r="N13" i="1"/>
  <c r="D23" i="1"/>
  <c r="D20" i="1"/>
  <c r="AC20" i="1" l="1"/>
  <c r="AC21" i="1"/>
  <c r="AC9" i="1"/>
  <c r="N9" i="1"/>
</calcChain>
</file>

<file path=xl/sharedStrings.xml><?xml version="1.0" encoding="utf-8"?>
<sst xmlns="http://schemas.openxmlformats.org/spreadsheetml/2006/main" count="108" uniqueCount="74">
  <si>
    <t>№ з/п</t>
  </si>
  <si>
    <t>ID проекту у DREAM</t>
  </si>
  <si>
    <t>Річний розпис</t>
  </si>
  <si>
    <t>Направлено відкритих асигнувань (наростаючим підсумком з початку року)</t>
  </si>
  <si>
    <t>Обсяг виконаних робіт (постачання товарів, надання послуг) за договором/нараховано компенсації  (наростаючим підсумком з початку року)</t>
  </si>
  <si>
    <t>Оплачено підряднику (постачальнику)/ виплачено компенсації (наростаючим підсумком з початку року) / касові видатки</t>
  </si>
  <si>
    <t>Залишок невикористаних асигнувань</t>
  </si>
  <si>
    <t>Загальна вартість проекту</t>
  </si>
  <si>
    <t>Плановий (на звітну дату)</t>
  </si>
  <si>
    <t>Фактичний (на звітну дату)</t>
  </si>
  <si>
    <t>% виконання робіт (будівельної готовності)/постачання товарів (послуг)/виплаченої компенсації</t>
  </si>
  <si>
    <t>Початок</t>
  </si>
  <si>
    <t>Закінчення</t>
  </si>
  <si>
    <t>Всього</t>
  </si>
  <si>
    <t>в т.ч. на поточний рік (крім дебіторської заборгованості)</t>
  </si>
  <si>
    <t>На початок року</t>
  </si>
  <si>
    <t>На звітну дату</t>
  </si>
  <si>
    <t>в т.ч. в рахунок погашення попередньої оплати</t>
  </si>
  <si>
    <t>Кількісний (од)</t>
  </si>
  <si>
    <t>Вартісний</t>
  </si>
  <si>
    <t xml:space="preserve">Вартісний </t>
  </si>
  <si>
    <t>на початок року</t>
  </si>
  <si>
    <t>на звітну дату</t>
  </si>
  <si>
    <t>Передбачено кошти місцевих бюджетів у вигляді співфінансування (наростаючим підсумком з початку року)</t>
  </si>
  <si>
    <t>х</t>
  </si>
  <si>
    <t>Найменування</t>
  </si>
  <si>
    <r>
      <t xml:space="preserve">Підрядник / постачальник </t>
    </r>
    <r>
      <rPr>
        <vertAlign val="superscript"/>
        <sz val="12"/>
        <color theme="1"/>
        <rFont val="Times New Roman"/>
        <family val="1"/>
        <charset val="204"/>
      </rPr>
      <t>2,3</t>
    </r>
  </si>
  <si>
    <r>
      <t xml:space="preserve">Номер та дата договору 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</si>
  <si>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 xml:space="preserve">Назва заходу / предмету закупівлі </t>
    </r>
    <r>
      <rPr>
        <vertAlign val="superscript"/>
        <sz val="12"/>
        <color theme="1"/>
        <rFont val="Times New Roman"/>
        <family val="1"/>
        <charset val="204"/>
      </rPr>
      <t>2,4</t>
    </r>
  </si>
  <si>
    <r>
      <t xml:space="preserve">Строк виконання робіт (постачання товарів, надання послуг) за договором 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</si>
  <si>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 xml:space="preserve">Сума за договором </t>
    </r>
    <r>
      <rPr>
        <vertAlign val="superscript"/>
        <sz val="12"/>
        <color theme="1"/>
        <rFont val="Times New Roman"/>
        <family val="1"/>
        <charset val="204"/>
      </rPr>
      <t xml:space="preserve">2 </t>
    </r>
  </si>
  <si>
    <r>
      <t>Кредиторська заборгованість</t>
    </r>
    <r>
      <rPr>
        <vertAlign val="superscript"/>
        <sz val="12"/>
        <color theme="1"/>
        <rFont val="Times New Roman"/>
        <family val="1"/>
        <charset val="204"/>
      </rPr>
      <t xml:space="preserve"> 5</t>
    </r>
  </si>
  <si>
    <r>
      <t xml:space="preserve">Дебіторська заборгованість </t>
    </r>
    <r>
      <rPr>
        <vertAlign val="superscript"/>
        <sz val="12"/>
        <color theme="1"/>
        <rFont val="Times New Roman"/>
        <family val="1"/>
        <charset val="204"/>
      </rPr>
      <t>5</t>
    </r>
  </si>
  <si>
    <r>
      <t xml:space="preserve">Пояснення </t>
    </r>
    <r>
      <rPr>
        <vertAlign val="superscript"/>
        <sz val="12"/>
        <color theme="1"/>
        <rFont val="Times New Roman"/>
        <family val="1"/>
        <charset val="204"/>
      </rPr>
      <t>6</t>
    </r>
  </si>
  <si>
    <r>
      <t xml:space="preserve">Стан виконання проекту </t>
    </r>
    <r>
      <rPr>
        <vertAlign val="superscript"/>
        <sz val="12"/>
        <color theme="1"/>
        <rFont val="Times New Roman"/>
        <family val="1"/>
        <charset val="204"/>
      </rPr>
      <t>7</t>
    </r>
  </si>
  <si>
    <t>у т.ч. у розрізі КЕКВ/ККК</t>
  </si>
  <si>
    <t>у т.ч. за напрямами, що характеризують виконання публічного інвестиційного проекту</t>
  </si>
  <si>
    <t xml:space="preserve">Construction and Engineering Company “ADMA” Ltd. </t>
  </si>
  <si>
    <t>UNIBEP S.A. 
Group</t>
  </si>
  <si>
    <t xml:space="preserve">«T4B» 
Ltd. </t>
  </si>
  <si>
    <t>ECM Group Polska S.A.</t>
  </si>
  <si>
    <t>№ 13/24 
від 11.03.2024</t>
  </si>
  <si>
    <t>№ 17
від 23.03.2018</t>
  </si>
  <si>
    <t>№ 52
від 15.06.2018</t>
  </si>
  <si>
    <t>Послуги інженера консультанта</t>
  </si>
  <si>
    <t>роботи з проєктування і будівництва</t>
  </si>
  <si>
    <t>Закупівля скануючих систем мобільного типу з функцією портального сканування для міжнародних пунктів пропуску для автомобільного сполучення «Ягодин», «Шегині», «Краківець» та «Рава-Руська».</t>
  </si>
  <si>
    <t>№ 88-24 
від 05.12.2024</t>
  </si>
  <si>
    <t>107-24 
від 27.12.2024</t>
  </si>
  <si>
    <t>SAE 
Spolka z Ograniczona Odpowiedzialnoscia</t>
  </si>
  <si>
    <r>
      <t xml:space="preserve">Проект «Реконструкція міжнародного пункту пропуску для автомобільно-го сполучення «Шегині» на українсько-польському кордоні </t>
    </r>
    <r>
      <rPr>
        <sz val="10"/>
        <color theme="1"/>
        <rFont val="Times New Roman"/>
        <family val="1"/>
        <charset val="204"/>
      </rPr>
      <t>(Львівська обл., Яворівський р-н, с. Шегині, вул. Дружби, 201)</t>
    </r>
  </si>
  <si>
    <r>
      <t xml:space="preserve">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 </t>
    </r>
    <r>
      <rPr>
        <sz val="10"/>
        <color theme="1"/>
        <rFont val="Times New Roman"/>
        <family val="1"/>
        <charset val="204"/>
      </rPr>
      <t>(Львівська обл., Яворівський р-н, смт. Краковець, вул. Вербицького, 54-61)</t>
    </r>
  </si>
  <si>
    <r>
      <t xml:space="preserve">Будівництво пішого переходу у міжнародному пункті пропуску для автомобільного сполучення «Рава-Руська» на українсько-польському кордоні  </t>
    </r>
    <r>
      <rPr>
        <sz val="10"/>
        <color theme="1"/>
        <rFont val="Times New Roman"/>
        <family val="1"/>
        <charset val="204"/>
      </rPr>
      <t>(Львівська обл., Львівський р-н, с. Рата, вул. Гребінська,28).</t>
    </r>
  </si>
  <si>
    <t>консультаційні послуги</t>
  </si>
  <si>
    <t>Всього*</t>
  </si>
  <si>
    <t>07.07.2025**</t>
  </si>
  <si>
    <t>05.12.2027**</t>
  </si>
  <si>
    <r>
      <t xml:space="preserve">місцезнаходження об'єкта </t>
    </r>
    <r>
      <rPr>
        <vertAlign val="superscript"/>
        <sz val="10"/>
        <color theme="1"/>
        <rFont val="Times New Roman"/>
        <family val="1"/>
        <charset val="204"/>
      </rPr>
      <t>2</t>
    </r>
  </si>
  <si>
    <t>** - остаточні дати початку і закінченню реалізації договорів (проєктів) буде визначено після підтвердження договорів (додаткових угод) Міністерством фінансів Республіки Польща згідно статті 3 Договору про надання кредиту</t>
  </si>
  <si>
    <t>№ 18
від 23.03.2018</t>
  </si>
  <si>
    <t>«IDS-BUD S.A»</t>
  </si>
  <si>
    <t>№ 19
від 30.03.2018</t>
  </si>
  <si>
    <t xml:space="preserve">Договір розірвано листом від 13.07.2022 № 08-2/21-01/14/3895 у зв'язку з банкрутством компанії </t>
  </si>
  <si>
    <t>160824-EBDOА280</t>
  </si>
  <si>
    <t xml:space="preserve">поставка, забезпечення пусконалагоджування та випробування і передача рентгенологічного і радіологічного обладнання немедицинського призначення  </t>
  </si>
  <si>
    <t>У зв’язку з неможливістю досягнути згоди щодо збільшення вартості реалізації договору, договір розірвано в односторонньому порядку (лист Держмитслужби від 17.03.2023 № 08-1/22-05/14/1760)</t>
  </si>
  <si>
    <t xml:space="preserve">Проєкт із розбудови прикордонної дорожньої інфраструктури та облаштування пунктів пропуску україньсько-польського кордону </t>
  </si>
  <si>
    <t xml:space="preserve">07.05.2025 здійснено оплату авансу за договором постачння на суму 4 996 000,00 євро, що складає 50% вартості обладнання
</t>
  </si>
  <si>
    <t xml:space="preserve">*- враховуючи, що договори між Держмитслужбою та польськими компаніями відповідно до вимог Договору між Урядом України і Урядом Республіки Польща про надання кредиту на умовах пов'язаної допомоги, ратифікованого законом України від 3 лютого 2016 року № 977-VIII (далі - Договір про надання кредиту), підписані в євро, в колонку внесено вартість проєкту відповідно до Інвестиційного проєкту з розбудови прикордонної дорожньої інфраструктури та облаштування пунктів пропуску україно-польського кордону </t>
  </si>
  <si>
    <t>Виконано 95% підготовчих робіт першої черги</t>
  </si>
  <si>
    <t xml:space="preserve">10.06.2025 здійснено оплату авансу за договором на суму             4 487 500,00 євро, що становить 25% вартості договору на виконання будівельних і проєктних робіт
</t>
  </si>
  <si>
    <t>станом на 01.01.2026 року</t>
  </si>
  <si>
    <t>грн</t>
  </si>
  <si>
    <t xml:space="preserve">Звіт про стан підготовки та реалізації публічних інвестиційних проєктів та програм публічних інвестицій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</si>
</sst>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/>
    <xf numFmtId="0" fontId="3" fillId="0" borderId="4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/>
    <xf numFmtId="0" fontId="5" fillId="2" borderId="0" xfId="0" applyFont="1" applyFill="1"/>
    <xf numFmtId="0" fontId="4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 applyBorder="1" applyAlignment="1">
      <alignment horizontal="center"/>
    </xf>
    <xf numFmtId="4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/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1" fillId="2" borderId="0" xfId="0" applyFont="1" applyFill="1"/>
    <xf numFmtId="14" fontId="8" fillId="2" borderId="8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8" fillId="0" borderId="7" xfId="0" applyFont="1" applyFill="1" applyBorder="1" applyAlignment="1">
      <alignment horizontal="left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/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5" fillId="0" borderId="4" xfId="0" applyFont="1" applyBorder="1" applyAlignment="1">
      <alignment vertical="center"/>
    </xf>
    <xf numFmtId="0" fontId="12" fillId="0" borderId="7" xfId="0" applyFont="1" applyBorder="1" applyAlignment="1">
      <alignment horizontal="left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4" fontId="12" fillId="0" borderId="8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2" fillId="2" borderId="8" xfId="0" applyNumberFormat="1" applyFont="1" applyFill="1" applyBorder="1" applyAlignment="1">
      <alignment horizontal="center" vertical="center" wrapText="1"/>
    </xf>
    <xf numFmtId="4" fontId="13" fillId="0" borderId="0" xfId="0" applyNumberFormat="1" applyFont="1"/>
    <xf numFmtId="4" fontId="8" fillId="2" borderId="8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/>
    <xf numFmtId="0" fontId="17" fillId="0" borderId="0" xfId="0" applyFont="1"/>
    <xf numFmtId="0" fontId="16" fillId="0" borderId="0" xfId="0" applyFont="1" applyBorder="1" applyAlignment="1">
      <alignment horizontal="left"/>
    </xf>
    <xf numFmtId="4" fontId="8" fillId="0" borderId="8" xfId="0" applyNumberFormat="1" applyFont="1" applyBorder="1" applyAlignment="1">
      <alignment horizontal="center" vertical="center" wrapText="1"/>
    </xf>
    <xf numFmtId="4" fontId="16" fillId="0" borderId="0" xfId="0" applyNumberFormat="1" applyFont="1"/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2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/>
    </xf>
    <xf numFmtId="16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0" borderId="4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0"/>
  <sheetViews>
    <sheetView tabSelected="1" view="pageBreakPreview" zoomScale="110" zoomScaleNormal="110" zoomScaleSheetLayoutView="110" workbookViewId="0">
      <selection activeCell="I9" sqref="I9"/>
    </sheetView>
  </sheetViews>
  <sheetFormatPr defaultRowHeight="15" x14ac:dyDescent="0.25"/>
  <cols>
    <col min="1" max="1" width="3.85546875" customWidth="1"/>
    <col min="2" max="2" width="16.5703125" customWidth="1"/>
    <col min="3" max="3" width="29" customWidth="1"/>
    <col min="4" max="4" width="18" customWidth="1"/>
    <col min="5" max="5" width="16" customWidth="1"/>
    <col min="6" max="6" width="14.28515625" customWidth="1"/>
    <col min="7" max="7" width="16" customWidth="1"/>
    <col min="8" max="8" width="14.28515625" customWidth="1"/>
    <col min="9" max="9" width="22.7109375" customWidth="1"/>
    <col min="10" max="10" width="0.140625" customWidth="1"/>
    <col min="11" max="11" width="13.28515625" customWidth="1"/>
    <col min="12" max="12" width="13" customWidth="1"/>
    <col min="13" max="13" width="16.140625" customWidth="1"/>
    <col min="14" max="14" width="18.140625" style="24" customWidth="1"/>
    <col min="15" max="15" width="11.7109375" customWidth="1"/>
    <col min="16" max="16" width="12.28515625" customWidth="1"/>
    <col min="17" max="17" width="14.85546875" customWidth="1"/>
    <col min="18" max="18" width="18" customWidth="1"/>
    <col min="19" max="20" width="14.42578125" customWidth="1"/>
    <col min="21" max="21" width="19" customWidth="1"/>
    <col min="22" max="22" width="18.5703125" customWidth="1"/>
    <col min="23" max="23" width="19.42578125" bestFit="1" customWidth="1"/>
    <col min="24" max="24" width="13.140625" customWidth="1"/>
    <col min="25" max="25" width="16.42578125" customWidth="1"/>
    <col min="26" max="26" width="15.5703125" customWidth="1"/>
    <col min="27" max="27" width="14" customWidth="1"/>
    <col min="28" max="28" width="13.28515625" customWidth="1"/>
    <col min="29" max="29" width="12.7109375" customWidth="1"/>
    <col min="30" max="30" width="20.42578125" customWidth="1"/>
  </cols>
  <sheetData>
    <row r="1" spans="1:31" ht="31.5" customHeight="1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</row>
    <row r="2" spans="1:31" ht="23.25" customHeight="1" x14ac:dyDescent="0.25">
      <c r="A2" s="105" t="s">
        <v>73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</row>
    <row r="3" spans="1:31" ht="17.25" customHeight="1" x14ac:dyDescent="0.3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110" t="s">
        <v>71</v>
      </c>
      <c r="M3" s="110"/>
      <c r="N3" s="110"/>
      <c r="O3" s="110"/>
      <c r="P3" s="110"/>
      <c r="Q3" s="110"/>
      <c r="R3" s="110"/>
      <c r="S3" s="110"/>
      <c r="T3" s="110"/>
      <c r="U3" s="56"/>
      <c r="V3" s="56"/>
      <c r="W3" s="56"/>
      <c r="X3" s="56"/>
      <c r="Y3" s="56"/>
      <c r="Z3" s="56"/>
      <c r="AA3" s="56"/>
      <c r="AB3" s="56"/>
      <c r="AC3" s="56"/>
      <c r="AD3" s="56"/>
    </row>
    <row r="4" spans="1:31" s="5" customFormat="1" ht="15.75" x14ac:dyDescent="0.25">
      <c r="B4" s="106"/>
      <c r="C4" s="106"/>
      <c r="D4" s="16"/>
      <c r="L4" s="11"/>
      <c r="M4" s="11"/>
      <c r="N4" s="17"/>
      <c r="O4" s="11"/>
      <c r="P4" s="11"/>
      <c r="Q4" s="11"/>
      <c r="R4" s="11"/>
      <c r="S4" s="11"/>
      <c r="T4" s="11"/>
      <c r="AD4" s="2"/>
    </row>
    <row r="5" spans="1:31" s="1" customFormat="1" ht="26.25" customHeight="1" x14ac:dyDescent="0.25">
      <c r="B5" s="107"/>
      <c r="C5" s="107"/>
      <c r="D5" s="16"/>
      <c r="L5" s="10"/>
      <c r="M5" s="10"/>
      <c r="N5" s="25"/>
      <c r="O5" s="10"/>
      <c r="P5" s="10"/>
      <c r="Q5" s="10"/>
      <c r="R5" s="10"/>
      <c r="S5" s="10"/>
      <c r="AD5" s="2" t="s">
        <v>72</v>
      </c>
    </row>
    <row r="6" spans="1:31" s="1" customFormat="1" ht="36.75" customHeight="1" x14ac:dyDescent="0.25">
      <c r="A6" s="95" t="s">
        <v>0</v>
      </c>
      <c r="B6" s="95" t="s">
        <v>1</v>
      </c>
      <c r="C6" s="95" t="s">
        <v>25</v>
      </c>
      <c r="D6" s="95" t="s">
        <v>2</v>
      </c>
      <c r="E6" s="95" t="s">
        <v>3</v>
      </c>
      <c r="F6" s="98" t="s">
        <v>23</v>
      </c>
      <c r="G6" s="95" t="s">
        <v>26</v>
      </c>
      <c r="H6" s="95" t="s">
        <v>27</v>
      </c>
      <c r="I6" s="95" t="s">
        <v>28</v>
      </c>
      <c r="J6" s="95"/>
      <c r="K6" s="101" t="s">
        <v>29</v>
      </c>
      <c r="L6" s="102"/>
      <c r="M6" s="101" t="s">
        <v>30</v>
      </c>
      <c r="N6" s="102"/>
      <c r="O6" s="101" t="s">
        <v>31</v>
      </c>
      <c r="P6" s="102"/>
      <c r="Q6" s="101" t="s">
        <v>32</v>
      </c>
      <c r="R6" s="102"/>
      <c r="S6" s="101" t="s">
        <v>4</v>
      </c>
      <c r="T6" s="102"/>
      <c r="U6" s="95" t="s">
        <v>5</v>
      </c>
      <c r="V6" s="95" t="s">
        <v>6</v>
      </c>
      <c r="W6" s="108" t="s">
        <v>34</v>
      </c>
      <c r="X6" s="108"/>
      <c r="Y6" s="108"/>
      <c r="Z6" s="108"/>
      <c r="AA6" s="108"/>
      <c r="AB6" s="108"/>
      <c r="AC6" s="108"/>
      <c r="AD6" s="108"/>
    </row>
    <row r="7" spans="1:31" s="1" customFormat="1" ht="110.25" customHeight="1" x14ac:dyDescent="0.25">
      <c r="A7" s="96"/>
      <c r="B7" s="96"/>
      <c r="C7" s="96"/>
      <c r="D7" s="96"/>
      <c r="E7" s="96"/>
      <c r="F7" s="99"/>
      <c r="G7" s="96"/>
      <c r="H7" s="96"/>
      <c r="I7" s="96"/>
      <c r="J7" s="96"/>
      <c r="K7" s="103"/>
      <c r="L7" s="104"/>
      <c r="M7" s="103"/>
      <c r="N7" s="104"/>
      <c r="O7" s="103"/>
      <c r="P7" s="104"/>
      <c r="Q7" s="103"/>
      <c r="R7" s="104"/>
      <c r="S7" s="103"/>
      <c r="T7" s="104"/>
      <c r="U7" s="96"/>
      <c r="V7" s="96"/>
      <c r="W7" s="96" t="s">
        <v>7</v>
      </c>
      <c r="X7" s="97" t="s">
        <v>8</v>
      </c>
      <c r="Y7" s="97"/>
      <c r="Z7" s="97" t="s">
        <v>9</v>
      </c>
      <c r="AA7" s="97"/>
      <c r="AB7" s="109" t="s">
        <v>10</v>
      </c>
      <c r="AC7" s="109"/>
      <c r="AD7" s="3" t="s">
        <v>33</v>
      </c>
    </row>
    <row r="8" spans="1:31" s="1" customFormat="1" ht="113.25" customHeight="1" x14ac:dyDescent="0.25">
      <c r="A8" s="97"/>
      <c r="B8" s="97"/>
      <c r="C8" s="97"/>
      <c r="D8" s="97"/>
      <c r="E8" s="97"/>
      <c r="F8" s="100"/>
      <c r="G8" s="97"/>
      <c r="H8" s="97"/>
      <c r="I8" s="97"/>
      <c r="J8" s="97"/>
      <c r="K8" s="4" t="s">
        <v>11</v>
      </c>
      <c r="L8" s="4" t="s">
        <v>12</v>
      </c>
      <c r="M8" s="4" t="s">
        <v>54</v>
      </c>
      <c r="N8" s="12" t="s">
        <v>14</v>
      </c>
      <c r="O8" s="4" t="s">
        <v>15</v>
      </c>
      <c r="P8" s="4" t="s">
        <v>16</v>
      </c>
      <c r="Q8" s="4" t="s">
        <v>15</v>
      </c>
      <c r="R8" s="4" t="s">
        <v>16</v>
      </c>
      <c r="S8" s="4" t="s">
        <v>13</v>
      </c>
      <c r="T8" s="4" t="s">
        <v>17</v>
      </c>
      <c r="U8" s="97"/>
      <c r="V8" s="97"/>
      <c r="W8" s="97"/>
      <c r="X8" s="4" t="s">
        <v>18</v>
      </c>
      <c r="Y8" s="4" t="s">
        <v>19</v>
      </c>
      <c r="Z8" s="4" t="s">
        <v>18</v>
      </c>
      <c r="AA8" s="4" t="s">
        <v>20</v>
      </c>
      <c r="AB8" s="4" t="s">
        <v>21</v>
      </c>
      <c r="AC8" s="4" t="s">
        <v>22</v>
      </c>
      <c r="AD8" s="4"/>
    </row>
    <row r="9" spans="1:31" s="5" customFormat="1" ht="91.5" customHeight="1" x14ac:dyDescent="0.25">
      <c r="A9" s="12">
        <v>1</v>
      </c>
      <c r="B9" s="57" t="s">
        <v>63</v>
      </c>
      <c r="C9" s="58" t="s">
        <v>66</v>
      </c>
      <c r="D9" s="26">
        <v>946946700</v>
      </c>
      <c r="E9" s="27"/>
      <c r="F9" s="27"/>
      <c r="G9" s="27"/>
      <c r="H9" s="23"/>
      <c r="I9" s="27"/>
      <c r="J9" s="27"/>
      <c r="K9" s="27"/>
      <c r="L9" s="27"/>
      <c r="M9" s="26">
        <f>M13+M15+M16+M17+M18+M12+M14</f>
        <v>2384386316.6999998</v>
      </c>
      <c r="N9" s="26">
        <f>N13+N15+N16+N17+N18</f>
        <v>946946700</v>
      </c>
      <c r="O9" s="27"/>
      <c r="P9" s="27"/>
      <c r="Q9" s="26">
        <v>240045606.68000001</v>
      </c>
      <c r="R9" s="59">
        <f>R13+R12+R14+R15+R16+R17+R18</f>
        <v>641152750.63999999</v>
      </c>
      <c r="S9" s="59">
        <f>S13</f>
        <v>46102209.990000002</v>
      </c>
      <c r="T9" s="59">
        <f>T13</f>
        <v>46102209.990000002</v>
      </c>
      <c r="U9" s="59">
        <f>U13+U12+U14+U15+U16+U17+U18</f>
        <v>447209353.94999999</v>
      </c>
      <c r="V9" s="27"/>
      <c r="W9" s="26">
        <f>W12+W14+W16+W18+W17</f>
        <v>2384386320</v>
      </c>
      <c r="X9" s="27"/>
      <c r="Y9" s="59">
        <f>Y12+Y14+Y16+Y18</f>
        <v>64287546.450000003</v>
      </c>
      <c r="Z9" s="27"/>
      <c r="AA9" s="59">
        <f>AA12+AA14+AA16+AA18</f>
        <v>64287546.450000003</v>
      </c>
      <c r="AB9" s="52">
        <v>8.0000000000000002E-3</v>
      </c>
      <c r="AC9" s="52">
        <f>AA9/W9</f>
        <v>2.6961883613725816E-2</v>
      </c>
      <c r="AD9" s="27"/>
      <c r="AE9" s="28"/>
    </row>
    <row r="10" spans="1:31" s="15" customFormat="1" ht="29.25" customHeight="1" x14ac:dyDescent="0.25">
      <c r="A10" s="13"/>
      <c r="B10" s="14"/>
      <c r="C10" s="29" t="s">
        <v>57</v>
      </c>
      <c r="D10" s="30" t="s">
        <v>24</v>
      </c>
      <c r="E10" s="30" t="s">
        <v>24</v>
      </c>
      <c r="F10" s="30" t="s">
        <v>24</v>
      </c>
      <c r="G10" s="30" t="s">
        <v>24</v>
      </c>
      <c r="H10" s="30" t="s">
        <v>24</v>
      </c>
      <c r="I10" s="30" t="s">
        <v>24</v>
      </c>
      <c r="J10" s="30" t="s">
        <v>24</v>
      </c>
      <c r="K10" s="30" t="s">
        <v>24</v>
      </c>
      <c r="L10" s="30" t="s">
        <v>24</v>
      </c>
      <c r="M10" s="30" t="s">
        <v>24</v>
      </c>
      <c r="N10" s="23" t="s">
        <v>24</v>
      </c>
      <c r="O10" s="30" t="s">
        <v>24</v>
      </c>
      <c r="P10" s="30" t="s">
        <v>24</v>
      </c>
      <c r="Q10" s="30" t="s">
        <v>24</v>
      </c>
      <c r="R10" s="30" t="s">
        <v>24</v>
      </c>
      <c r="S10" s="30" t="s">
        <v>24</v>
      </c>
      <c r="T10" s="30" t="s">
        <v>24</v>
      </c>
      <c r="U10" s="30" t="s">
        <v>24</v>
      </c>
      <c r="V10" s="30" t="s">
        <v>24</v>
      </c>
      <c r="W10" s="30" t="s">
        <v>24</v>
      </c>
      <c r="X10" s="30" t="s">
        <v>24</v>
      </c>
      <c r="Y10" s="30" t="s">
        <v>24</v>
      </c>
      <c r="Z10" s="30" t="s">
        <v>24</v>
      </c>
      <c r="AA10" s="30" t="s">
        <v>24</v>
      </c>
      <c r="AB10" s="30" t="s">
        <v>24</v>
      </c>
      <c r="AC10" s="30" t="s">
        <v>24</v>
      </c>
      <c r="AD10" s="30" t="s">
        <v>24</v>
      </c>
      <c r="AE10" s="31"/>
    </row>
    <row r="11" spans="1:31" s="15" customFormat="1" ht="52.5" customHeight="1" x14ac:dyDescent="0.25">
      <c r="A11" s="13"/>
      <c r="B11" s="14"/>
      <c r="C11" s="20" t="s">
        <v>36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23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1"/>
    </row>
    <row r="12" spans="1:31" s="15" customFormat="1" ht="181.5" customHeight="1" x14ac:dyDescent="0.25">
      <c r="A12" s="83"/>
      <c r="B12" s="84"/>
      <c r="C12" s="86" t="s">
        <v>50</v>
      </c>
      <c r="D12" s="90">
        <v>267771800</v>
      </c>
      <c r="E12" s="30"/>
      <c r="F12" s="30"/>
      <c r="G12" s="30" t="s">
        <v>38</v>
      </c>
      <c r="H12" s="30" t="s">
        <v>59</v>
      </c>
      <c r="I12" s="30" t="s">
        <v>45</v>
      </c>
      <c r="J12" s="30"/>
      <c r="K12" s="54">
        <v>43673</v>
      </c>
      <c r="L12" s="54">
        <v>45002</v>
      </c>
      <c r="M12" s="55">
        <v>11635065</v>
      </c>
      <c r="N12" s="23"/>
      <c r="O12" s="30"/>
      <c r="P12" s="30"/>
      <c r="Q12" s="30"/>
      <c r="R12" s="30"/>
      <c r="S12" s="30"/>
      <c r="T12" s="30"/>
      <c r="U12" s="30"/>
      <c r="V12" s="30"/>
      <c r="W12" s="92">
        <v>865116000</v>
      </c>
      <c r="X12" s="92"/>
      <c r="Y12" s="77">
        <f>54246595.81+3490679.18</f>
        <v>57737274.990000002</v>
      </c>
      <c r="Z12" s="79"/>
      <c r="AA12" s="77">
        <f>Y12</f>
        <v>57737274.990000002</v>
      </c>
      <c r="AB12" s="75">
        <v>1.2999999999999999E-2</v>
      </c>
      <c r="AC12" s="75">
        <f>AA12/W12</f>
        <v>6.6739344769949929E-2</v>
      </c>
      <c r="AD12" s="66" t="s">
        <v>65</v>
      </c>
      <c r="AE12" s="31"/>
    </row>
    <row r="13" spans="1:31" s="15" customFormat="1" ht="111" customHeight="1" x14ac:dyDescent="0.25">
      <c r="A13" s="80"/>
      <c r="B13" s="85"/>
      <c r="C13" s="87"/>
      <c r="D13" s="91"/>
      <c r="E13" s="30"/>
      <c r="F13" s="30"/>
      <c r="G13" s="23" t="s">
        <v>38</v>
      </c>
      <c r="H13" s="23" t="s">
        <v>41</v>
      </c>
      <c r="I13" s="23" t="s">
        <v>45</v>
      </c>
      <c r="J13" s="23"/>
      <c r="K13" s="32">
        <v>45448</v>
      </c>
      <c r="L13" s="32">
        <v>46482</v>
      </c>
      <c r="M13" s="33">
        <v>853480930</v>
      </c>
      <c r="N13" s="26">
        <f>D12</f>
        <v>267771800</v>
      </c>
      <c r="O13" s="30"/>
      <c r="P13" s="30"/>
      <c r="Q13" s="26">
        <v>240045606.68000001</v>
      </c>
      <c r="R13" s="26">
        <v>193943396.69</v>
      </c>
      <c r="S13" s="64">
        <v>46102209.990000002</v>
      </c>
      <c r="T13" s="64">
        <v>46102209.990000002</v>
      </c>
      <c r="U13" s="30"/>
      <c r="V13" s="30"/>
      <c r="W13" s="93"/>
      <c r="X13" s="93"/>
      <c r="Y13" s="78"/>
      <c r="Z13" s="80"/>
      <c r="AA13" s="78"/>
      <c r="AB13" s="76"/>
      <c r="AC13" s="76"/>
      <c r="AD13" s="67" t="s">
        <v>69</v>
      </c>
      <c r="AE13" s="31"/>
    </row>
    <row r="14" spans="1:31" s="15" customFormat="1" ht="122.25" customHeight="1" x14ac:dyDescent="0.25">
      <c r="A14" s="88"/>
      <c r="B14" s="84"/>
      <c r="C14" s="86" t="s">
        <v>51</v>
      </c>
      <c r="D14" s="90">
        <f>341595100-20000000</f>
        <v>321595100</v>
      </c>
      <c r="E14" s="30"/>
      <c r="F14" s="30"/>
      <c r="G14" s="30" t="s">
        <v>60</v>
      </c>
      <c r="H14" s="30" t="s">
        <v>61</v>
      </c>
      <c r="I14" s="30" t="s">
        <v>45</v>
      </c>
      <c r="J14" s="30"/>
      <c r="K14" s="54">
        <v>43673</v>
      </c>
      <c r="L14" s="54">
        <v>44755</v>
      </c>
      <c r="M14" s="55">
        <v>1494401.7</v>
      </c>
      <c r="N14" s="26"/>
      <c r="O14" s="30"/>
      <c r="P14" s="30"/>
      <c r="Q14" s="26"/>
      <c r="R14" s="26"/>
      <c r="S14" s="30"/>
      <c r="T14" s="30"/>
      <c r="U14" s="30"/>
      <c r="V14" s="30"/>
      <c r="W14" s="92">
        <v>880152530</v>
      </c>
      <c r="X14" s="79"/>
      <c r="Y14" s="77">
        <v>1494401.7</v>
      </c>
      <c r="Z14" s="79"/>
      <c r="AA14" s="77">
        <f>Y14</f>
        <v>1494401.7</v>
      </c>
      <c r="AB14" s="75">
        <f>AA14/W14</f>
        <v>1.6978894555924301E-3</v>
      </c>
      <c r="AC14" s="75">
        <f>AA14/W14</f>
        <v>1.6978894555924301E-3</v>
      </c>
      <c r="AD14" s="67" t="s">
        <v>62</v>
      </c>
      <c r="AE14" s="31"/>
    </row>
    <row r="15" spans="1:31" s="15" customFormat="1" ht="162" customHeight="1" x14ac:dyDescent="0.25">
      <c r="A15" s="89"/>
      <c r="B15" s="85"/>
      <c r="C15" s="87"/>
      <c r="D15" s="91"/>
      <c r="E15" s="30"/>
      <c r="F15" s="30"/>
      <c r="G15" s="23" t="s">
        <v>37</v>
      </c>
      <c r="H15" s="23" t="s">
        <v>47</v>
      </c>
      <c r="I15" s="23" t="s">
        <v>45</v>
      </c>
      <c r="J15" s="30"/>
      <c r="K15" s="32">
        <v>45791</v>
      </c>
      <c r="L15" s="32">
        <v>46887</v>
      </c>
      <c r="M15" s="33">
        <v>878658130</v>
      </c>
      <c r="N15" s="33">
        <f>D14</f>
        <v>321595100</v>
      </c>
      <c r="O15" s="30"/>
      <c r="P15" s="30"/>
      <c r="Q15" s="30"/>
      <c r="R15" s="55">
        <v>212578708.75</v>
      </c>
      <c r="S15" s="30"/>
      <c r="T15" s="30"/>
      <c r="U15" s="55">
        <v>212578708.75</v>
      </c>
      <c r="V15" s="30"/>
      <c r="W15" s="93"/>
      <c r="X15" s="80"/>
      <c r="Y15" s="78"/>
      <c r="Z15" s="80"/>
      <c r="AA15" s="78"/>
      <c r="AB15" s="76"/>
      <c r="AC15" s="76"/>
      <c r="AD15" s="66" t="s">
        <v>70</v>
      </c>
      <c r="AE15" s="31"/>
    </row>
    <row r="16" spans="1:31" s="15" customFormat="1" ht="117.75" customHeight="1" x14ac:dyDescent="0.25">
      <c r="A16" s="13"/>
      <c r="B16" s="14"/>
      <c r="C16" s="21" t="s">
        <v>52</v>
      </c>
      <c r="D16" s="26">
        <v>105262700</v>
      </c>
      <c r="E16" s="30"/>
      <c r="F16" s="30"/>
      <c r="G16" s="23" t="s">
        <v>39</v>
      </c>
      <c r="H16" s="23" t="s">
        <v>42</v>
      </c>
      <c r="I16" s="23" t="s">
        <v>45</v>
      </c>
      <c r="J16" s="30"/>
      <c r="K16" s="32">
        <v>43673</v>
      </c>
      <c r="L16" s="32" t="s">
        <v>55</v>
      </c>
      <c r="M16" s="33">
        <v>162322810</v>
      </c>
      <c r="N16" s="33">
        <f>D16</f>
        <v>105262700</v>
      </c>
      <c r="O16" s="30"/>
      <c r="P16" s="30"/>
      <c r="Q16" s="30"/>
      <c r="R16" s="30"/>
      <c r="S16" s="30"/>
      <c r="T16" s="30"/>
      <c r="U16" s="30"/>
      <c r="V16" s="30"/>
      <c r="W16" s="33">
        <v>162322810</v>
      </c>
      <c r="X16" s="30"/>
      <c r="Y16" s="62">
        <v>4012563.23</v>
      </c>
      <c r="Z16" s="30"/>
      <c r="AA16" s="33">
        <f>Y16</f>
        <v>4012563.23</v>
      </c>
      <c r="AB16" s="53">
        <f>AA16/W16</f>
        <v>2.4719651107567693E-2</v>
      </c>
      <c r="AC16" s="53">
        <f>AA16/W16</f>
        <v>2.4719651107567693E-2</v>
      </c>
      <c r="AD16" s="30"/>
      <c r="AE16" s="31"/>
    </row>
    <row r="17" spans="1:31" s="15" customFormat="1" ht="171" customHeight="1" x14ac:dyDescent="0.25">
      <c r="A17" s="13"/>
      <c r="B17" s="14"/>
      <c r="C17" s="21" t="s">
        <v>46</v>
      </c>
      <c r="D17" s="26">
        <f>221815000+20000000</f>
        <v>241815000</v>
      </c>
      <c r="E17" s="30"/>
      <c r="F17" s="30"/>
      <c r="G17" s="23" t="s">
        <v>49</v>
      </c>
      <c r="H17" s="34" t="s">
        <v>48</v>
      </c>
      <c r="I17" s="23" t="s">
        <v>64</v>
      </c>
      <c r="J17" s="30"/>
      <c r="K17" s="32">
        <v>45757</v>
      </c>
      <c r="L17" s="32">
        <v>45995</v>
      </c>
      <c r="M17" s="33">
        <v>443630000</v>
      </c>
      <c r="N17" s="33">
        <f>D17</f>
        <v>241815000</v>
      </c>
      <c r="O17" s="30"/>
      <c r="P17" s="30"/>
      <c r="Q17" s="30"/>
      <c r="R17" s="55">
        <v>234630645.19999999</v>
      </c>
      <c r="S17" s="30"/>
      <c r="T17" s="30"/>
      <c r="U17" s="55">
        <v>234630645.19999999</v>
      </c>
      <c r="V17" s="30"/>
      <c r="W17" s="33">
        <v>443630000</v>
      </c>
      <c r="X17" s="30"/>
      <c r="Y17" s="30"/>
      <c r="Z17" s="30"/>
      <c r="AA17" s="30"/>
      <c r="AB17" s="53">
        <f>AA17/W17</f>
        <v>0</v>
      </c>
      <c r="AC17" s="53">
        <f>AA17/W17</f>
        <v>0</v>
      </c>
      <c r="AD17" s="66" t="s">
        <v>67</v>
      </c>
      <c r="AE17" s="31"/>
    </row>
    <row r="18" spans="1:31" s="15" customFormat="1" ht="54" customHeight="1" x14ac:dyDescent="0.25">
      <c r="A18" s="18"/>
      <c r="B18" s="14"/>
      <c r="C18" s="21" t="s">
        <v>44</v>
      </c>
      <c r="D18" s="26">
        <v>10502100</v>
      </c>
      <c r="E18" s="30"/>
      <c r="F18" s="30"/>
      <c r="G18" s="23" t="s">
        <v>40</v>
      </c>
      <c r="H18" s="23" t="s">
        <v>43</v>
      </c>
      <c r="I18" s="23" t="s">
        <v>53</v>
      </c>
      <c r="J18" s="30"/>
      <c r="K18" s="32">
        <v>43673</v>
      </c>
      <c r="L18" s="32" t="s">
        <v>56</v>
      </c>
      <c r="M18" s="33">
        <v>33164980</v>
      </c>
      <c r="N18" s="33">
        <f>D18</f>
        <v>10502100</v>
      </c>
      <c r="O18" s="30"/>
      <c r="P18" s="30"/>
      <c r="Q18" s="30"/>
      <c r="R18" s="30"/>
      <c r="S18" s="30"/>
      <c r="T18" s="30"/>
      <c r="U18" s="30"/>
      <c r="V18" s="30"/>
      <c r="W18" s="33">
        <v>33164980</v>
      </c>
      <c r="X18" s="30"/>
      <c r="Y18" s="62">
        <f>961312.71+81993.82</f>
        <v>1043306.53</v>
      </c>
      <c r="Z18" s="30"/>
      <c r="AA18" s="62">
        <f>Y18</f>
        <v>1043306.53</v>
      </c>
      <c r="AB18" s="53">
        <f>AA18/W18</f>
        <v>3.1458078069095778E-2</v>
      </c>
      <c r="AC18" s="53">
        <f>AA18/W18</f>
        <v>3.1458078069095778E-2</v>
      </c>
      <c r="AD18" s="30"/>
      <c r="AE18" s="31"/>
    </row>
    <row r="19" spans="1:31" s="1" customFormat="1" ht="30.75" customHeight="1" x14ac:dyDescent="0.25">
      <c r="A19" s="7"/>
      <c r="B19" s="6"/>
      <c r="C19" s="22" t="s">
        <v>35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27"/>
      <c r="O19" s="35"/>
      <c r="P19" s="35"/>
      <c r="Q19" s="35"/>
      <c r="R19" s="35"/>
      <c r="S19" s="36"/>
      <c r="T19" s="36"/>
      <c r="U19" s="35"/>
      <c r="V19" s="35"/>
      <c r="W19" s="35"/>
      <c r="X19" s="35"/>
      <c r="Y19" s="35"/>
      <c r="Z19" s="35"/>
      <c r="AA19" s="35"/>
      <c r="AB19" s="27"/>
      <c r="AC19" s="27"/>
      <c r="AD19" s="35"/>
      <c r="AE19" s="37"/>
    </row>
    <row r="20" spans="1:31" s="1" customFormat="1" ht="30.75" customHeight="1" x14ac:dyDescent="0.25">
      <c r="A20" s="7"/>
      <c r="B20" s="6"/>
      <c r="C20" s="19">
        <v>2240</v>
      </c>
      <c r="D20" s="26">
        <f>D18</f>
        <v>10502100</v>
      </c>
      <c r="E20" s="35"/>
      <c r="F20" s="35"/>
      <c r="G20" s="35"/>
      <c r="H20" s="35"/>
      <c r="I20" s="35"/>
      <c r="J20" s="35"/>
      <c r="K20" s="35"/>
      <c r="L20" s="35"/>
      <c r="M20" s="35"/>
      <c r="N20" s="27"/>
      <c r="O20" s="35"/>
      <c r="P20" s="35"/>
      <c r="Q20" s="35"/>
      <c r="R20" s="35"/>
      <c r="S20" s="36"/>
      <c r="T20" s="36"/>
      <c r="U20" s="35"/>
      <c r="V20" s="35"/>
      <c r="W20" s="26">
        <f>W18</f>
        <v>33164980</v>
      </c>
      <c r="X20" s="35"/>
      <c r="Y20" s="26">
        <f>Y18</f>
        <v>1043306.53</v>
      </c>
      <c r="Z20" s="35"/>
      <c r="AA20" s="26">
        <f>AA18</f>
        <v>1043306.53</v>
      </c>
      <c r="AB20" s="53">
        <f>AA20/W20</f>
        <v>3.1458078069095778E-2</v>
      </c>
      <c r="AC20" s="53">
        <f>AA20/W20</f>
        <v>3.1458078069095778E-2</v>
      </c>
      <c r="AD20" s="35"/>
      <c r="AE20" s="37"/>
    </row>
    <row r="21" spans="1:31" s="1" customFormat="1" ht="30.75" customHeight="1" x14ac:dyDescent="0.25">
      <c r="A21" s="7"/>
      <c r="B21" s="6"/>
      <c r="C21" s="19">
        <v>3110</v>
      </c>
      <c r="D21" s="26">
        <v>241815000</v>
      </c>
      <c r="E21" s="35"/>
      <c r="F21" s="35"/>
      <c r="G21" s="35"/>
      <c r="H21" s="35"/>
      <c r="I21" s="35"/>
      <c r="J21" s="35"/>
      <c r="K21" s="35"/>
      <c r="L21" s="35"/>
      <c r="M21" s="35"/>
      <c r="N21" s="27"/>
      <c r="O21" s="35"/>
      <c r="P21" s="35"/>
      <c r="Q21" s="26"/>
      <c r="R21" s="26">
        <f>R17</f>
        <v>234630645.19999999</v>
      </c>
      <c r="S21" s="36"/>
      <c r="T21" s="36"/>
      <c r="U21" s="68">
        <v>234630645.19999999</v>
      </c>
      <c r="V21" s="35"/>
      <c r="W21" s="26">
        <f>W17</f>
        <v>443630000</v>
      </c>
      <c r="X21" s="35"/>
      <c r="Y21" s="27"/>
      <c r="Z21" s="35"/>
      <c r="AA21" s="27"/>
      <c r="AB21" s="53">
        <f t="shared" ref="AB21" si="0">AA21/W21</f>
        <v>0</v>
      </c>
      <c r="AC21" s="53">
        <f t="shared" ref="AC21" si="1">AA21/W21</f>
        <v>0</v>
      </c>
      <c r="AD21" s="35"/>
      <c r="AE21" s="37"/>
    </row>
    <row r="22" spans="1:31" s="1" customFormat="1" ht="30.75" customHeight="1" x14ac:dyDescent="0.25">
      <c r="A22" s="7"/>
      <c r="B22" s="6"/>
      <c r="C22" s="19">
        <v>3122</v>
      </c>
      <c r="D22" s="26">
        <v>426857800</v>
      </c>
      <c r="E22" s="35"/>
      <c r="F22" s="35"/>
      <c r="G22" s="35"/>
      <c r="H22" s="35"/>
      <c r="I22" s="35"/>
      <c r="J22" s="35"/>
      <c r="K22" s="35"/>
      <c r="L22" s="35"/>
      <c r="M22" s="35"/>
      <c r="N22" s="27"/>
      <c r="O22" s="35"/>
      <c r="P22" s="35"/>
      <c r="Q22" s="35"/>
      <c r="R22" s="73">
        <f>R15</f>
        <v>212578708.75</v>
      </c>
      <c r="S22" s="36"/>
      <c r="T22" s="36"/>
      <c r="U22" s="73">
        <f>U15</f>
        <v>212578708.75</v>
      </c>
      <c r="V22" s="35"/>
      <c r="W22" s="59">
        <f>W14+W16</f>
        <v>1042475340</v>
      </c>
      <c r="X22" s="35"/>
      <c r="Y22" s="26">
        <f>Y16+Y14</f>
        <v>5506964.9299999997</v>
      </c>
      <c r="Z22" s="35"/>
      <c r="AA22" s="26">
        <f>AA16+AA14</f>
        <v>5506964.9299999997</v>
      </c>
      <c r="AB22" s="53">
        <f>AA22/W22</f>
        <v>5.282585322354004E-3</v>
      </c>
      <c r="AC22" s="53">
        <f>AA22/W22</f>
        <v>5.282585322354004E-3</v>
      </c>
      <c r="AD22" s="35"/>
      <c r="AE22" s="37"/>
    </row>
    <row r="23" spans="1:31" s="47" customFormat="1" ht="30.75" customHeight="1" x14ac:dyDescent="0.25">
      <c r="A23" s="40"/>
      <c r="B23" s="41"/>
      <c r="C23" s="42">
        <v>3142</v>
      </c>
      <c r="D23" s="43">
        <f>D12</f>
        <v>267771800</v>
      </c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4"/>
      <c r="P23" s="44"/>
      <c r="Q23" s="43">
        <v>240045606.68000001</v>
      </c>
      <c r="R23" s="43">
        <f>R13</f>
        <v>193943396.69</v>
      </c>
      <c r="S23" s="65">
        <f>S9</f>
        <v>46102209.990000002</v>
      </c>
      <c r="T23" s="65">
        <f>T9</f>
        <v>46102209.990000002</v>
      </c>
      <c r="U23" s="44"/>
      <c r="V23" s="44"/>
      <c r="W23" s="60">
        <f>W12</f>
        <v>865116000</v>
      </c>
      <c r="X23" s="44"/>
      <c r="Y23" s="43">
        <f>Y12</f>
        <v>57737274.990000002</v>
      </c>
      <c r="Z23" s="44"/>
      <c r="AA23" s="43">
        <f>AA12</f>
        <v>57737274.990000002</v>
      </c>
      <c r="AB23" s="53">
        <v>1.2999999999999999E-2</v>
      </c>
      <c r="AC23" s="53">
        <f>AA23/W23</f>
        <v>6.6739344769949929E-2</v>
      </c>
      <c r="AD23" s="44"/>
      <c r="AE23" s="46"/>
    </row>
    <row r="24" spans="1:31" s="1" customFormat="1" ht="15.75" x14ac:dyDescent="0.25">
      <c r="A24" s="9"/>
      <c r="B24" s="8"/>
      <c r="C24" s="48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50"/>
      <c r="O24" s="49"/>
      <c r="P24" s="49"/>
      <c r="Q24" s="49"/>
      <c r="R24" s="49"/>
      <c r="S24" s="51"/>
      <c r="T24" s="51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37"/>
    </row>
    <row r="25" spans="1:31" s="1" customFormat="1" ht="33.75" customHeight="1" x14ac:dyDescent="0.25">
      <c r="A25" s="8"/>
      <c r="B25" s="81" t="s">
        <v>68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37"/>
    </row>
    <row r="26" spans="1:31" s="1" customFormat="1" ht="12" customHeight="1" x14ac:dyDescent="0.25">
      <c r="A26" s="8"/>
      <c r="B26" s="69"/>
      <c r="C26" s="69"/>
      <c r="D26" s="69"/>
      <c r="E26" s="69"/>
      <c r="F26" s="69"/>
      <c r="G26" s="70"/>
      <c r="H26" s="70"/>
      <c r="I26" s="70"/>
      <c r="J26" s="70"/>
      <c r="K26" s="70"/>
      <c r="L26" s="70"/>
      <c r="M26" s="70"/>
      <c r="N26" s="71"/>
      <c r="O26" s="70"/>
      <c r="P26" s="70"/>
      <c r="Q26" s="70"/>
      <c r="R26" s="70"/>
      <c r="S26" s="70"/>
      <c r="T26" s="70"/>
      <c r="U26" s="70"/>
      <c r="V26" s="70"/>
      <c r="W26" s="74"/>
      <c r="X26" s="70"/>
      <c r="Y26" s="70"/>
      <c r="Z26" s="70"/>
      <c r="AA26" s="70"/>
      <c r="AB26" s="70"/>
      <c r="AC26" s="70"/>
      <c r="AD26" s="70"/>
      <c r="AE26" s="37"/>
    </row>
    <row r="27" spans="1:31" s="1" customFormat="1" ht="16.5" x14ac:dyDescent="0.25">
      <c r="A27" s="9"/>
      <c r="B27" s="82" t="s">
        <v>58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37"/>
    </row>
    <row r="28" spans="1:31" s="1" customFormat="1" ht="16.5" x14ac:dyDescent="0.25">
      <c r="A28" s="9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37"/>
    </row>
    <row r="29" spans="1:31" s="1" customFormat="1" ht="16.5" x14ac:dyDescent="0.25">
      <c r="A29" s="8"/>
      <c r="B29" s="69"/>
      <c r="C29" s="69"/>
      <c r="D29" s="69"/>
      <c r="E29" s="69"/>
      <c r="F29" s="69"/>
      <c r="G29" s="70"/>
      <c r="H29" s="70"/>
      <c r="I29" s="70"/>
      <c r="J29" s="70"/>
      <c r="K29" s="70"/>
      <c r="L29" s="70"/>
      <c r="M29" s="70"/>
      <c r="N29" s="71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37"/>
    </row>
    <row r="30" spans="1:31" x14ac:dyDescent="0.25"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9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x14ac:dyDescent="0.25"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9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x14ac:dyDescent="0.25"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9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63"/>
      <c r="Z32" s="38"/>
      <c r="AA32" s="38"/>
      <c r="AB32" s="38"/>
      <c r="AC32" s="38"/>
      <c r="AD32" s="38"/>
      <c r="AE32" s="38"/>
    </row>
    <row r="33" spans="4:26" x14ac:dyDescent="0.25">
      <c r="S33" s="61"/>
      <c r="W33" s="61"/>
    </row>
    <row r="34" spans="4:26" x14ac:dyDescent="0.25">
      <c r="D34" s="61"/>
    </row>
    <row r="36" spans="4:26" x14ac:dyDescent="0.25">
      <c r="Y36" s="61"/>
    </row>
    <row r="37" spans="4:26" x14ac:dyDescent="0.25">
      <c r="Z37" s="61"/>
    </row>
    <row r="40" spans="4:26" x14ac:dyDescent="0.25">
      <c r="Z40" s="61"/>
    </row>
  </sheetData>
  <mergeCells count="51">
    <mergeCell ref="U6:U8"/>
    <mergeCell ref="A2:AD2"/>
    <mergeCell ref="B4:C4"/>
    <mergeCell ref="B5:C5"/>
    <mergeCell ref="V6:V8"/>
    <mergeCell ref="W6:AD6"/>
    <mergeCell ref="W7:W8"/>
    <mergeCell ref="X7:Y7"/>
    <mergeCell ref="Z7:AA7"/>
    <mergeCell ref="AB7:AC7"/>
    <mergeCell ref="L3:T3"/>
    <mergeCell ref="A1:AD1"/>
    <mergeCell ref="A6:A8"/>
    <mergeCell ref="B6:B8"/>
    <mergeCell ref="C6:C8"/>
    <mergeCell ref="D6:D8"/>
    <mergeCell ref="E6:E8"/>
    <mergeCell ref="G6:G8"/>
    <mergeCell ref="H6:H8"/>
    <mergeCell ref="I6:I8"/>
    <mergeCell ref="J6:J8"/>
    <mergeCell ref="F6:F8"/>
    <mergeCell ref="K6:L7"/>
    <mergeCell ref="M6:N7"/>
    <mergeCell ref="O6:P7"/>
    <mergeCell ref="Q6:R7"/>
    <mergeCell ref="S6:T7"/>
    <mergeCell ref="B25:AD25"/>
    <mergeCell ref="B27:AD27"/>
    <mergeCell ref="A12:A13"/>
    <mergeCell ref="B12:B13"/>
    <mergeCell ref="C12:C13"/>
    <mergeCell ref="A14:A15"/>
    <mergeCell ref="B14:B15"/>
    <mergeCell ref="C14:C15"/>
    <mergeCell ref="D14:D15"/>
    <mergeCell ref="D12:D13"/>
    <mergeCell ref="W12:W13"/>
    <mergeCell ref="W14:W15"/>
    <mergeCell ref="X12:X13"/>
    <mergeCell ref="Y12:Y13"/>
    <mergeCell ref="Z12:Z13"/>
    <mergeCell ref="AA12:AA13"/>
    <mergeCell ref="AB12:AB13"/>
    <mergeCell ref="AC12:AC13"/>
    <mergeCell ref="Y14:Y15"/>
    <mergeCell ref="X14:X15"/>
    <mergeCell ref="Z14:Z15"/>
    <mergeCell ref="AA14:AA15"/>
    <mergeCell ref="AB14:AB15"/>
    <mergeCell ref="AC14:AC15"/>
  </mergeCells>
  <pageMargins left="0.23622047244094491" right="0.23622047244094491" top="0.74803149606299213" bottom="0.74803149606299213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Щітченко Ігор Вікторович</dc:creator>
  <cp:lastModifiedBy>ГУЗІЙ Любов Мирославівна</cp:lastModifiedBy>
  <cp:lastPrinted>2026-01-13T08:55:38Z</cp:lastPrinted>
  <dcterms:created xsi:type="dcterms:W3CDTF">2024-12-17T10:57:04Z</dcterms:created>
  <dcterms:modified xsi:type="dcterms:W3CDTF">2026-01-16T09:08:56Z</dcterms:modified>
</cp:coreProperties>
</file>