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G5" i="61"/>
  <c r="F5" i="61"/>
  <c r="F14" i="46"/>
  <c r="F12" i="46"/>
  <c r="E5" i="61"/>
  <c r="D5" i="61"/>
  <c r="C5" i="61"/>
  <c r="G4" i="49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25" i="49"/>
  <c r="F125" i="49"/>
  <c r="E125" i="49"/>
  <c r="D125" i="49"/>
  <c r="C125" i="49"/>
  <c r="B125" i="49"/>
  <c r="G122" i="49"/>
  <c r="F122" i="49"/>
  <c r="E122" i="49"/>
  <c r="D122" i="49"/>
  <c r="C122" i="49"/>
  <c r="B122" i="49"/>
  <c r="G114" i="49"/>
  <c r="F114" i="49"/>
  <c r="E114" i="49"/>
  <c r="D114" i="49"/>
  <c r="C114" i="49"/>
  <c r="B114" i="49"/>
  <c r="G112" i="49"/>
  <c r="F112" i="49"/>
  <c r="E112" i="49"/>
  <c r="D112" i="49"/>
  <c r="C112" i="49"/>
  <c r="B112" i="49"/>
  <c r="B104" i="49"/>
  <c r="G105" i="49"/>
  <c r="F105" i="49"/>
  <c r="E105" i="49"/>
  <c r="E104" i="49"/>
  <c r="D105" i="49"/>
  <c r="D104" i="49"/>
  <c r="C105" i="49"/>
  <c r="B105" i="49"/>
  <c r="G104" i="49"/>
  <c r="F104" i="49"/>
  <c r="C104" i="49"/>
  <c r="G102" i="49"/>
  <c r="F102" i="49"/>
  <c r="E102" i="49"/>
  <c r="D102" i="49"/>
  <c r="C102" i="49"/>
  <c r="B102" i="49"/>
  <c r="G94" i="49"/>
  <c r="F94" i="49"/>
  <c r="E94" i="49"/>
  <c r="D94" i="49"/>
  <c r="C94" i="49"/>
  <c r="B94" i="49"/>
  <c r="G86" i="49"/>
  <c r="F86" i="49"/>
  <c r="E86" i="49"/>
  <c r="E85" i="49"/>
  <c r="D86" i="49"/>
  <c r="D85" i="49"/>
  <c r="C86" i="49"/>
  <c r="B86" i="49"/>
  <c r="G85" i="49"/>
  <c r="G84" i="49"/>
  <c r="F85" i="49"/>
  <c r="C85" i="49"/>
  <c r="C84" i="49"/>
  <c r="B85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D47" i="49"/>
  <c r="C56" i="49"/>
  <c r="B56" i="49"/>
  <c r="G48" i="49"/>
  <c r="G47" i="49"/>
  <c r="F48" i="49"/>
  <c r="F47" i="49"/>
  <c r="E48" i="49"/>
  <c r="D48" i="49"/>
  <c r="C48" i="49"/>
  <c r="C47" i="49"/>
  <c r="B48" i="49"/>
  <c r="B47" i="49"/>
  <c r="E47" i="49"/>
  <c r="G45" i="49"/>
  <c r="F45" i="49"/>
  <c r="E45" i="49"/>
  <c r="D45" i="49"/>
  <c r="C45" i="49"/>
  <c r="B45" i="49"/>
  <c r="B8" i="49"/>
  <c r="B7" i="49"/>
  <c r="G9" i="49"/>
  <c r="F9" i="49"/>
  <c r="E9" i="49"/>
  <c r="E8" i="49"/>
  <c r="E7" i="49"/>
  <c r="D9" i="49"/>
  <c r="D8" i="49"/>
  <c r="D7" i="49"/>
  <c r="C9" i="49"/>
  <c r="B9" i="49"/>
  <c r="G8" i="49"/>
  <c r="G7" i="49"/>
  <c r="G6" i="49"/>
  <c r="F8" i="49"/>
  <c r="F7" i="49"/>
  <c r="C8" i="49"/>
  <c r="C7" i="49"/>
  <c r="C6" i="49"/>
  <c r="A6" i="49"/>
  <c r="A2" i="49"/>
  <c r="G125" i="48"/>
  <c r="F125" i="48"/>
  <c r="E125" i="48"/>
  <c r="D125" i="48"/>
  <c r="C125" i="48"/>
  <c r="B125" i="48"/>
  <c r="G122" i="48"/>
  <c r="F122" i="48"/>
  <c r="E122" i="48"/>
  <c r="D122" i="48"/>
  <c r="C122" i="48"/>
  <c r="B122" i="48"/>
  <c r="G114" i="48"/>
  <c r="F114" i="48"/>
  <c r="E114" i="48"/>
  <c r="D114" i="48"/>
  <c r="C114" i="48"/>
  <c r="B114" i="48"/>
  <c r="G112" i="48"/>
  <c r="F112" i="48"/>
  <c r="E112" i="48"/>
  <c r="E104" i="48"/>
  <c r="D112" i="48"/>
  <c r="C112" i="48"/>
  <c r="B112" i="48"/>
  <c r="G105" i="48"/>
  <c r="G104" i="48"/>
  <c r="F105" i="48"/>
  <c r="E105" i="48"/>
  <c r="D105" i="48"/>
  <c r="D104" i="48"/>
  <c r="C105" i="48"/>
  <c r="C104" i="48"/>
  <c r="B105" i="48"/>
  <c r="F104" i="48"/>
  <c r="B104" i="48"/>
  <c r="G102" i="48"/>
  <c r="F102" i="48"/>
  <c r="E102" i="48"/>
  <c r="D102" i="48"/>
  <c r="C102" i="48"/>
  <c r="B102" i="48"/>
  <c r="G94" i="48"/>
  <c r="F94" i="48"/>
  <c r="E94" i="48"/>
  <c r="E85" i="48"/>
  <c r="E84" i="48"/>
  <c r="D94" i="48"/>
  <c r="C94" i="48"/>
  <c r="B94" i="48"/>
  <c r="G86" i="48"/>
  <c r="G85" i="48"/>
  <c r="G84" i="48"/>
  <c r="F86" i="48"/>
  <c r="E86" i="48"/>
  <c r="D86" i="48"/>
  <c r="D85" i="48"/>
  <c r="D84" i="48"/>
  <c r="C86" i="48"/>
  <c r="C85" i="48"/>
  <c r="C84" i="48"/>
  <c r="B86" i="48"/>
  <c r="F85" i="48"/>
  <c r="F84" i="48"/>
  <c r="B85" i="48"/>
  <c r="B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C56" i="48"/>
  <c r="B56" i="48"/>
  <c r="G48" i="48"/>
  <c r="F48" i="48"/>
  <c r="F47" i="48"/>
  <c r="E48" i="48"/>
  <c r="E47" i="48"/>
  <c r="D48" i="48"/>
  <c r="C48" i="48"/>
  <c r="B48" i="48"/>
  <c r="B47" i="48"/>
  <c r="G47" i="48"/>
  <c r="D47" i="48"/>
  <c r="C47" i="48"/>
  <c r="G45" i="48"/>
  <c r="F45" i="48"/>
  <c r="E45" i="48"/>
  <c r="E8" i="48"/>
  <c r="E7" i="48"/>
  <c r="E6" i="48"/>
  <c r="D45" i="48"/>
  <c r="C45" i="48"/>
  <c r="B45" i="48"/>
  <c r="G9" i="48"/>
  <c r="G8" i="48"/>
  <c r="F9" i="48"/>
  <c r="E9" i="48"/>
  <c r="D9" i="48"/>
  <c r="D8" i="48"/>
  <c r="D7" i="48"/>
  <c r="C9" i="48"/>
  <c r="C8" i="48"/>
  <c r="B9" i="48"/>
  <c r="F8" i="48"/>
  <c r="F7" i="48"/>
  <c r="F6" i="48"/>
  <c r="B8" i="48"/>
  <c r="G7" i="48"/>
  <c r="C7" i="48"/>
  <c r="C6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/>
  <c r="F20" i="46"/>
  <c r="E20" i="46"/>
  <c r="D20" i="46"/>
  <c r="C20" i="46"/>
  <c r="C18" i="46"/>
  <c r="B20" i="46"/>
  <c r="A20" i="46"/>
  <c r="G19" i="46"/>
  <c r="F19" i="46"/>
  <c r="E19" i="46"/>
  <c r="E18" i="46"/>
  <c r="D19" i="46"/>
  <c r="C19" i="46"/>
  <c r="B19" i="46"/>
  <c r="A19" i="46"/>
  <c r="D18" i="46"/>
  <c r="G17" i="46"/>
  <c r="F17" i="46"/>
  <c r="E17" i="46"/>
  <c r="D17" i="46"/>
  <c r="C17" i="46"/>
  <c r="B17" i="46"/>
  <c r="G14" i="46"/>
  <c r="E14" i="46"/>
  <c r="D14" i="46"/>
  <c r="C14" i="46"/>
  <c r="A14" i="46"/>
  <c r="G13" i="46"/>
  <c r="G12" i="46"/>
  <c r="F13" i="46"/>
  <c r="D13" i="46"/>
  <c r="C13" i="46"/>
  <c r="C12" i="46"/>
  <c r="B13" i="46"/>
  <c r="A13" i="46"/>
  <c r="G11" i="46"/>
  <c r="F11" i="46"/>
  <c r="E11" i="46"/>
  <c r="D11" i="46"/>
  <c r="C11" i="46"/>
  <c r="B11" i="46"/>
  <c r="G8" i="46"/>
  <c r="F8" i="46"/>
  <c r="E8" i="46"/>
  <c r="C8" i="46"/>
  <c r="B8" i="46"/>
  <c r="A8" i="46"/>
  <c r="F7" i="46"/>
  <c r="E7" i="46"/>
  <c r="E6" i="46"/>
  <c r="D7" i="46"/>
  <c r="B7" i="46"/>
  <c r="B6" i="46"/>
  <c r="A7" i="46"/>
  <c r="G5" i="46"/>
  <c r="F5" i="46"/>
  <c r="E5" i="46"/>
  <c r="D5" i="46"/>
  <c r="C5" i="46"/>
  <c r="B5" i="46"/>
  <c r="G20" i="43"/>
  <c r="F20" i="43"/>
  <c r="E20" i="43"/>
  <c r="E18" i="43"/>
  <c r="D20" i="43"/>
  <c r="C20" i="43"/>
  <c r="B20" i="43"/>
  <c r="A20" i="43"/>
  <c r="G19" i="43"/>
  <c r="G18" i="43"/>
  <c r="F19" i="43"/>
  <c r="E19" i="43"/>
  <c r="D19" i="43"/>
  <c r="C19" i="43"/>
  <c r="C18" i="43"/>
  <c r="B19" i="43"/>
  <c r="A19" i="43"/>
  <c r="F18" i="43"/>
  <c r="B18" i="43"/>
  <c r="G17" i="43"/>
  <c r="F17" i="43"/>
  <c r="E17" i="43"/>
  <c r="D17" i="43"/>
  <c r="C17" i="43"/>
  <c r="B17" i="43"/>
  <c r="G14" i="43"/>
  <c r="F14" i="43"/>
  <c r="E14" i="43"/>
  <c r="C14" i="43"/>
  <c r="B14" i="43"/>
  <c r="A14" i="43"/>
  <c r="F13" i="43"/>
  <c r="E13" i="43"/>
  <c r="E12" i="43"/>
  <c r="D13" i="43"/>
  <c r="B13" i="43"/>
  <c r="B12" i="43"/>
  <c r="A13" i="43"/>
  <c r="G11" i="43"/>
  <c r="F11" i="43"/>
  <c r="E11" i="43"/>
  <c r="D11" i="43"/>
  <c r="C11" i="43"/>
  <c r="B11" i="43"/>
  <c r="G8" i="43"/>
  <c r="E8" i="43"/>
  <c r="D8" i="43"/>
  <c r="C8" i="43"/>
  <c r="A8" i="43"/>
  <c r="G7" i="43"/>
  <c r="G6" i="43"/>
  <c r="F7" i="43"/>
  <c r="D7" i="43"/>
  <c r="D6" i="43"/>
  <c r="C7" i="43"/>
  <c r="C6" i="43"/>
  <c r="B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B8" i="36"/>
  <c r="D9" i="36"/>
  <c r="D8" i="36"/>
  <c r="C9" i="36"/>
  <c r="B9" i="36"/>
  <c r="C8" i="36"/>
  <c r="D6" i="36"/>
  <c r="A3" i="36"/>
  <c r="A2" i="36"/>
  <c r="A1" i="36"/>
  <c r="D7" i="35"/>
  <c r="C7" i="35"/>
  <c r="B7" i="35"/>
  <c r="D5" i="35"/>
  <c r="A2" i="35"/>
  <c r="D114" i="31"/>
  <c r="C114" i="31"/>
  <c r="B114" i="31"/>
  <c r="D111" i="31"/>
  <c r="C111" i="31"/>
  <c r="B111" i="31"/>
  <c r="D107" i="31"/>
  <c r="C107" i="31"/>
  <c r="B107" i="31"/>
  <c r="D99" i="31"/>
  <c r="D98" i="31"/>
  <c r="C99" i="31"/>
  <c r="B99" i="31"/>
  <c r="C98" i="31"/>
  <c r="B98" i="31"/>
  <c r="D96" i="31"/>
  <c r="C96" i="31"/>
  <c r="B96" i="31"/>
  <c r="D88" i="31"/>
  <c r="C88" i="31"/>
  <c r="B88" i="31"/>
  <c r="D83" i="31"/>
  <c r="D63" i="31"/>
  <c r="D62" i="31"/>
  <c r="D7" i="31"/>
  <c r="C83" i="31"/>
  <c r="B83" i="31"/>
  <c r="D72" i="31"/>
  <c r="C72" i="31"/>
  <c r="B72" i="31"/>
  <c r="D64" i="31"/>
  <c r="C64" i="31"/>
  <c r="B64" i="31"/>
  <c r="B63" i="31"/>
  <c r="B62" i="31"/>
  <c r="D60" i="31"/>
  <c r="C60" i="31"/>
  <c r="C45" i="31"/>
  <c r="B60" i="31"/>
  <c r="D52" i="31"/>
  <c r="C52" i="31"/>
  <c r="B52" i="31"/>
  <c r="D46" i="31"/>
  <c r="C46" i="31"/>
  <c r="B46" i="31"/>
  <c r="B45" i="31"/>
  <c r="D45" i="31"/>
  <c r="D43" i="31"/>
  <c r="C43" i="31"/>
  <c r="B43" i="31"/>
  <c r="D10" i="31"/>
  <c r="C10" i="31"/>
  <c r="B10" i="31"/>
  <c r="B9" i="31"/>
  <c r="B8" i="31"/>
  <c r="D9" i="31"/>
  <c r="D8" i="31"/>
  <c r="A7" i="31"/>
  <c r="C6" i="31"/>
  <c r="B6" i="31"/>
  <c r="D5" i="31"/>
  <c r="A3" i="31"/>
  <c r="A2" i="31"/>
  <c r="D114" i="30"/>
  <c r="C114" i="30"/>
  <c r="B114" i="30"/>
  <c r="D111" i="30"/>
  <c r="C111" i="30"/>
  <c r="C98" i="30"/>
  <c r="B111" i="30"/>
  <c r="D107" i="30"/>
  <c r="C107" i="30"/>
  <c r="B107" i="30"/>
  <c r="D99" i="30"/>
  <c r="C99" i="30"/>
  <c r="B99" i="30"/>
  <c r="D98" i="30"/>
  <c r="D96" i="30"/>
  <c r="C96" i="30"/>
  <c r="B96" i="30"/>
  <c r="D88" i="30"/>
  <c r="C88" i="30"/>
  <c r="B88" i="30"/>
  <c r="D82" i="30"/>
  <c r="D81" i="30"/>
  <c r="D80" i="30"/>
  <c r="C82" i="30"/>
  <c r="B82" i="30"/>
  <c r="C81" i="30"/>
  <c r="D78" i="30"/>
  <c r="C78" i="30"/>
  <c r="B78" i="30"/>
  <c r="D70" i="30"/>
  <c r="C70" i="30"/>
  <c r="B70" i="30"/>
  <c r="D65" i="30"/>
  <c r="D45" i="30"/>
  <c r="D8" i="30"/>
  <c r="C65" i="30"/>
  <c r="B65" i="30"/>
  <c r="D54" i="30"/>
  <c r="C54" i="30"/>
  <c r="B54" i="30"/>
  <c r="D46" i="30"/>
  <c r="C46" i="30"/>
  <c r="C45" i="30"/>
  <c r="B46" i="30"/>
  <c r="B45" i="30"/>
  <c r="D43" i="30"/>
  <c r="C43" i="30"/>
  <c r="B43" i="30"/>
  <c r="D10" i="30"/>
  <c r="D9" i="30"/>
  <c r="C10" i="30"/>
  <c r="B10" i="30"/>
  <c r="B9" i="30"/>
  <c r="B8" i="30"/>
  <c r="A7" i="30"/>
  <c r="D5" i="30"/>
  <c r="A3" i="30"/>
  <c r="A2" i="30"/>
  <c r="D23" i="29"/>
  <c r="C23" i="29"/>
  <c r="B23" i="29"/>
  <c r="D19" i="29"/>
  <c r="C19" i="29"/>
  <c r="C18" i="29"/>
  <c r="B19" i="29"/>
  <c r="D18" i="29"/>
  <c r="D12" i="29"/>
  <c r="C12" i="29"/>
  <c r="B12" i="29"/>
  <c r="D9" i="29"/>
  <c r="C9" i="29"/>
  <c r="C8" i="29"/>
  <c r="C7" i="29"/>
  <c r="B9" i="29"/>
  <c r="B8" i="29"/>
  <c r="D5" i="29"/>
  <c r="A2" i="29"/>
  <c r="N35" i="28"/>
  <c r="M35" i="28"/>
  <c r="L35" i="28"/>
  <c r="K35" i="28"/>
  <c r="K26" i="28"/>
  <c r="J35" i="28"/>
  <c r="I35" i="28"/>
  <c r="H35" i="28"/>
  <c r="G35" i="28"/>
  <c r="G26" i="28"/>
  <c r="F35" i="28"/>
  <c r="E35" i="28"/>
  <c r="D35" i="28"/>
  <c r="C35" i="28"/>
  <c r="C26" i="28"/>
  <c r="B35" i="28"/>
  <c r="N27" i="28"/>
  <c r="M27" i="28"/>
  <c r="M26" i="28"/>
  <c r="L27" i="28"/>
  <c r="K27" i="28"/>
  <c r="J27" i="28"/>
  <c r="I27" i="28"/>
  <c r="I26" i="28"/>
  <c r="H27" i="28"/>
  <c r="G27" i="28"/>
  <c r="F27" i="28"/>
  <c r="E27" i="28"/>
  <c r="E26" i="28"/>
  <c r="D27" i="28"/>
  <c r="C27" i="28"/>
  <c r="B27" i="28"/>
  <c r="N26" i="28"/>
  <c r="J26" i="28"/>
  <c r="F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E33" i="26"/>
  <c r="D33" i="26"/>
  <c r="C33" i="26"/>
  <c r="B33" i="26"/>
  <c r="H25" i="26"/>
  <c r="G25" i="26"/>
  <c r="F25" i="26"/>
  <c r="F24" i="26"/>
  <c r="E25" i="26"/>
  <c r="E24" i="26"/>
  <c r="D25" i="26"/>
  <c r="D24" i="26"/>
  <c r="C25" i="26"/>
  <c r="B25" i="26"/>
  <c r="B24" i="26"/>
  <c r="H24" i="26"/>
  <c r="G24" i="26"/>
  <c r="C24" i="26"/>
  <c r="H21" i="26"/>
  <c r="H8" i="26"/>
  <c r="G8" i="26"/>
  <c r="F8" i="26"/>
  <c r="E8" i="26"/>
  <c r="D8" i="26"/>
  <c r="C8" i="26"/>
  <c r="B8" i="26"/>
  <c r="H5" i="26"/>
  <c r="D32" i="25"/>
  <c r="C32" i="25"/>
  <c r="B32" i="25"/>
  <c r="D24" i="25"/>
  <c r="D23" i="25"/>
  <c r="C24" i="25"/>
  <c r="C23" i="25"/>
  <c r="B24" i="25"/>
  <c r="B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H29" i="21"/>
  <c r="G29" i="21"/>
  <c r="F29" i="21"/>
  <c r="E29" i="21"/>
  <c r="E20" i="21"/>
  <c r="D29" i="21"/>
  <c r="C29" i="21"/>
  <c r="B29" i="21"/>
  <c r="H21" i="21"/>
  <c r="H20" i="21"/>
  <c r="G21" i="21"/>
  <c r="G20" i="21"/>
  <c r="F21" i="21"/>
  <c r="E21" i="21"/>
  <c r="D21" i="21"/>
  <c r="D20" i="21"/>
  <c r="C21" i="21"/>
  <c r="C20" i="21"/>
  <c r="B21" i="21"/>
  <c r="B20" i="21"/>
  <c r="F20" i="21"/>
  <c r="H17" i="21"/>
  <c r="H7" i="21"/>
  <c r="G7" i="21"/>
  <c r="F7" i="21"/>
  <c r="E7" i="21"/>
  <c r="D7" i="21"/>
  <c r="C7" i="21"/>
  <c r="B7" i="21"/>
  <c r="H4" i="21"/>
  <c r="D31" i="20"/>
  <c r="C31" i="20"/>
  <c r="B31" i="20"/>
  <c r="D23" i="20"/>
  <c r="D22" i="20"/>
  <c r="C23" i="20"/>
  <c r="B23" i="20"/>
  <c r="B22" i="20"/>
  <c r="C22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D18" i="18"/>
  <c r="D14" i="18"/>
  <c r="C18" i="18"/>
  <c r="B18" i="18"/>
  <c r="D15" i="18"/>
  <c r="C15" i="18"/>
  <c r="C14" i="18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N10" i="13"/>
  <c r="A10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N4" i="13"/>
  <c r="A4" i="13"/>
  <c r="N20" i="12"/>
  <c r="M20" i="12"/>
  <c r="L20" i="12"/>
  <c r="L18" i="12"/>
  <c r="K20" i="12"/>
  <c r="J20" i="12"/>
  <c r="I20" i="12"/>
  <c r="H20" i="12"/>
  <c r="H18" i="12"/>
  <c r="G20" i="12"/>
  <c r="G18" i="12"/>
  <c r="F20" i="12"/>
  <c r="E20" i="12"/>
  <c r="D20" i="12"/>
  <c r="D18" i="12"/>
  <c r="C20" i="12"/>
  <c r="B20" i="12"/>
  <c r="A20" i="12"/>
  <c r="N19" i="12"/>
  <c r="N18" i="12"/>
  <c r="M19" i="12"/>
  <c r="M18" i="12"/>
  <c r="L19" i="12"/>
  <c r="K19" i="12"/>
  <c r="J19" i="12"/>
  <c r="J18" i="12"/>
  <c r="I19" i="12"/>
  <c r="H19" i="12"/>
  <c r="G19" i="12"/>
  <c r="F19" i="12"/>
  <c r="F18" i="12"/>
  <c r="E19" i="12"/>
  <c r="D19" i="12"/>
  <c r="C19" i="12"/>
  <c r="B19" i="12"/>
  <c r="B18" i="12"/>
  <c r="A19" i="12"/>
  <c r="K18" i="12"/>
  <c r="I18" i="12"/>
  <c r="E18" i="12"/>
  <c r="C18" i="12"/>
  <c r="A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N14" i="12"/>
  <c r="M14" i="12"/>
  <c r="L14" i="12"/>
  <c r="K14" i="12"/>
  <c r="K12" i="12"/>
  <c r="J14" i="12"/>
  <c r="I14" i="12"/>
  <c r="H14" i="12"/>
  <c r="G14" i="12"/>
  <c r="G12" i="12"/>
  <c r="F14" i="12"/>
  <c r="F12" i="12"/>
  <c r="E14" i="12"/>
  <c r="D14" i="12"/>
  <c r="C14" i="12"/>
  <c r="C12" i="12"/>
  <c r="B14" i="12"/>
  <c r="B12" i="12"/>
  <c r="A14" i="12"/>
  <c r="N13" i="12"/>
  <c r="M13" i="12"/>
  <c r="M12" i="12"/>
  <c r="L13" i="12"/>
  <c r="L12" i="12"/>
  <c r="K13" i="12"/>
  <c r="J13" i="12"/>
  <c r="I13" i="12"/>
  <c r="I12" i="12"/>
  <c r="H13" i="12"/>
  <c r="G13" i="12"/>
  <c r="F13" i="12"/>
  <c r="E13" i="12"/>
  <c r="E12" i="12"/>
  <c r="D13" i="12"/>
  <c r="C13" i="12"/>
  <c r="B13" i="12"/>
  <c r="A13" i="12"/>
  <c r="N12" i="12"/>
  <c r="J12" i="12"/>
  <c r="H12" i="12"/>
  <c r="D12" i="12"/>
  <c r="A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N8" i="12"/>
  <c r="M8" i="12"/>
  <c r="L8" i="12"/>
  <c r="K8" i="12"/>
  <c r="J8" i="12"/>
  <c r="I8" i="12"/>
  <c r="H8" i="12"/>
  <c r="G8" i="12"/>
  <c r="G6" i="12"/>
  <c r="F8" i="12"/>
  <c r="F6" i="12"/>
  <c r="E8" i="12"/>
  <c r="D8" i="12"/>
  <c r="C8" i="12"/>
  <c r="C6" i="12"/>
  <c r="B8" i="12"/>
  <c r="B6" i="12"/>
  <c r="A8" i="12"/>
  <c r="N7" i="12"/>
  <c r="M7" i="12"/>
  <c r="M6" i="12"/>
  <c r="L7" i="12"/>
  <c r="L6" i="12"/>
  <c r="K7" i="12"/>
  <c r="K6" i="12"/>
  <c r="J7" i="12"/>
  <c r="I7" i="12"/>
  <c r="I6" i="12"/>
  <c r="H7" i="12"/>
  <c r="H6" i="12"/>
  <c r="G7" i="12"/>
  <c r="F7" i="12"/>
  <c r="E7" i="12"/>
  <c r="D7" i="12"/>
  <c r="D6" i="12"/>
  <c r="C7" i="12"/>
  <c r="B7" i="12"/>
  <c r="A7" i="12"/>
  <c r="N6" i="12"/>
  <c r="J6" i="12"/>
  <c r="E6" i="12"/>
  <c r="A6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N10" i="11"/>
  <c r="A10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N4" i="11"/>
  <c r="A4" i="11"/>
  <c r="N114" i="8"/>
  <c r="M114" i="8"/>
  <c r="L114" i="8"/>
  <c r="K114" i="8"/>
  <c r="J114" i="8"/>
  <c r="I114" i="8"/>
  <c r="H114" i="8"/>
  <c r="G114" i="8"/>
  <c r="F114" i="8"/>
  <c r="E114" i="8"/>
  <c r="E98" i="8"/>
  <c r="D114" i="8"/>
  <c r="C114" i="8"/>
  <c r="B114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N107" i="8"/>
  <c r="M107" i="8"/>
  <c r="M98" i="8"/>
  <c r="L107" i="8"/>
  <c r="K107" i="8"/>
  <c r="K98" i="8"/>
  <c r="J107" i="8"/>
  <c r="I107" i="8"/>
  <c r="H107" i="8"/>
  <c r="G107" i="8"/>
  <c r="F107" i="8"/>
  <c r="E107" i="8"/>
  <c r="D107" i="8"/>
  <c r="C107" i="8"/>
  <c r="B107" i="8"/>
  <c r="N99" i="8"/>
  <c r="M99" i="8"/>
  <c r="L99" i="8"/>
  <c r="K99" i="8"/>
  <c r="J99" i="8"/>
  <c r="I99" i="8"/>
  <c r="H99" i="8"/>
  <c r="H98" i="8"/>
  <c r="G99" i="8"/>
  <c r="F99" i="8"/>
  <c r="E99" i="8"/>
  <c r="D99" i="8"/>
  <c r="D98" i="8"/>
  <c r="D80" i="8"/>
  <c r="C99" i="8"/>
  <c r="B99" i="8"/>
  <c r="L98" i="8"/>
  <c r="G98" i="8"/>
  <c r="N96" i="8"/>
  <c r="M96" i="8"/>
  <c r="L96" i="8"/>
  <c r="K96" i="8"/>
  <c r="J96" i="8"/>
  <c r="I96" i="8"/>
  <c r="I81" i="8"/>
  <c r="H96" i="8"/>
  <c r="G96" i="8"/>
  <c r="F96" i="8"/>
  <c r="E96" i="8"/>
  <c r="D96" i="8"/>
  <c r="C96" i="8"/>
  <c r="B96" i="8"/>
  <c r="N88" i="8"/>
  <c r="M88" i="8"/>
  <c r="M81" i="8"/>
  <c r="M80" i="8"/>
  <c r="L88" i="8"/>
  <c r="K88" i="8"/>
  <c r="K81" i="8"/>
  <c r="J88" i="8"/>
  <c r="I88" i="8"/>
  <c r="H88" i="8"/>
  <c r="G88" i="8"/>
  <c r="F88" i="8"/>
  <c r="E88" i="8"/>
  <c r="D88" i="8"/>
  <c r="C88" i="8"/>
  <c r="B88" i="8"/>
  <c r="N82" i="8"/>
  <c r="M82" i="8"/>
  <c r="L82" i="8"/>
  <c r="K82" i="8"/>
  <c r="J82" i="8"/>
  <c r="I82" i="8"/>
  <c r="H82" i="8"/>
  <c r="H81" i="8"/>
  <c r="G82" i="8"/>
  <c r="F82" i="8"/>
  <c r="E82" i="8"/>
  <c r="D82" i="8"/>
  <c r="D81" i="8"/>
  <c r="C82" i="8"/>
  <c r="C81" i="8"/>
  <c r="B82" i="8"/>
  <c r="L81" i="8"/>
  <c r="G81" i="8"/>
  <c r="E81" i="8"/>
  <c r="E80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N70" i="8"/>
  <c r="M70" i="8"/>
  <c r="L70" i="8"/>
  <c r="K70" i="8"/>
  <c r="J70" i="8"/>
  <c r="I70" i="8"/>
  <c r="H70" i="8"/>
  <c r="G70" i="8"/>
  <c r="F70" i="8"/>
  <c r="E70" i="8"/>
  <c r="D70" i="8"/>
  <c r="D45" i="8"/>
  <c r="C70" i="8"/>
  <c r="B70" i="8"/>
  <c r="N65" i="8"/>
  <c r="M65" i="8"/>
  <c r="L65" i="8"/>
  <c r="K65" i="8"/>
  <c r="J65" i="8"/>
  <c r="I65" i="8"/>
  <c r="H65" i="8"/>
  <c r="H45" i="8"/>
  <c r="G65" i="8"/>
  <c r="F65" i="8"/>
  <c r="E65" i="8"/>
  <c r="D65" i="8"/>
  <c r="C65" i="8"/>
  <c r="B65" i="8"/>
  <c r="N54" i="8"/>
  <c r="M54" i="8"/>
  <c r="L54" i="8"/>
  <c r="K54" i="8"/>
  <c r="J54" i="8"/>
  <c r="J45" i="8"/>
  <c r="I54" i="8"/>
  <c r="H54" i="8"/>
  <c r="G54" i="8"/>
  <c r="F54" i="8"/>
  <c r="E54" i="8"/>
  <c r="D54" i="8"/>
  <c r="C54" i="8"/>
  <c r="B54" i="8"/>
  <c r="N46" i="8"/>
  <c r="N45" i="8"/>
  <c r="M46" i="8"/>
  <c r="L46" i="8"/>
  <c r="K46" i="8"/>
  <c r="J46" i="8"/>
  <c r="I46" i="8"/>
  <c r="H46" i="8"/>
  <c r="G46" i="8"/>
  <c r="F46" i="8"/>
  <c r="E46" i="8"/>
  <c r="D46" i="8"/>
  <c r="C46" i="8"/>
  <c r="C45" i="8"/>
  <c r="B46" i="8"/>
  <c r="L45" i="8"/>
  <c r="K45" i="8"/>
  <c r="G45" i="8"/>
  <c r="F45" i="8"/>
  <c r="B45" i="8"/>
  <c r="N43" i="8"/>
  <c r="M43" i="8"/>
  <c r="L43" i="8"/>
  <c r="K43" i="8"/>
  <c r="K8" i="8"/>
  <c r="K7" i="8"/>
  <c r="J43" i="8"/>
  <c r="I43" i="8"/>
  <c r="I8" i="8"/>
  <c r="H43" i="8"/>
  <c r="G43" i="8"/>
  <c r="G8" i="8"/>
  <c r="G7" i="8"/>
  <c r="F43" i="8"/>
  <c r="E43" i="8"/>
  <c r="D43" i="8"/>
  <c r="C43" i="8"/>
  <c r="C8" i="8"/>
  <c r="C7" i="8"/>
  <c r="B43" i="8"/>
  <c r="N9" i="8"/>
  <c r="N8" i="8"/>
  <c r="M9" i="8"/>
  <c r="L9" i="8"/>
  <c r="L8" i="8"/>
  <c r="L7" i="8"/>
  <c r="K9" i="8"/>
  <c r="J9" i="8"/>
  <c r="I9" i="8"/>
  <c r="H9" i="8"/>
  <c r="H8" i="8"/>
  <c r="H7" i="8"/>
  <c r="G9" i="8"/>
  <c r="F9" i="8"/>
  <c r="E9" i="8"/>
  <c r="D9" i="8"/>
  <c r="D8" i="8"/>
  <c r="D7" i="8"/>
  <c r="D6" i="8"/>
  <c r="C9" i="8"/>
  <c r="B9" i="8"/>
  <c r="M8" i="8"/>
  <c r="J8" i="8"/>
  <c r="F8" i="8"/>
  <c r="F7" i="8"/>
  <c r="E8" i="8"/>
  <c r="B8" i="8"/>
  <c r="B7" i="8"/>
  <c r="J7" i="8"/>
  <c r="A6" i="8"/>
  <c r="N4" i="8"/>
  <c r="A2" i="8"/>
  <c r="N114" i="7"/>
  <c r="M114" i="7"/>
  <c r="L114" i="7"/>
  <c r="K114" i="7"/>
  <c r="J114" i="7"/>
  <c r="I114" i="7"/>
  <c r="H114" i="7"/>
  <c r="G114" i="7"/>
  <c r="F114" i="7"/>
  <c r="E114" i="7"/>
  <c r="E98" i="7"/>
  <c r="D114" i="7"/>
  <c r="C114" i="7"/>
  <c r="B114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N107" i="7"/>
  <c r="M107" i="7"/>
  <c r="L107" i="7"/>
  <c r="K107" i="7"/>
  <c r="K98" i="7"/>
  <c r="J107" i="7"/>
  <c r="I107" i="7"/>
  <c r="H107" i="7"/>
  <c r="G107" i="7"/>
  <c r="F107" i="7"/>
  <c r="E107" i="7"/>
  <c r="D107" i="7"/>
  <c r="C107" i="7"/>
  <c r="B107" i="7"/>
  <c r="N99" i="7"/>
  <c r="M99" i="7"/>
  <c r="L99" i="7"/>
  <c r="K99" i="7"/>
  <c r="J99" i="7"/>
  <c r="I99" i="7"/>
  <c r="H99" i="7"/>
  <c r="H98" i="7"/>
  <c r="G99" i="7"/>
  <c r="F99" i="7"/>
  <c r="E99" i="7"/>
  <c r="D99" i="7"/>
  <c r="D98" i="7"/>
  <c r="C99" i="7"/>
  <c r="B99" i="7"/>
  <c r="L98" i="7"/>
  <c r="G98" i="7"/>
  <c r="N96" i="7"/>
  <c r="M96" i="7"/>
  <c r="L96" i="7"/>
  <c r="K96" i="7"/>
  <c r="J96" i="7"/>
  <c r="I96" i="7"/>
  <c r="H96" i="7"/>
  <c r="G96" i="7"/>
  <c r="F96" i="7"/>
  <c r="E96" i="7"/>
  <c r="D96" i="7"/>
  <c r="C96" i="7"/>
  <c r="B96" i="7"/>
  <c r="N88" i="7"/>
  <c r="M88" i="7"/>
  <c r="M81" i="7"/>
  <c r="L88" i="7"/>
  <c r="K88" i="7"/>
  <c r="K81" i="7"/>
  <c r="J88" i="7"/>
  <c r="I88" i="7"/>
  <c r="H88" i="7"/>
  <c r="G88" i="7"/>
  <c r="G81" i="7"/>
  <c r="G80" i="7"/>
  <c r="F88" i="7"/>
  <c r="E88" i="7"/>
  <c r="D88" i="7"/>
  <c r="C88" i="7"/>
  <c r="B88" i="7"/>
  <c r="N82" i="7"/>
  <c r="M82" i="7"/>
  <c r="L82" i="7"/>
  <c r="K82" i="7"/>
  <c r="J82" i="7"/>
  <c r="I82" i="7"/>
  <c r="H82" i="7"/>
  <c r="H81" i="7"/>
  <c r="G82" i="7"/>
  <c r="F82" i="7"/>
  <c r="E82" i="7"/>
  <c r="D82" i="7"/>
  <c r="D81" i="7"/>
  <c r="D80" i="7"/>
  <c r="C82" i="7"/>
  <c r="B82" i="7"/>
  <c r="L81" i="7"/>
  <c r="I81" i="7"/>
  <c r="E81" i="7"/>
  <c r="E80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N70" i="7"/>
  <c r="M70" i="7"/>
  <c r="L70" i="7"/>
  <c r="K70" i="7"/>
  <c r="J70" i="7"/>
  <c r="I70" i="7"/>
  <c r="H70" i="7"/>
  <c r="G70" i="7"/>
  <c r="F70" i="7"/>
  <c r="E70" i="7"/>
  <c r="E45" i="7"/>
  <c r="D70" i="7"/>
  <c r="C70" i="7"/>
  <c r="B70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N46" i="7"/>
  <c r="N45" i="7"/>
  <c r="M46" i="7"/>
  <c r="L46" i="7"/>
  <c r="L45" i="7"/>
  <c r="K46" i="7"/>
  <c r="J46" i="7"/>
  <c r="J45" i="7"/>
  <c r="I46" i="7"/>
  <c r="H46" i="7"/>
  <c r="H45" i="7"/>
  <c r="G46" i="7"/>
  <c r="F46" i="7"/>
  <c r="F45" i="7"/>
  <c r="E46" i="7"/>
  <c r="D46" i="7"/>
  <c r="D45" i="7"/>
  <c r="C46" i="7"/>
  <c r="B46" i="7"/>
  <c r="B45" i="7"/>
  <c r="M45" i="7"/>
  <c r="I45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N9" i="7"/>
  <c r="M9" i="7"/>
  <c r="M8" i="7"/>
  <c r="M7" i="7"/>
  <c r="L9" i="7"/>
  <c r="K9" i="7"/>
  <c r="K8" i="7"/>
  <c r="J9" i="7"/>
  <c r="I9" i="7"/>
  <c r="I8" i="7"/>
  <c r="H9" i="7"/>
  <c r="G9" i="7"/>
  <c r="G8" i="7"/>
  <c r="F9" i="7"/>
  <c r="E9" i="7"/>
  <c r="E8" i="7"/>
  <c r="D9" i="7"/>
  <c r="C9" i="7"/>
  <c r="C8" i="7"/>
  <c r="B9" i="7"/>
  <c r="L8" i="7"/>
  <c r="L7" i="7"/>
  <c r="H8" i="7"/>
  <c r="D8" i="7"/>
  <c r="D7" i="7"/>
  <c r="I7" i="7"/>
  <c r="A6" i="7"/>
  <c r="N4" i="7"/>
  <c r="A2" i="7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N99" i="6"/>
  <c r="M99" i="6"/>
  <c r="M98" i="6"/>
  <c r="L99" i="6"/>
  <c r="L98" i="6"/>
  <c r="K99" i="6"/>
  <c r="K98" i="6"/>
  <c r="J99" i="6"/>
  <c r="I99" i="6"/>
  <c r="I98" i="6"/>
  <c r="H99" i="6"/>
  <c r="H98" i="6"/>
  <c r="G99" i="6"/>
  <c r="G98" i="6"/>
  <c r="F99" i="6"/>
  <c r="E99" i="6"/>
  <c r="D99" i="6"/>
  <c r="D98" i="6"/>
  <c r="C99" i="6"/>
  <c r="C98" i="6"/>
  <c r="B99" i="6"/>
  <c r="N98" i="6"/>
  <c r="J98" i="6"/>
  <c r="F98" i="6"/>
  <c r="E98" i="6"/>
  <c r="B98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N88" i="6"/>
  <c r="M88" i="6"/>
  <c r="L88" i="6"/>
  <c r="K88" i="6"/>
  <c r="K63" i="6"/>
  <c r="K62" i="6"/>
  <c r="J88" i="6"/>
  <c r="I88" i="6"/>
  <c r="H88" i="6"/>
  <c r="G88" i="6"/>
  <c r="F88" i="6"/>
  <c r="E88" i="6"/>
  <c r="D88" i="6"/>
  <c r="C88" i="6"/>
  <c r="C63" i="6"/>
  <c r="C62" i="6"/>
  <c r="B88" i="6"/>
  <c r="N83" i="6"/>
  <c r="M83" i="6"/>
  <c r="L83" i="6"/>
  <c r="L63" i="6"/>
  <c r="L62" i="6"/>
  <c r="K83" i="6"/>
  <c r="J83" i="6"/>
  <c r="I83" i="6"/>
  <c r="H83" i="6"/>
  <c r="H63" i="6"/>
  <c r="H62" i="6"/>
  <c r="G83" i="6"/>
  <c r="F83" i="6"/>
  <c r="E83" i="6"/>
  <c r="D83" i="6"/>
  <c r="D63" i="6"/>
  <c r="D62" i="6"/>
  <c r="C83" i="6"/>
  <c r="B83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N64" i="6"/>
  <c r="N63" i="6"/>
  <c r="N62" i="6"/>
  <c r="N6" i="6"/>
  <c r="M64" i="6"/>
  <c r="L64" i="6"/>
  <c r="K64" i="6"/>
  <c r="J64" i="6"/>
  <c r="J63" i="6"/>
  <c r="J62" i="6"/>
  <c r="I64" i="6"/>
  <c r="H64" i="6"/>
  <c r="G64" i="6"/>
  <c r="F64" i="6"/>
  <c r="F63" i="6"/>
  <c r="F62" i="6"/>
  <c r="E64" i="6"/>
  <c r="D64" i="6"/>
  <c r="C64" i="6"/>
  <c r="B64" i="6"/>
  <c r="B63" i="6"/>
  <c r="B62" i="6"/>
  <c r="G63" i="6"/>
  <c r="G62" i="6"/>
  <c r="N60" i="6"/>
  <c r="M60" i="6"/>
  <c r="L60" i="6"/>
  <c r="L45" i="6"/>
  <c r="K60" i="6"/>
  <c r="J60" i="6"/>
  <c r="I60" i="6"/>
  <c r="H60" i="6"/>
  <c r="G60" i="6"/>
  <c r="F60" i="6"/>
  <c r="E60" i="6"/>
  <c r="D60" i="6"/>
  <c r="C60" i="6"/>
  <c r="B60" i="6"/>
  <c r="N52" i="6"/>
  <c r="M52" i="6"/>
  <c r="M45" i="6"/>
  <c r="L52" i="6"/>
  <c r="K52" i="6"/>
  <c r="K45" i="6"/>
  <c r="J52" i="6"/>
  <c r="I52" i="6"/>
  <c r="H52" i="6"/>
  <c r="G52" i="6"/>
  <c r="F52" i="6"/>
  <c r="E52" i="6"/>
  <c r="E45" i="6"/>
  <c r="D52" i="6"/>
  <c r="C52" i="6"/>
  <c r="B52" i="6"/>
  <c r="N46" i="6"/>
  <c r="N45" i="6"/>
  <c r="M46" i="6"/>
  <c r="L46" i="6"/>
  <c r="K46" i="6"/>
  <c r="J46" i="6"/>
  <c r="J45" i="6"/>
  <c r="I46" i="6"/>
  <c r="H46" i="6"/>
  <c r="H45" i="6"/>
  <c r="G46" i="6"/>
  <c r="F46" i="6"/>
  <c r="F45" i="6"/>
  <c r="E46" i="6"/>
  <c r="D46" i="6"/>
  <c r="C46" i="6"/>
  <c r="C45" i="6"/>
  <c r="B46" i="6"/>
  <c r="B45" i="6"/>
  <c r="I45" i="6"/>
  <c r="G45" i="6"/>
  <c r="D45" i="6"/>
  <c r="N43" i="6"/>
  <c r="M43" i="6"/>
  <c r="L43" i="6"/>
  <c r="L8" i="6"/>
  <c r="L7" i="6"/>
  <c r="K43" i="6"/>
  <c r="J43" i="6"/>
  <c r="J8" i="6"/>
  <c r="J7" i="6"/>
  <c r="I43" i="6"/>
  <c r="H43" i="6"/>
  <c r="H8" i="6"/>
  <c r="H7" i="6"/>
  <c r="G43" i="6"/>
  <c r="F43" i="6"/>
  <c r="F8" i="6"/>
  <c r="F7" i="6"/>
  <c r="E43" i="6"/>
  <c r="D43" i="6"/>
  <c r="D8" i="6"/>
  <c r="D7" i="6"/>
  <c r="C43" i="6"/>
  <c r="B43" i="6"/>
  <c r="B8" i="6"/>
  <c r="B7" i="6"/>
  <c r="N9" i="6"/>
  <c r="M9" i="6"/>
  <c r="M8" i="6"/>
  <c r="M7" i="6"/>
  <c r="L9" i="6"/>
  <c r="K9" i="6"/>
  <c r="J9" i="6"/>
  <c r="I9" i="6"/>
  <c r="H9" i="6"/>
  <c r="G9" i="6"/>
  <c r="F9" i="6"/>
  <c r="E9" i="6"/>
  <c r="D9" i="6"/>
  <c r="C9" i="6"/>
  <c r="B9" i="6"/>
  <c r="N8" i="6"/>
  <c r="K8" i="6"/>
  <c r="K7" i="6"/>
  <c r="I8" i="6"/>
  <c r="I7" i="6"/>
  <c r="G8" i="6"/>
  <c r="G7" i="6"/>
  <c r="G6" i="6"/>
  <c r="E8" i="6"/>
  <c r="E7" i="6"/>
  <c r="C8" i="6"/>
  <c r="C7" i="6"/>
  <c r="N7" i="6"/>
  <c r="N4" i="6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N107" i="5"/>
  <c r="M107" i="5"/>
  <c r="L107" i="5"/>
  <c r="K107" i="5"/>
  <c r="K98" i="5"/>
  <c r="J107" i="5"/>
  <c r="I107" i="5"/>
  <c r="H107" i="5"/>
  <c r="G107" i="5"/>
  <c r="G98" i="5"/>
  <c r="F107" i="5"/>
  <c r="E107" i="5"/>
  <c r="D107" i="5"/>
  <c r="C107" i="5"/>
  <c r="C98" i="5"/>
  <c r="B107" i="5"/>
  <c r="N99" i="5"/>
  <c r="N98" i="5"/>
  <c r="M99" i="5"/>
  <c r="L99" i="5"/>
  <c r="L98" i="5"/>
  <c r="K99" i="5"/>
  <c r="J99" i="5"/>
  <c r="J98" i="5"/>
  <c r="I99" i="5"/>
  <c r="H99" i="5"/>
  <c r="H98" i="5"/>
  <c r="G99" i="5"/>
  <c r="F99" i="5"/>
  <c r="F98" i="5"/>
  <c r="E99" i="5"/>
  <c r="D99" i="5"/>
  <c r="D98" i="5"/>
  <c r="C99" i="5"/>
  <c r="B99" i="5"/>
  <c r="B98" i="5"/>
  <c r="M98" i="5"/>
  <c r="I98" i="5"/>
  <c r="E98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N72" i="5"/>
  <c r="M72" i="5"/>
  <c r="M63" i="5"/>
  <c r="M62" i="5"/>
  <c r="L72" i="5"/>
  <c r="K72" i="5"/>
  <c r="J72" i="5"/>
  <c r="I72" i="5"/>
  <c r="I63" i="5"/>
  <c r="I62" i="5"/>
  <c r="H72" i="5"/>
  <c r="G72" i="5"/>
  <c r="F72" i="5"/>
  <c r="E72" i="5"/>
  <c r="E63" i="5"/>
  <c r="E62" i="5"/>
  <c r="D72" i="5"/>
  <c r="C72" i="5"/>
  <c r="B72" i="5"/>
  <c r="N64" i="5"/>
  <c r="N63" i="5"/>
  <c r="N62" i="5"/>
  <c r="M64" i="5"/>
  <c r="L64" i="5"/>
  <c r="L63" i="5"/>
  <c r="L62" i="5"/>
  <c r="L6" i="5"/>
  <c r="K64" i="5"/>
  <c r="J64" i="5"/>
  <c r="J63" i="5"/>
  <c r="J62" i="5"/>
  <c r="I64" i="5"/>
  <c r="H64" i="5"/>
  <c r="H63" i="5"/>
  <c r="H62" i="5"/>
  <c r="H6" i="5"/>
  <c r="G64" i="5"/>
  <c r="F64" i="5"/>
  <c r="F63" i="5"/>
  <c r="F62" i="5"/>
  <c r="E64" i="5"/>
  <c r="D64" i="5"/>
  <c r="D63" i="5"/>
  <c r="D62" i="5"/>
  <c r="D6" i="5"/>
  <c r="C64" i="5"/>
  <c r="B64" i="5"/>
  <c r="B63" i="5"/>
  <c r="B62" i="5"/>
  <c r="K63" i="5"/>
  <c r="G63" i="5"/>
  <c r="G62" i="5"/>
  <c r="G6" i="5"/>
  <c r="C63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N52" i="5"/>
  <c r="N45" i="5"/>
  <c r="M52" i="5"/>
  <c r="L52" i="5"/>
  <c r="K52" i="5"/>
  <c r="J52" i="5"/>
  <c r="J45" i="5"/>
  <c r="I52" i="5"/>
  <c r="H52" i="5"/>
  <c r="G52" i="5"/>
  <c r="F52" i="5"/>
  <c r="F45" i="5"/>
  <c r="E52" i="5"/>
  <c r="D52" i="5"/>
  <c r="C52" i="5"/>
  <c r="B52" i="5"/>
  <c r="B45" i="5"/>
  <c r="N46" i="5"/>
  <c r="M46" i="5"/>
  <c r="M45" i="5"/>
  <c r="L46" i="5"/>
  <c r="K46" i="5"/>
  <c r="K45" i="5"/>
  <c r="J46" i="5"/>
  <c r="I46" i="5"/>
  <c r="I45" i="5"/>
  <c r="H46" i="5"/>
  <c r="G46" i="5"/>
  <c r="G45" i="5"/>
  <c r="F46" i="5"/>
  <c r="E46" i="5"/>
  <c r="E45" i="5"/>
  <c r="D46" i="5"/>
  <c r="C46" i="5"/>
  <c r="C45" i="5"/>
  <c r="B46" i="5"/>
  <c r="L45" i="5"/>
  <c r="H45" i="5"/>
  <c r="D45" i="5"/>
  <c r="N43" i="5"/>
  <c r="M43" i="5"/>
  <c r="M8" i="5"/>
  <c r="M7" i="5"/>
  <c r="L43" i="5"/>
  <c r="K43" i="5"/>
  <c r="J43" i="5"/>
  <c r="I43" i="5"/>
  <c r="I8" i="5"/>
  <c r="I7" i="5"/>
  <c r="H43" i="5"/>
  <c r="G43" i="5"/>
  <c r="F43" i="5"/>
  <c r="E43" i="5"/>
  <c r="E8" i="5"/>
  <c r="E7" i="5"/>
  <c r="D43" i="5"/>
  <c r="C43" i="5"/>
  <c r="B43" i="5"/>
  <c r="N9" i="5"/>
  <c r="N8" i="5"/>
  <c r="M9" i="5"/>
  <c r="L9" i="5"/>
  <c r="L8" i="5"/>
  <c r="L7" i="5"/>
  <c r="K9" i="5"/>
  <c r="J9" i="5"/>
  <c r="J8" i="5"/>
  <c r="I9" i="5"/>
  <c r="H9" i="5"/>
  <c r="H8" i="5"/>
  <c r="H7" i="5"/>
  <c r="G9" i="5"/>
  <c r="F9" i="5"/>
  <c r="F8" i="5"/>
  <c r="E9" i="5"/>
  <c r="D9" i="5"/>
  <c r="D8" i="5"/>
  <c r="D7" i="5"/>
  <c r="C9" i="5"/>
  <c r="B9" i="5"/>
  <c r="B8" i="5"/>
  <c r="K8" i="5"/>
  <c r="G8" i="5"/>
  <c r="G7" i="5"/>
  <c r="C8" i="5"/>
  <c r="C7" i="5"/>
  <c r="N4" i="5"/>
  <c r="K7" i="5"/>
  <c r="E6" i="5"/>
  <c r="I6" i="5"/>
  <c r="M6" i="5"/>
  <c r="K62" i="5"/>
  <c r="K6" i="5"/>
  <c r="B7" i="5"/>
  <c r="B6" i="5"/>
  <c r="F7" i="5"/>
  <c r="F6" i="5"/>
  <c r="J7" i="5"/>
  <c r="J6" i="5"/>
  <c r="N7" i="5"/>
  <c r="N6" i="5"/>
  <c r="C62" i="5"/>
  <c r="C6" i="5"/>
  <c r="B6" i="6"/>
  <c r="F6" i="6"/>
  <c r="J6" i="6"/>
  <c r="D6" i="6"/>
  <c r="H6" i="6"/>
  <c r="L6" i="6"/>
  <c r="C6" i="6"/>
  <c r="K6" i="6"/>
  <c r="E7" i="7"/>
  <c r="E6" i="7"/>
  <c r="C7" i="7"/>
  <c r="H7" i="7"/>
  <c r="C45" i="7"/>
  <c r="G45" i="7"/>
  <c r="G7" i="7"/>
  <c r="G6" i="7"/>
  <c r="K45" i="7"/>
  <c r="C81" i="7"/>
  <c r="M98" i="7"/>
  <c r="M7" i="8"/>
  <c r="M6" i="8"/>
  <c r="C80" i="30"/>
  <c r="B84" i="49"/>
  <c r="B6" i="49"/>
  <c r="K7" i="7"/>
  <c r="K6" i="7"/>
  <c r="B7" i="31"/>
  <c r="I6" i="7"/>
  <c r="H80" i="7"/>
  <c r="K80" i="7"/>
  <c r="C98" i="7"/>
  <c r="I98" i="7"/>
  <c r="I80" i="7"/>
  <c r="N7" i="8"/>
  <c r="I7" i="8"/>
  <c r="I6" i="8"/>
  <c r="G80" i="8"/>
  <c r="G6" i="8"/>
  <c r="H80" i="8"/>
  <c r="K80" i="8"/>
  <c r="K6" i="8"/>
  <c r="C98" i="8"/>
  <c r="C80" i="8"/>
  <c r="C6" i="8"/>
  <c r="I98" i="8"/>
  <c r="I80" i="8"/>
  <c r="D7" i="30"/>
  <c r="D6" i="7"/>
  <c r="M80" i="7"/>
  <c r="M6" i="7"/>
  <c r="H6" i="8"/>
  <c r="E63" i="6"/>
  <c r="E62" i="6"/>
  <c r="E6" i="6"/>
  <c r="I63" i="6"/>
  <c r="I62" i="6"/>
  <c r="I6" i="6"/>
  <c r="M63" i="6"/>
  <c r="M62" i="6"/>
  <c r="M6" i="6"/>
  <c r="B8" i="7"/>
  <c r="B7" i="7"/>
  <c r="F8" i="7"/>
  <c r="F7" i="7"/>
  <c r="J8" i="7"/>
  <c r="J7" i="7"/>
  <c r="N8" i="7"/>
  <c r="N7" i="7"/>
  <c r="L80" i="7"/>
  <c r="L6" i="7"/>
  <c r="L80" i="8"/>
  <c r="L6" i="8"/>
  <c r="D84" i="49"/>
  <c r="D6" i="49"/>
  <c r="E45" i="8"/>
  <c r="I45" i="8"/>
  <c r="M45" i="8"/>
  <c r="D8" i="29"/>
  <c r="D7" i="29"/>
  <c r="C9" i="30"/>
  <c r="C8" i="30"/>
  <c r="C7" i="30"/>
  <c r="B98" i="30"/>
  <c r="C9" i="31"/>
  <c r="C8" i="31"/>
  <c r="C63" i="31"/>
  <c r="C62" i="31"/>
  <c r="C7" i="31"/>
  <c r="F12" i="43"/>
  <c r="F6" i="46"/>
  <c r="G6" i="48"/>
  <c r="B81" i="7"/>
  <c r="F81" i="7"/>
  <c r="J81" i="7"/>
  <c r="N81" i="7"/>
  <c r="B98" i="7"/>
  <c r="F98" i="7"/>
  <c r="J98" i="7"/>
  <c r="N98" i="7"/>
  <c r="E7" i="8"/>
  <c r="E6" i="8"/>
  <c r="B81" i="8"/>
  <c r="F81" i="8"/>
  <c r="J81" i="8"/>
  <c r="N81" i="8"/>
  <c r="B98" i="8"/>
  <c r="F98" i="8"/>
  <c r="J98" i="8"/>
  <c r="N98" i="8"/>
  <c r="B18" i="29"/>
  <c r="B7" i="29"/>
  <c r="B81" i="30"/>
  <c r="B80" i="30"/>
  <c r="B7" i="30"/>
  <c r="B7" i="48"/>
  <c r="B6" i="48"/>
  <c r="E6" i="49"/>
  <c r="F84" i="49"/>
  <c r="F6" i="49"/>
  <c r="D26" i="28"/>
  <c r="H26" i="28"/>
  <c r="L26" i="28"/>
  <c r="D18" i="43"/>
  <c r="D12" i="46"/>
  <c r="B18" i="46"/>
  <c r="F18" i="46"/>
  <c r="D6" i="48"/>
  <c r="E84" i="49"/>
  <c r="E7" i="43"/>
  <c r="E6" i="43"/>
  <c r="B8" i="43"/>
  <c r="B6" i="43"/>
  <c r="F8" i="43"/>
  <c r="F6" i="43"/>
  <c r="C13" i="43"/>
  <c r="C12" i="43"/>
  <c r="G13" i="43"/>
  <c r="G12" i="43"/>
  <c r="D14" i="43"/>
  <c r="D12" i="43"/>
  <c r="C7" i="46"/>
  <c r="C6" i="46"/>
  <c r="G7" i="46"/>
  <c r="G6" i="46"/>
  <c r="D8" i="46"/>
  <c r="D6" i="46"/>
  <c r="E13" i="46"/>
  <c r="E12" i="46"/>
  <c r="B14" i="46"/>
  <c r="B12" i="46"/>
  <c r="J80" i="8"/>
  <c r="J6" i="8"/>
  <c r="N80" i="7"/>
  <c r="N6" i="8"/>
  <c r="N80" i="8"/>
  <c r="B80" i="7"/>
  <c r="F80" i="8"/>
  <c r="F6" i="8"/>
  <c r="J80" i="7"/>
  <c r="J6" i="7"/>
  <c r="C80" i="7"/>
  <c r="C6" i="7"/>
  <c r="H6" i="7"/>
  <c r="N6" i="7"/>
  <c r="B80" i="8"/>
  <c r="B6" i="8"/>
  <c r="F80" i="7"/>
  <c r="F6" i="7"/>
  <c r="B6" i="7"/>
</calcChain>
</file>

<file path=xl/sharedStrings.xml><?xml version="1.0" encoding="utf-8"?>
<sst xmlns="http://schemas.openxmlformats.org/spreadsheetml/2006/main" count="1370" uniqueCount="225">
  <si>
    <t>Облігації Укравтодору (5 - річні)</t>
  </si>
  <si>
    <t>Облігації ДІУ (7 -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</si>
  <si>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</si>
  <si>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</si>
  <si>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</si>
  <si>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</si>
  <si>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</si>
  <si>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</si>
  <si>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</si>
  <si>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</si>
  <si>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</si>
  <si>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</si>
  <si>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</si>
  <si>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</si>
  <si>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</si>
  <si>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</si>
  <si>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</si>
  <si>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</si>
  <si>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</si>
  <si>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</si>
  <si>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</si>
  <si>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</si>
  <si>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</si>
  <si>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</si>
  <si>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</si>
  <si>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</si>
  <si>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</si>
  <si>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</si>
  <si>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</si>
  <si>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</si>
  <si>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</si>
  <si>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</si>
  <si>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</si>
  <si>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</si>
  <si>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</si>
  <si>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</si>
  <si>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</si>
  <si>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</si>
  <si>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</si>
  <si>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</si>
  <si>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</si>
  <si>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</si>
  <si>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</si>
  <si>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</si>
  <si>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2027-13.05.2062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</si>
  <si>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</si>
  <si>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</si>
  <si>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</si>
  <si>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</si>
  <si>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</si>
  <si>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ОВДП (1 - місячні)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</si>
  <si>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</si>
  <si>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</si>
  <si>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</si>
  <si>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</si>
  <si>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</si>
  <si>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</si>
  <si>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</si>
  <si>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</si>
  <si>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</si>
  <si>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</si>
  <si>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</si>
  <si>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</si>
  <si>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</si>
  <si>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</si>
  <si>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</si>
  <si>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</si>
  <si>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</si>
  <si>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</si>
  <si>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</si>
  <si>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</si>
  <si>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</si>
  <si>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</si>
  <si>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</si>
  <si>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</si>
  <si>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</si>
  <si>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</si>
  <si>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</si>
  <si>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</si>
  <si>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</si>
  <si>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</si>
  <si>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</si>
  <si>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</si>
  <si>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</si>
  <si>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>31.12.2022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</si>
  <si>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</si>
  <si>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</si>
  <si>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</si>
  <si>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</si>
  <si>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</si>
  <si>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>ОВДП (8 - річні)</t>
  </si>
  <si>
    <t xml:space="preserve">            ОВДП (12 -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</si>
  <si>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</si>
  <si>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</si>
  <si>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</si>
  <si>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</si>
  <si>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</si>
  <si>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</si>
  <si>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</si>
  <si>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</si>
  <si>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</si>
  <si>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</si>
  <si>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</si>
  <si>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</si>
  <si>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Облігації ДІУ (5 -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</si>
  <si>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</si>
  <si>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</si>
  <si>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</si>
  <si>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</si>
  <si>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</si>
  <si>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</si>
  <si>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(в розрізі валют погашеня)</t>
  </si>
  <si>
    <t>954b3e79-15f7-4fd3-8cf4-6aed10df3aba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</si>
  <si>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</si>
  <si>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</si>
  <si>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</si>
  <si>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</si>
  <si>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</si>
  <si>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</si>
  <si>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</si>
  <si>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</si>
  <si>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</si>
  <si>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</si>
  <si>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</si>
  <si>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</si>
  <si>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</si>
  <si>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</si>
  <si>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</si>
  <si>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</si>
  <si>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</si>
  <si>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</si>
  <si>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</si>
  <si>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</si>
  <si>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</si>
  <si>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</si>
  <si>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</si>
  <si>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</si>
  <si>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</si>
  <si>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</si>
  <si>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</si>
  <si>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</si>
  <si>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</si>
  <si>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</si>
  <si>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</si>
  <si>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</si>
  <si>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</si>
  <si>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</si>
  <si>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</si>
  <si>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</si>
  <si>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</si>
  <si>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</si>
  <si>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</si>
  <si>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</si>
  <si>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</si>
  <si>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>2022.12.31-2022.12.31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</si>
  <si>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</si>
  <si>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</si>
  <si>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</si>
  <si>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</si>
  <si>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</si>
  <si>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</si>
  <si>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</si>
  <si>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</si>
  <si>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</si>
  <si>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</si>
  <si>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</si>
  <si>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ОЗДП 2014 року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</si>
  <si>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</si>
  <si>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</si>
  <si>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</si>
  <si>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</si>
  <si>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</si>
  <si>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</si>
  <si>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</si>
  <si>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</si>
  <si>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</si>
  <si>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</si>
  <si>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</si>
  <si>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</si>
  <si>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</si>
  <si>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</si>
  <si>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</si>
  <si>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</si>
  <si>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</si>
  <si>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</si>
  <si>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</si>
  <si>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</si>
  <si>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</si>
  <si>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</si>
  <si>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</si>
  <si>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</si>
  <si>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</si>
  <si>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</si>
  <si>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</si>
  <si>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</si>
  <si>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</si>
  <si>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</si>
  <si>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</si>
  <si>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</si>
  <si>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</si>
  <si>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</si>
  <si>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</si>
  <si>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</si>
  <si>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</si>
  <si>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</si>
  <si>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</si>
  <si>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</si>
  <si>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</si>
  <si>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>курс до UAH</t>
  </si>
  <si>
    <t xml:space="preserve">            ОВДП (21 - річні)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</si>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</sst>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1">
    <xf numFmtId="0" fontId="0" fillId="0" borderId="0" xfId="0"/>
    <xf numFmtId="164" fontId="9" fillId="12" borderId="1" xfId="11" applyNumberFormat="1" applyFont="1" applyBorder="1" applyAlignment="1">
      <alignment horizontal="right" vertical="center"/>
    </xf>
    <xf numFmtId="165" fontId="10" fillId="3" borderId="1" xfId="1" applyNumberFormat="1" applyFont="1" applyFill="1" applyBorder="1" applyAlignment="1">
      <alignment horizontal="center" vertical="center"/>
    </xf>
    <xf numFmtId="0" fontId="11" fillId="0" borderId="0" xfId="0" applyFont="1"/>
    <xf numFmtId="10" fontId="12" fillId="2" borderId="1" xfId="1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4" fontId="14" fillId="0" borderId="0" xfId="0" applyNumberFormat="1" applyFont="1"/>
    <xf numFmtId="49" fontId="15" fillId="2" borderId="1" xfId="9" applyNumberFormat="1" applyFont="1" applyFill="1" applyBorder="1" applyAlignment="1">
      <alignment horizontal="left" vertical="center" wrapText="1" indent="2"/>
    </xf>
    <xf numFmtId="4" fontId="16" fillId="4" borderId="1" xfId="0" applyNumberFormat="1" applyFont="1" applyFill="1" applyBorder="1" applyAlignment="1"/>
    <xf numFmtId="49" fontId="17" fillId="3" borderId="1" xfId="0" applyNumberFormat="1" applyFont="1" applyFill="1" applyBorder="1" applyAlignment="1">
      <alignment horizontal="left" indent="1"/>
    </xf>
    <xf numFmtId="10" fontId="18" fillId="14" borderId="1" xfId="13" applyNumberFormat="1" applyFont="1" applyFill="1" applyBorder="1" applyAlignment="1">
      <alignment horizontal="right" vertical="center"/>
    </xf>
    <xf numFmtId="10" fontId="19" fillId="0" borderId="1" xfId="0" applyNumberFormat="1" applyFont="1" applyBorder="1"/>
    <xf numFmtId="10" fontId="18" fillId="14" borderId="1" xfId="12" applyNumberFormat="1" applyFont="1" applyFill="1" applyBorder="1" applyAlignment="1">
      <alignment horizontal="right" vertical="center"/>
    </xf>
    <xf numFmtId="0" fontId="10" fillId="3" borderId="1" xfId="1" applyNumberFormat="1" applyFont="1" applyFill="1" applyBorder="1" applyAlignment="1">
      <alignment horizontal="center" vertical="center"/>
    </xf>
    <xf numFmtId="49" fontId="15" fillId="2" borderId="1" xfId="10" applyNumberFormat="1" applyFont="1" applyFill="1" applyBorder="1" applyAlignment="1">
      <alignment horizontal="left" vertical="center" wrapText="1" indent="2"/>
    </xf>
    <xf numFmtId="10" fontId="10" fillId="3" borderId="1" xfId="1" applyNumberFormat="1" applyFont="1" applyFill="1" applyBorder="1" applyAlignment="1">
      <alignment horizontal="center"/>
    </xf>
    <xf numFmtId="49" fontId="12" fillId="2" borderId="1" xfId="10" applyNumberFormat="1" applyFont="1" applyFill="1" applyBorder="1" applyAlignment="1">
      <alignment horizontal="left" vertical="center" indent="1"/>
    </xf>
    <xf numFmtId="0" fontId="19" fillId="0" borderId="0" xfId="3" applyNumberFormat="1" applyFont="1" applyAlignment="1">
      <alignment horizontal="center" vertical="center"/>
    </xf>
    <xf numFmtId="4" fontId="17" fillId="3" borderId="1" xfId="0" applyNumberFormat="1" applyFont="1" applyFill="1" applyBorder="1" applyAlignment="1"/>
    <xf numFmtId="164" fontId="15" fillId="5" borderId="1" xfId="3" applyNumberFormat="1" applyFont="1" applyFill="1" applyBorder="1" applyAlignment="1">
      <alignment horizontal="right" vertical="center"/>
    </xf>
    <xf numFmtId="10" fontId="13" fillId="0" borderId="0" xfId="0" applyNumberFormat="1" applyFont="1" applyAlignment="1">
      <alignment horizontal="right"/>
    </xf>
    <xf numFmtId="4" fontId="20" fillId="3" borderId="1" xfId="0" applyNumberFormat="1" applyFont="1" applyFill="1" applyBorder="1" applyAlignment="1">
      <alignment horizontal="center" vertical="center"/>
    </xf>
    <xf numFmtId="4" fontId="8" fillId="12" borderId="1" xfId="11" applyNumberFormat="1" applyBorder="1" applyAlignment="1">
      <alignment horizontal="right"/>
    </xf>
    <xf numFmtId="164" fontId="21" fillId="6" borderId="1" xfId="6" applyNumberFormat="1" applyFont="1" applyFill="1" applyBorder="1" applyAlignment="1">
      <alignment horizontal="right" vertical="center"/>
    </xf>
    <xf numFmtId="49" fontId="19" fillId="3" borderId="1" xfId="5" applyNumberFormat="1" applyFont="1" applyFill="1" applyBorder="1" applyAlignment="1">
      <alignment horizontal="left" vertical="center" indent="3"/>
    </xf>
    <xf numFmtId="49" fontId="16" fillId="7" borderId="1" xfId="12" applyNumberFormat="1" applyFont="1" applyFill="1" applyBorder="1" applyAlignment="1">
      <alignment horizontal="left" vertical="center" wrapText="1" indent="1"/>
    </xf>
    <xf numFmtId="0" fontId="19" fillId="0" borderId="0" xfId="5" applyNumberFormat="1" applyFont="1" applyAlignment="1">
      <alignment horizontal="center" vertical="center"/>
    </xf>
    <xf numFmtId="166" fontId="0" fillId="0" borderId="0" xfId="0" applyNumberFormat="1"/>
    <xf numFmtId="49" fontId="8" fillId="14" borderId="1" xfId="12" applyNumberForma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8" fillId="12" borderId="1" xfId="11" applyNumberFormat="1" applyFont="1" applyBorder="1" applyAlignment="1">
      <alignment horizontal="left" vertical="center"/>
    </xf>
    <xf numFmtId="49" fontId="9" fillId="12" borderId="1" xfId="11" applyNumberFormat="1" applyFont="1" applyBorder="1" applyAlignment="1">
      <alignment horizontal="left" vertical="center" wrapText="1"/>
    </xf>
    <xf numFmtId="49" fontId="8" fillId="14" borderId="1" xfId="12" applyNumberFormat="1" applyFont="1" applyFill="1" applyBorder="1" applyAlignment="1">
      <alignment horizontal="left" vertical="center"/>
    </xf>
    <xf numFmtId="49" fontId="0" fillId="0" borderId="0" xfId="0" applyNumberFormat="1"/>
    <xf numFmtId="164" fontId="12" fillId="2" borderId="1" xfId="10" applyNumberFormat="1" applyFont="1" applyFill="1" applyBorder="1" applyAlignment="1">
      <alignment horizontal="right"/>
    </xf>
    <xf numFmtId="164" fontId="8" fillId="12" borderId="1" xfId="11" applyNumberFormat="1" applyBorder="1" applyAlignment="1">
      <alignment horizontal="right" vertical="center"/>
    </xf>
    <xf numFmtId="4" fontId="19" fillId="3" borderId="1" xfId="5" applyNumberFormat="1" applyFont="1" applyFill="1" applyBorder="1" applyAlignment="1">
      <alignment horizontal="right" vertical="center"/>
    </xf>
    <xf numFmtId="4" fontId="19" fillId="0" borderId="0" xfId="0" applyNumberFormat="1" applyFont="1" applyAlignment="1"/>
    <xf numFmtId="49" fontId="15" fillId="3" borderId="1" xfId="4" applyNumberFormat="1" applyFont="1" applyFill="1" applyBorder="1" applyAlignment="1">
      <alignment horizontal="left" vertical="center" indent="2"/>
    </xf>
    <xf numFmtId="0" fontId="13" fillId="0" borderId="0" xfId="2" applyNumberFormat="1" applyFont="1" applyAlignment="1"/>
    <xf numFmtId="164" fontId="16" fillId="7" borderId="1" xfId="12" applyNumberFormat="1" applyFont="1" applyFill="1" applyBorder="1" applyAlignment="1">
      <alignment horizontal="right" vertical="center"/>
    </xf>
    <xf numFmtId="165" fontId="8" fillId="12" borderId="1" xfId="11" applyNumberFormat="1" applyBorder="1" applyAlignment="1">
      <alignment horizontal="right" vertical="center"/>
    </xf>
    <xf numFmtId="0" fontId="19" fillId="0" borderId="0" xfId="0" applyFont="1" applyAlignment="1">
      <alignment horizontal="right"/>
    </xf>
    <xf numFmtId="4" fontId="22" fillId="4" borderId="1" xfId="8" applyNumberFormat="1" applyFont="1" applyFill="1" applyBorder="1" applyAlignment="1"/>
    <xf numFmtId="49" fontId="18" fillId="15" borderId="1" xfId="12" applyNumberFormat="1" applyFont="1" applyFill="1" applyBorder="1" applyAlignment="1">
      <alignment horizontal="left" vertical="center"/>
    </xf>
    <xf numFmtId="49" fontId="10" fillId="3" borderId="1" xfId="4" applyNumberFormat="1" applyFont="1" applyFill="1" applyBorder="1" applyAlignment="1">
      <alignment horizontal="left" vertical="center"/>
    </xf>
    <xf numFmtId="0" fontId="23" fillId="0" borderId="0" xfId="2" applyNumberFormat="1" applyFont="1" applyAlignment="1"/>
    <xf numFmtId="0" fontId="24" fillId="0" borderId="0" xfId="0" applyFont="1" applyAlignment="1">
      <alignment horizontal="right"/>
    </xf>
    <xf numFmtId="49" fontId="19" fillId="0" borderId="0" xfId="0" applyNumberFormat="1" applyFont="1" applyAlignment="1">
      <alignment horizontal="left"/>
    </xf>
    <xf numFmtId="0" fontId="25" fillId="0" borderId="0" xfId="0" applyFont="1" applyAlignment="1"/>
    <xf numFmtId="4" fontId="19" fillId="0" borderId="0" xfId="0" applyNumberFormat="1" applyFont="1"/>
    <xf numFmtId="0" fontId="19" fillId="0" borderId="1" xfId="0" applyFont="1" applyBorder="1"/>
    <xf numFmtId="0" fontId="13" fillId="0" borderId="0" xfId="2" applyNumberFormat="1" applyFont="1"/>
    <xf numFmtId="10" fontId="17" fillId="3" borderId="1" xfId="0" applyNumberFormat="1" applyFont="1" applyFill="1" applyBorder="1" applyAlignment="1"/>
    <xf numFmtId="10" fontId="8" fillId="12" borderId="1" xfId="11" applyNumberFormat="1" applyBorder="1" applyAlignment="1">
      <alignment horizontal="right"/>
    </xf>
    <xf numFmtId="4" fontId="12" fillId="2" borderId="1" xfId="0" applyNumberFormat="1" applyFont="1" applyFill="1" applyBorder="1" applyAlignment="1"/>
    <xf numFmtId="0" fontId="15" fillId="3" borderId="1" xfId="0" applyFont="1" applyFill="1" applyBorder="1" applyAlignment="1">
      <alignment horizontal="left" indent="2"/>
    </xf>
    <xf numFmtId="0" fontId="13" fillId="0" borderId="0" xfId="0" applyFont="1" applyAlignment="1">
      <alignment horizontal="right"/>
    </xf>
    <xf numFmtId="49" fontId="18" fillId="14" borderId="1" xfId="12" applyNumberFormat="1" applyFont="1" applyFill="1" applyBorder="1" applyAlignment="1">
      <alignment horizontal="left" vertical="center"/>
    </xf>
    <xf numFmtId="10" fontId="19" fillId="0" borderId="0" xfId="0" applyNumberFormat="1" applyFont="1" applyAlignment="1"/>
    <xf numFmtId="4" fontId="12" fillId="2" borderId="1" xfId="8" applyNumberFormat="1" applyFont="1" applyFill="1" applyBorder="1" applyAlignment="1">
      <alignment horizontal="right"/>
    </xf>
    <xf numFmtId="0" fontId="23" fillId="0" borderId="0" xfId="2" applyNumberFormat="1" applyFont="1"/>
    <xf numFmtId="0" fontId="25" fillId="0" borderId="0" xfId="0" applyFont="1"/>
    <xf numFmtId="49" fontId="19" fillId="0" borderId="1" xfId="0" applyNumberFormat="1" applyFont="1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0" fontId="10" fillId="0" borderId="0" xfId="1" applyNumberFormat="1" applyFont="1" applyAlignment="1"/>
    <xf numFmtId="0" fontId="21" fillId="2" borderId="1" xfId="0" applyFont="1" applyFill="1" applyBorder="1" applyAlignment="1">
      <alignment horizontal="left" indent="3"/>
    </xf>
    <xf numFmtId="164" fontId="18" fillId="12" borderId="1" xfId="11" applyNumberFormat="1" applyFont="1" applyBorder="1" applyAlignment="1">
      <alignment horizontal="right" vertical="center"/>
    </xf>
    <xf numFmtId="10" fontId="15" fillId="5" borderId="1" xfId="13" applyNumberFormat="1" applyFont="1" applyFill="1" applyBorder="1" applyAlignment="1">
      <alignment horizontal="right" vertical="center"/>
    </xf>
    <xf numFmtId="0" fontId="13" fillId="0" borderId="1" xfId="0" applyFont="1" applyBorder="1"/>
    <xf numFmtId="4" fontId="17" fillId="3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/>
    <xf numFmtId="164" fontId="15" fillId="2" borderId="1" xfId="9" applyNumberFormat="1" applyFont="1" applyFill="1" applyBorder="1" applyAlignment="1">
      <alignment horizontal="right" vertical="center"/>
    </xf>
    <xf numFmtId="10" fontId="19" fillId="0" borderId="0" xfId="0" applyNumberFormat="1" applyFont="1"/>
    <xf numFmtId="4" fontId="9" fillId="12" borderId="1" xfId="11" applyNumberFormat="1" applyFont="1" applyBorder="1"/>
    <xf numFmtId="164" fontId="15" fillId="2" borderId="1" xfId="10" applyNumberFormat="1" applyFont="1" applyFill="1" applyBorder="1" applyAlignment="1">
      <alignment horizontal="right" vertical="center"/>
    </xf>
    <xf numFmtId="0" fontId="10" fillId="0" borderId="0" xfId="1" applyNumberFormat="1" applyFont="1"/>
    <xf numFmtId="166" fontId="10" fillId="0" borderId="1" xfId="1" applyNumberFormat="1" applyFont="1" applyBorder="1" applyAlignment="1">
      <alignment horizontal="center" vertical="center"/>
    </xf>
    <xf numFmtId="0" fontId="19" fillId="3" borderId="1" xfId="5" applyNumberFormat="1" applyFont="1" applyFill="1" applyBorder="1" applyAlignment="1">
      <alignment horizontal="left" vertical="center" indent="3"/>
    </xf>
    <xf numFmtId="10" fontId="19" fillId="3" borderId="1" xfId="5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3" fillId="0" borderId="0" xfId="0" applyFont="1" applyAlignment="1">
      <alignment horizontal="center" vertical="center"/>
    </xf>
    <xf numFmtId="10" fontId="15" fillId="3" borderId="1" xfId="13" applyNumberFormat="1" applyFont="1" applyFill="1" applyBorder="1" applyAlignment="1">
      <alignment horizontal="right" vertical="center"/>
    </xf>
    <xf numFmtId="49" fontId="10" fillId="3" borderId="1" xfId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indent="1"/>
    </xf>
    <xf numFmtId="4" fontId="21" fillId="6" borderId="1" xfId="0" applyNumberFormat="1" applyFont="1" applyFill="1" applyBorder="1" applyAlignment="1"/>
    <xf numFmtId="49" fontId="21" fillId="6" borderId="1" xfId="6" applyNumberFormat="1" applyFont="1" applyFill="1" applyBorder="1" applyAlignment="1">
      <alignment horizontal="left" vertical="center" indent="3"/>
    </xf>
    <xf numFmtId="0" fontId="14" fillId="0" borderId="0" xfId="0" applyFont="1"/>
    <xf numFmtId="49" fontId="12" fillId="2" borderId="1" xfId="8" applyNumberFormat="1" applyFont="1" applyFill="1" applyBorder="1" applyAlignment="1">
      <alignment horizontal="left" indent="1"/>
    </xf>
    <xf numFmtId="0" fontId="10" fillId="0" borderId="0" xfId="1" applyFont="1" applyAlignment="1">
      <alignment horizontal="center" vertical="center"/>
    </xf>
    <xf numFmtId="49" fontId="10" fillId="16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" fontId="11" fillId="0" borderId="0" xfId="0" applyNumberFormat="1" applyFont="1" applyAlignment="1">
      <alignment horizontal="center" vertical="center"/>
    </xf>
    <xf numFmtId="0" fontId="17" fillId="3" borderId="1" xfId="0" applyFont="1" applyFill="1" applyBorder="1" applyAlignment="1">
      <alignment horizontal="left" indent="4"/>
    </xf>
    <xf numFmtId="10" fontId="12" fillId="2" borderId="1" xfId="0" applyNumberFormat="1" applyFont="1" applyFill="1" applyBorder="1" applyAlignment="1"/>
    <xf numFmtId="4" fontId="8" fillId="15" borderId="1" xfId="12" applyNumberFormat="1" applyFont="1" applyFill="1" applyBorder="1" applyAlignment="1">
      <alignment horizontal="right"/>
    </xf>
    <xf numFmtId="10" fontId="12" fillId="2" borderId="1" xfId="8" applyNumberFormat="1" applyFont="1" applyFill="1" applyBorder="1" applyAlignment="1">
      <alignment horizontal="right"/>
    </xf>
    <xf numFmtId="10" fontId="17" fillId="3" borderId="1" xfId="13" applyNumberFormat="1" applyFont="1" applyFill="1" applyBorder="1" applyAlignment="1">
      <alignment horizontal="right"/>
    </xf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164" fontId="21" fillId="2" borderId="1" xfId="7" applyNumberFormat="1" applyFont="1" applyFill="1" applyBorder="1" applyAlignment="1">
      <alignment horizontal="right" vertical="center"/>
    </xf>
    <xf numFmtId="49" fontId="8" fillId="12" borderId="1" xfId="11" applyNumberFormat="1" applyBorder="1" applyAlignment="1">
      <alignment horizontal="left"/>
    </xf>
    <xf numFmtId="0" fontId="25" fillId="0" borderId="0" xfId="0" applyFont="1" applyAlignment="1">
      <alignment horizontal="center"/>
    </xf>
    <xf numFmtId="0" fontId="18" fillId="15" borderId="1" xfId="12" applyNumberFormat="1" applyFont="1" applyFill="1" applyBorder="1" applyAlignment="1">
      <alignment horizontal="left" vertical="center"/>
    </xf>
    <xf numFmtId="4" fontId="10" fillId="3" borderId="1" xfId="1" applyNumberFormat="1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10" fontId="17" fillId="3" borderId="1" xfId="0" applyNumberFormat="1" applyFont="1" applyFill="1" applyBorder="1" applyAlignment="1">
      <alignment horizontal="right" vertical="center"/>
    </xf>
    <xf numFmtId="4" fontId="9" fillId="12" borderId="1" xfId="11" applyNumberFormat="1" applyFont="1" applyBorder="1" applyAlignment="1">
      <alignment horizontal="right" vertical="center"/>
    </xf>
    <xf numFmtId="0" fontId="19" fillId="0" borderId="0" xfId="0" applyFont="1"/>
    <xf numFmtId="10" fontId="8" fillId="15" borderId="1" xfId="13" applyNumberFormat="1" applyFont="1" applyFill="1" applyBorder="1" applyAlignment="1">
      <alignment horizontal="right"/>
    </xf>
    <xf numFmtId="10" fontId="8" fillId="15" borderId="1" xfId="12" applyNumberFormat="1" applyFont="1" applyFill="1" applyBorder="1" applyAlignment="1">
      <alignment horizontal="right"/>
    </xf>
    <xf numFmtId="166" fontId="10" fillId="0" borderId="1" xfId="0" applyNumberFormat="1" applyFont="1" applyBorder="1"/>
    <xf numFmtId="0" fontId="13" fillId="0" borderId="0" xfId="0" applyFont="1" applyAlignment="1"/>
    <xf numFmtId="49" fontId="13" fillId="0" borderId="0" xfId="0" applyNumberFormat="1" applyFont="1" applyAlignment="1">
      <alignment horizontal="right"/>
    </xf>
    <xf numFmtId="49" fontId="17" fillId="3" borderId="1" xfId="0" applyNumberFormat="1" applyFont="1" applyFill="1" applyBorder="1" applyAlignment="1">
      <alignment horizontal="left" vertical="center" indent="1"/>
    </xf>
    <xf numFmtId="4" fontId="19" fillId="3" borderId="1" xfId="0" applyNumberFormat="1" applyFont="1" applyFill="1" applyBorder="1" applyAlignment="1"/>
    <xf numFmtId="10" fontId="21" fillId="6" borderId="1" xfId="0" applyNumberFormat="1" applyFont="1" applyFill="1" applyBorder="1" applyAlignment="1"/>
    <xf numFmtId="164" fontId="26" fillId="17" borderId="1" xfId="2" applyNumberFormat="1" applyFont="1" applyFill="1" applyBorder="1" applyAlignment="1">
      <alignment horizontal="right" vertical="center"/>
    </xf>
    <xf numFmtId="0" fontId="19" fillId="0" borderId="0" xfId="3" applyNumberFormat="1" applyFont="1" applyAlignment="1"/>
    <xf numFmtId="49" fontId="10" fillId="5" borderId="1" xfId="3" applyNumberFormat="1" applyFont="1" applyFill="1" applyBorder="1" applyAlignment="1">
      <alignment horizontal="left" vertical="center"/>
    </xf>
    <xf numFmtId="4" fontId="8" fillId="12" borderId="1" xfId="11" applyNumberFormat="1" applyBorder="1" applyAlignment="1">
      <alignment horizontal="right" vertical="center"/>
    </xf>
    <xf numFmtId="0" fontId="22" fillId="4" borderId="1" xfId="8" applyFont="1" applyFill="1" applyBorder="1" applyAlignment="1"/>
    <xf numFmtId="0" fontId="13" fillId="0" borderId="0" xfId="0" applyFont="1"/>
    <xf numFmtId="49" fontId="10" fillId="0" borderId="1" xfId="0" applyNumberFormat="1" applyFont="1" applyBorder="1"/>
    <xf numFmtId="0" fontId="0" fillId="0" borderId="0" xfId="0" applyAlignment="1">
      <alignment horizontal="center" vertical="center"/>
    </xf>
    <xf numFmtId="0" fontId="10" fillId="0" borderId="0" xfId="0" applyFont="1"/>
    <xf numFmtId="164" fontId="8" fillId="14" borderId="1" xfId="12" applyNumberFormat="1" applyFont="1" applyFill="1" applyBorder="1" applyAlignment="1">
      <alignment horizontal="right" vertical="center"/>
    </xf>
    <xf numFmtId="0" fontId="19" fillId="0" borderId="0" xfId="0" applyNumberFormat="1" applyFont="1" applyAlignment="1">
      <alignment horizontal="center" vertical="center"/>
    </xf>
    <xf numFmtId="165" fontId="10" fillId="3" borderId="1" xfId="1" applyNumberFormat="1" applyFont="1" applyFill="1" applyBorder="1" applyAlignment="1"/>
    <xf numFmtId="49" fontId="26" fillId="17" borderId="1" xfId="2" applyNumberFormat="1" applyFont="1" applyFill="1" applyBorder="1" applyAlignment="1">
      <alignment horizontal="left" vertical="center" wrapText="1"/>
    </xf>
    <xf numFmtId="0" fontId="19" fillId="0" borderId="0" xfId="3" applyNumberFormat="1" applyFont="1"/>
    <xf numFmtId="10" fontId="19" fillId="3" borderId="1" xfId="0" applyNumberFormat="1" applyFont="1" applyFill="1" applyBorder="1" applyAlignment="1"/>
    <xf numFmtId="0" fontId="15" fillId="2" borderId="1" xfId="0" applyFont="1" applyFill="1" applyBorder="1" applyAlignment="1">
      <alignment horizontal="left" indent="2"/>
    </xf>
    <xf numFmtId="0" fontId="18" fillId="14" borderId="1" xfId="12" applyNumberFormat="1" applyFont="1" applyFill="1" applyBorder="1" applyAlignment="1">
      <alignment horizontal="left" vertical="center"/>
    </xf>
    <xf numFmtId="10" fontId="12" fillId="2" borderId="1" xfId="13" applyNumberFormat="1" applyFont="1" applyFill="1" applyBorder="1" applyAlignment="1">
      <alignment horizontal="right"/>
    </xf>
    <xf numFmtId="164" fontId="17" fillId="3" borderId="1" xfId="0" applyNumberFormat="1" applyFont="1" applyFill="1" applyBorder="1" applyAlignment="1">
      <alignment horizontal="right"/>
    </xf>
    <xf numFmtId="164" fontId="18" fillId="15" borderId="1" xfId="12" applyNumberFormat="1" applyFont="1" applyFill="1" applyBorder="1" applyAlignment="1">
      <alignment horizontal="right" vertical="center"/>
    </xf>
    <xf numFmtId="0" fontId="10" fillId="0" borderId="0" xfId="1" applyFont="1" applyAlignment="1">
      <alignment horizontal="right"/>
    </xf>
    <xf numFmtId="4" fontId="20" fillId="3" borderId="1" xfId="0" applyNumberFormat="1" applyFont="1" applyFill="1" applyBorder="1" applyAlignment="1">
      <alignment horizontal="center" vertical="center" wrapText="1"/>
    </xf>
    <xf numFmtId="10" fontId="21" fillId="2" borderId="1" xfId="13" applyNumberFormat="1" applyFont="1" applyFill="1" applyBorder="1" applyAlignment="1">
      <alignment horizontal="right" vertical="center"/>
    </xf>
    <xf numFmtId="10" fontId="10" fillId="3" borderId="1" xfId="1" applyNumberFormat="1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right"/>
    </xf>
    <xf numFmtId="4" fontId="12" fillId="2" borderId="1" xfId="10" applyNumberFormat="1" applyFont="1" applyFill="1" applyBorder="1" applyAlignment="1">
      <alignment horizontal="right"/>
    </xf>
    <xf numFmtId="49" fontId="21" fillId="0" borderId="1" xfId="0" applyNumberFormat="1" applyFont="1" applyBorder="1" applyAlignment="1">
      <alignment horizontal="left" vertical="center"/>
    </xf>
    <xf numFmtId="0" fontId="10" fillId="0" borderId="1" xfId="1" applyFont="1" applyBorder="1"/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49" fontId="17" fillId="3" borderId="1" xfId="0" applyNumberFormat="1" applyFont="1" applyFill="1" applyBorder="1" applyAlignment="1">
      <alignment horizontal="left" vertical="center"/>
    </xf>
    <xf numFmtId="49" fontId="15" fillId="5" borderId="1" xfId="3" applyNumberFormat="1" applyFont="1" applyFill="1" applyBorder="1" applyAlignment="1">
      <alignment horizontal="left" vertical="center" indent="1"/>
    </xf>
    <xf numFmtId="49" fontId="20" fillId="3" borderId="1" xfId="0" applyNumberFormat="1" applyFont="1" applyFill="1" applyBorder="1" applyAlignment="1">
      <alignment horizontal="center" vertical="center"/>
    </xf>
    <xf numFmtId="4" fontId="18" fillId="12" borderId="1" xfId="11" applyNumberFormat="1" applyFont="1" applyBorder="1" applyAlignment="1">
      <alignment horizontal="right" vertical="center"/>
    </xf>
    <xf numFmtId="10" fontId="8" fillId="12" borderId="1" xfId="11" applyNumberFormat="1" applyBorder="1" applyAlignment="1">
      <alignment horizontal="right" vertical="center"/>
    </xf>
    <xf numFmtId="4" fontId="15" fillId="5" borderId="1" xfId="0" applyNumberFormat="1" applyFont="1" applyFill="1" applyBorder="1" applyAlignment="1"/>
    <xf numFmtId="49" fontId="21" fillId="2" borderId="1" xfId="7" applyNumberFormat="1" applyFont="1" applyFill="1" applyBorder="1" applyAlignment="1">
      <alignment horizontal="left" vertical="center" indent="3"/>
    </xf>
    <xf numFmtId="164" fontId="18" fillId="14" borderId="1" xfId="12" applyNumberFormat="1" applyFont="1" applyFill="1" applyBorder="1" applyAlignment="1">
      <alignment horizontal="right" vertical="center"/>
    </xf>
    <xf numFmtId="49" fontId="12" fillId="2" borderId="1" xfId="10" applyNumberFormat="1" applyFont="1" applyFill="1" applyBorder="1" applyAlignment="1">
      <alignment horizontal="left" indent="1"/>
    </xf>
    <xf numFmtId="4" fontId="15" fillId="3" borderId="1" xfId="0" applyNumberFormat="1" applyFont="1" applyFill="1" applyBorder="1" applyAlignment="1"/>
    <xf numFmtId="0" fontId="19" fillId="0" borderId="0" xfId="0" applyNumberFormat="1" applyFont="1" applyAlignment="1">
      <alignment horizontal="right"/>
    </xf>
    <xf numFmtId="49" fontId="8" fillId="15" borderId="1" xfId="12" applyNumberFormat="1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 indent="2"/>
    </xf>
    <xf numFmtId="10" fontId="12" fillId="2" borderId="1" xfId="10" applyNumberFormat="1" applyFont="1" applyFill="1" applyBorder="1" applyAlignment="1">
      <alignment horizontal="right"/>
    </xf>
    <xf numFmtId="0" fontId="16" fillId="7" borderId="1" xfId="0" applyFont="1" applyFill="1" applyBorder="1" applyAlignment="1">
      <alignment horizontal="left" indent="1"/>
    </xf>
    <xf numFmtId="164" fontId="21" fillId="2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indent="2"/>
    </xf>
    <xf numFmtId="165" fontId="13" fillId="0" borderId="0" xfId="0" applyNumberFormat="1" applyFont="1" applyAlignment="1">
      <alignment horizontal="right"/>
    </xf>
    <xf numFmtId="49" fontId="10" fillId="3" borderId="1" xfId="1" applyNumberFormat="1" applyFont="1" applyFill="1" applyBorder="1" applyAlignment="1">
      <alignment horizontal="left" vertical="center" wrapText="1"/>
    </xf>
    <xf numFmtId="49" fontId="10" fillId="3" borderId="1" xfId="1" applyNumberFormat="1" applyFont="1" applyFill="1" applyBorder="1" applyAlignment="1">
      <alignment wrapText="1"/>
    </xf>
    <xf numFmtId="49" fontId="19" fillId="0" borderId="0" xfId="0" applyNumberFormat="1" applyFont="1"/>
    <xf numFmtId="0" fontId="21" fillId="2" borderId="1" xfId="0" applyFont="1" applyFill="1" applyBorder="1" applyAlignment="1">
      <alignment horizontal="left" wrapText="1" indent="3"/>
    </xf>
    <xf numFmtId="4" fontId="17" fillId="3" borderId="1" xfId="0" applyNumberFormat="1" applyFont="1" applyFill="1" applyBorder="1" applyAlignment="1">
      <alignment horizontal="center" vertical="center"/>
    </xf>
    <xf numFmtId="49" fontId="9" fillId="12" borderId="1" xfId="11" applyNumberFormat="1" applyFont="1" applyBorder="1" applyAlignment="1">
      <alignment horizontal="left" vertical="center"/>
    </xf>
    <xf numFmtId="0" fontId="13" fillId="0" borderId="0" xfId="2" applyNumberFormat="1" applyFont="1" applyAlignment="1">
      <alignment horizontal="center" vertical="center"/>
    </xf>
    <xf numFmtId="165" fontId="8" fillId="12" borderId="1" xfId="11" applyNumberFormat="1" applyBorder="1" applyAlignment="1">
      <alignment horizontal="right"/>
    </xf>
    <xf numFmtId="10" fontId="15" fillId="5" borderId="1" xfId="0" applyNumberFormat="1" applyFont="1" applyFill="1" applyBorder="1" applyAlignment="1"/>
    <xf numFmtId="10" fontId="17" fillId="3" borderId="1" xfId="13" applyNumberFormat="1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left" wrapText="1" indent="1"/>
    </xf>
    <xf numFmtId="49" fontId="9" fillId="12" borderId="1" xfId="11" applyNumberFormat="1" applyFont="1" applyBorder="1"/>
    <xf numFmtId="49" fontId="8" fillId="12" borderId="1" xfId="11" applyNumberFormat="1" applyBorder="1" applyAlignment="1">
      <alignment horizontal="left" vertical="center"/>
    </xf>
    <xf numFmtId="166" fontId="10" fillId="3" borderId="1" xfId="1" applyNumberFormat="1" applyFont="1" applyFill="1" applyBorder="1" applyAlignment="1">
      <alignment horizontal="center" vertical="center"/>
    </xf>
    <xf numFmtId="49" fontId="16" fillId="4" borderId="1" xfId="11" applyNumberFormat="1" applyFont="1" applyFill="1" applyBorder="1" applyAlignment="1">
      <alignment horizontal="left" vertical="center" wrapText="1" indent="1"/>
    </xf>
    <xf numFmtId="0" fontId="26" fillId="17" borderId="1" xfId="2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indent="1"/>
    </xf>
    <xf numFmtId="4" fontId="10" fillId="3" borderId="1" xfId="1" applyNumberFormat="1" applyFont="1" applyFill="1" applyBorder="1" applyAlignment="1"/>
    <xf numFmtId="49" fontId="10" fillId="16" borderId="1" xfId="1" applyNumberFormat="1" applyFont="1" applyFill="1" applyBorder="1" applyAlignment="1">
      <alignment horizontal="center" vertical="center" wrapText="1"/>
    </xf>
    <xf numFmtId="0" fontId="19" fillId="0" borderId="0" xfId="4" applyNumberFormat="1" applyFont="1" applyAlignment="1">
      <alignment horizontal="center" vertical="center"/>
    </xf>
    <xf numFmtId="0" fontId="21" fillId="6" borderId="1" xfId="0" applyFont="1" applyFill="1" applyBorder="1" applyAlignment="1">
      <alignment horizontal="left" indent="3"/>
    </xf>
    <xf numFmtId="10" fontId="15" fillId="3" borderId="1" xfId="0" applyNumberFormat="1" applyFont="1" applyFill="1" applyBorder="1" applyAlignment="1"/>
    <xf numFmtId="0" fontId="17" fillId="3" borderId="1" xfId="0" applyFont="1" applyFill="1" applyBorder="1" applyAlignment="1">
      <alignment horizontal="left" indent="1"/>
    </xf>
    <xf numFmtId="4" fontId="27" fillId="3" borderId="1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/>
    <xf numFmtId="165" fontId="17" fillId="3" borderId="1" xfId="0" applyNumberFormat="1" applyFont="1" applyFill="1" applyBorder="1" applyAlignment="1"/>
    <xf numFmtId="49" fontId="19" fillId="0" borderId="1" xfId="0" applyNumberFormat="1" applyFont="1" applyBorder="1" applyAlignment="1">
      <alignment horizontal="left" indent="1"/>
    </xf>
    <xf numFmtId="0" fontId="10" fillId="0" borderId="0" xfId="1" applyNumberFormat="1" applyFont="1" applyAlignment="1">
      <alignment horizontal="center" vertical="center"/>
    </xf>
    <xf numFmtId="0" fontId="19" fillId="0" borderId="0" xfId="0" applyFont="1" applyAlignment="1">
      <alignment wrapText="1"/>
    </xf>
    <xf numFmtId="165" fontId="19" fillId="0" borderId="0" xfId="0" applyNumberFormat="1" applyFont="1" applyAlignment="1"/>
    <xf numFmtId="164" fontId="15" fillId="3" borderId="1" xfId="4" applyNumberFormat="1" applyFont="1" applyFill="1" applyBorder="1" applyAlignment="1">
      <alignment horizontal="right" vertical="center"/>
    </xf>
    <xf numFmtId="0" fontId="10" fillId="0" borderId="0" xfId="1" applyFont="1"/>
    <xf numFmtId="49" fontId="28" fillId="5" borderId="1" xfId="2" applyNumberFormat="1" applyFont="1" applyFill="1" applyBorder="1" applyAlignment="1">
      <alignment horizontal="left" vertical="center"/>
    </xf>
    <xf numFmtId="0" fontId="23" fillId="0" borderId="0" xfId="2" applyNumberFormat="1" applyFont="1" applyAlignment="1">
      <alignment horizontal="center" vertical="center"/>
    </xf>
    <xf numFmtId="10" fontId="8" fillId="12" borderId="1" xfId="13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left" indent="3"/>
    </xf>
    <xf numFmtId="164" fontId="16" fillId="4" borderId="1" xfId="11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 indent="2"/>
    </xf>
    <xf numFmtId="0" fontId="19" fillId="0" borderId="0" xfId="0" applyNumberFormat="1" applyFont="1" applyAlignment="1"/>
    <xf numFmtId="165" fontId="19" fillId="0" borderId="0" xfId="0" applyNumberFormat="1" applyFont="1"/>
    <xf numFmtId="164" fontId="12" fillId="2" borderId="1" xfId="8" applyNumberFormat="1" applyFont="1" applyFill="1" applyBorder="1" applyAlignment="1">
      <alignment horizontal="right"/>
    </xf>
    <xf numFmtId="10" fontId="27" fillId="3" borderId="1" xfId="0" applyNumberFormat="1" applyFont="1" applyFill="1" applyBorder="1" applyAlignment="1">
      <alignment horizontal="right" vertical="center"/>
    </xf>
    <xf numFmtId="49" fontId="18" fillId="12" borderId="1" xfId="11" applyNumberFormat="1" applyFont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left" indent="2"/>
    </xf>
    <xf numFmtId="4" fontId="21" fillId="2" borderId="1" xfId="0" applyNumberFormat="1" applyFont="1" applyFill="1" applyBorder="1" applyAlignment="1"/>
    <xf numFmtId="49" fontId="10" fillId="3" borderId="1" xfId="1" applyNumberFormat="1" applyFont="1" applyFill="1" applyBorder="1" applyAlignment="1">
      <alignment horizontal="center" vertical="center"/>
    </xf>
    <xf numFmtId="165" fontId="12" fillId="2" borderId="1" xfId="8" applyNumberFormat="1" applyFont="1" applyFill="1" applyBorder="1" applyAlignment="1">
      <alignment horizontal="right"/>
    </xf>
    <xf numFmtId="4" fontId="17" fillId="3" borderId="1" xfId="0" applyNumberFormat="1" applyFont="1" applyFill="1" applyBorder="1" applyAlignment="1">
      <alignment horizontal="right"/>
    </xf>
    <xf numFmtId="0" fontId="19" fillId="0" borderId="0" xfId="0" applyNumberFormat="1" applyFont="1"/>
    <xf numFmtId="4" fontId="18" fillId="15" borderId="1" xfId="12" applyNumberFormat="1" applyFont="1" applyFill="1" applyBorder="1" applyAlignment="1">
      <alignment horizontal="right" vertical="center"/>
    </xf>
    <xf numFmtId="49" fontId="27" fillId="3" borderId="1" xfId="0" applyNumberFormat="1" applyFont="1" applyFill="1" applyBorder="1" applyAlignment="1">
      <alignment horizontal="left" vertical="center" indent="1"/>
    </xf>
    <xf numFmtId="10" fontId="10" fillId="3" borderId="1" xfId="1" applyNumberFormat="1" applyFont="1" applyFill="1" applyBorder="1" applyAlignment="1"/>
    <xf numFmtId="49" fontId="21" fillId="2" borderId="1" xfId="0" applyNumberFormat="1" applyFont="1" applyFill="1" applyBorder="1" applyAlignment="1">
      <alignment horizontal="left" vertical="center" indent="3"/>
    </xf>
    <xf numFmtId="4" fontId="8" fillId="14" borderId="1" xfId="12" applyNumberFormat="1" applyFill="1" applyBorder="1" applyAlignment="1">
      <alignment horizontal="right" vertical="center"/>
    </xf>
    <xf numFmtId="4" fontId="12" fillId="2" borderId="1" xfId="1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/>
    <xf numFmtId="4" fontId="19" fillId="3" borderId="1" xfId="4" applyNumberFormat="1" applyFont="1" applyFill="1" applyBorder="1" applyAlignment="1">
      <alignment horizontal="right" vertical="center"/>
    </xf>
    <xf numFmtId="4" fontId="19" fillId="0" borderId="1" xfId="0" applyNumberFormat="1" applyFont="1" applyBorder="1"/>
    <xf numFmtId="0" fontId="12" fillId="2" borderId="1" xfId="0" applyFont="1" applyFill="1" applyBorder="1" applyAlignment="1">
      <alignment horizontal="left" indent="1"/>
    </xf>
    <xf numFmtId="165" fontId="12" fillId="2" borderId="1" xfId="0" applyNumberFormat="1" applyFont="1" applyFill="1" applyBorder="1" applyAlignment="1"/>
    <xf numFmtId="4" fontId="10" fillId="3" borderId="1" xfId="1" applyNumberFormat="1" applyFont="1" applyFill="1" applyBorder="1" applyAlignment="1">
      <alignment horizontal="center"/>
    </xf>
    <xf numFmtId="0" fontId="29" fillId="0" borderId="0" xfId="2" applyNumberFormat="1" applyFont="1" applyFill="1" applyAlignment="1">
      <alignment horizontal="center" vertical="center"/>
    </xf>
    <xf numFmtId="10" fontId="18" fillId="15" borderId="1" xfId="13" applyNumberFormat="1" applyFont="1" applyFill="1" applyBorder="1" applyAlignment="1">
      <alignment horizontal="right" vertical="center"/>
    </xf>
    <xf numFmtId="10" fontId="18" fillId="15" borderId="1" xfId="12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right"/>
    </xf>
    <xf numFmtId="164" fontId="17" fillId="3" borderId="1" xfId="0" applyNumberFormat="1" applyFont="1" applyFill="1" applyBorder="1" applyAlignment="1">
      <alignment horizontal="right" vertical="center"/>
    </xf>
    <xf numFmtId="4" fontId="16" fillId="7" borderId="1" xfId="0" applyNumberFormat="1" applyFont="1" applyFill="1" applyBorder="1" applyAlignment="1"/>
    <xf numFmtId="10" fontId="8" fillId="14" borderId="1" xfId="12" applyNumberFormat="1" applyFill="1" applyBorder="1" applyAlignment="1">
      <alignment horizontal="right" vertical="center"/>
    </xf>
    <xf numFmtId="10" fontId="21" fillId="6" borderId="1" xfId="13" applyNumberFormat="1" applyFont="1" applyFill="1" applyBorder="1" applyAlignment="1">
      <alignment horizontal="right" vertical="center"/>
    </xf>
    <xf numFmtId="10" fontId="19" fillId="3" borderId="1" xfId="4" applyNumberFormat="1" applyFont="1" applyFill="1" applyBorder="1" applyAlignment="1">
      <alignment horizontal="right" vertical="center"/>
    </xf>
    <xf numFmtId="165" fontId="17" fillId="3" borderId="1" xfId="0" applyNumberFormat="1" applyFont="1" applyFill="1" applyBorder="1" applyAlignment="1">
      <alignment horizontal="right" vertical="center"/>
    </xf>
    <xf numFmtId="10" fontId="18" fillId="12" borderId="1" xfId="13" applyNumberFormat="1" applyFont="1" applyFill="1" applyBorder="1" applyAlignment="1">
      <alignment horizontal="right" vertical="center"/>
    </xf>
    <xf numFmtId="10" fontId="8" fillId="14" borderId="1" xfId="13" applyNumberFormat="1" applyFont="1" applyFill="1" applyBorder="1" applyAlignment="1">
      <alignment horizontal="right" vertical="center"/>
    </xf>
    <xf numFmtId="164" fontId="8" fillId="15" borderId="1" xfId="12" applyNumberFormat="1" applyFont="1" applyFill="1" applyBorder="1" applyAlignment="1">
      <alignment horizontal="right"/>
    </xf>
    <xf numFmtId="4" fontId="22" fillId="4" borderId="1" xfId="0" applyNumberFormat="1" applyFont="1" applyFill="1" applyBorder="1" applyAlignment="1"/>
    <xf numFmtId="0" fontId="9" fillId="0" borderId="0" xfId="3" applyNumberFormat="1" applyFont="1" applyAlignment="1">
      <alignment horizontal="center" vertical="center"/>
    </xf>
    <xf numFmtId="49" fontId="17" fillId="3" borderId="1" xfId="0" applyNumberFormat="1" applyFont="1" applyFill="1" applyBorder="1" applyAlignment="1">
      <alignment horizontal="left" vertical="center" indent="4"/>
    </xf>
    <xf numFmtId="49" fontId="20" fillId="3" borderId="1" xfId="0" applyNumberFormat="1" applyFont="1" applyFill="1" applyBorder="1" applyAlignment="1">
      <alignment horizontal="center" vertical="center" wrapText="1"/>
    </xf>
    <xf numFmtId="10" fontId="21" fillId="2" borderId="1" xfId="0" applyNumberFormat="1" applyFont="1" applyFill="1" applyBorder="1" applyAlignment="1"/>
    <xf numFmtId="0" fontId="23" fillId="0" borderId="0" xfId="2" applyNumberFormat="1" applyFont="1" applyAlignment="1">
      <alignment horizontal="right"/>
    </xf>
    <xf numFmtId="0" fontId="11" fillId="0" borderId="0" xfId="0" applyFont="1" applyAlignme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4" fontId="18" fillId="14" borderId="1" xfId="12" applyNumberFormat="1" applyFont="1" applyFill="1" applyBorder="1" applyAlignment="1">
      <alignment horizontal="right" vertical="center"/>
    </xf>
    <xf numFmtId="4" fontId="14" fillId="0" borderId="0" xfId="0" applyNumberFormat="1" applyFont="1" applyAlignment="1"/>
    <xf numFmtId="10" fontId="17" fillId="3" borderId="1" xfId="0" applyNumberFormat="1" applyFont="1" applyFill="1" applyBorder="1" applyAlignment="1">
      <alignment horizontal="right"/>
    </xf>
    <xf numFmtId="4" fontId="19" fillId="0" borderId="0" xfId="0" applyNumberFormat="1" applyFont="1" applyFill="1" applyAlignment="1"/>
    <xf numFmtId="49" fontId="22" fillId="5" borderId="1" xfId="11" applyNumberFormat="1" applyFont="1" applyFill="1" applyBorder="1" applyAlignment="1">
      <alignment horizontal="left" vertical="center"/>
    </xf>
    <xf numFmtId="4" fontId="22" fillId="5" borderId="1" xfId="11" applyNumberFormat="1" applyFont="1" applyFill="1" applyBorder="1" applyAlignment="1">
      <alignment horizontal="right" vertical="center"/>
    </xf>
    <xf numFmtId="164" fontId="22" fillId="5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25" fillId="0" borderId="0" xfId="0" applyFont="1" applyAlignment="1"/>
    <xf numFmtId="0" fontId="1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6" fontId="20" fillId="3" borderId="2" xfId="0" applyNumberFormat="1" applyFont="1" applyFill="1" applyBorder="1" applyAlignment="1">
      <alignment horizontal="center" vertical="center"/>
    </xf>
    <xf numFmtId="166" fontId="20" fillId="3" borderId="3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14" fontId="20" fillId="3" borderId="2" xfId="0" applyNumberFormat="1" applyFont="1" applyFill="1" applyBorder="1" applyAlignment="1">
      <alignment horizontal="center" vertical="center"/>
    </xf>
    <xf numFmtId="14" fontId="20" fillId="3" borderId="3" xfId="0" applyNumberFormat="1" applyFont="1" applyFill="1" applyBorder="1" applyAlignment="1">
      <alignment horizontal="center" vertical="center"/>
    </xf>
    <xf numFmtId="14" fontId="20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1" fillId="0" borderId="0" xfId="0" applyFont="1" applyAlignment="1"/>
    <xf numFmtId="0" fontId="3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</c:numCache>
            </c:numRef>
          </c:cat>
          <c:val>
            <c:numRef>
              <c:f>MK_ALL!$B$7:$N$7</c:f>
              <c:numCache>
                <c:formatCode>#,##0.00</c:formatCode>
                <c:ptCount val="13"/>
                <c:pt idx="0">
                  <c:v>2362.7201507571899</c:v>
                </c:pt>
                <c:pt idx="1">
                  <c:v>2424.6875148950699</c:v>
                </c:pt>
                <c:pt idx="2">
                  <c:v>2406.5929706540101</c:v>
                </c:pt>
                <c:pt idx="3">
                  <c:v>2524.2317849815699</c:v>
                </c:pt>
                <c:pt idx="4">
                  <c:v>2556.3961479545201</c:v>
                </c:pt>
                <c:pt idx="5">
                  <c:v>2645.8371152345399</c:v>
                </c:pt>
                <c:pt idx="6">
                  <c:v>2771.4503285138699</c:v>
                </c:pt>
                <c:pt idx="7">
                  <c:v>3164.9193339101998</c:v>
                </c:pt>
                <c:pt idx="8">
                  <c:v>3215.2725983054302</c:v>
                </c:pt>
                <c:pt idx="9">
                  <c:v>3236.7489363760201</c:v>
                </c:pt>
                <c:pt idx="10">
                  <c:v>3417.4599906080498</c:v>
                </c:pt>
                <c:pt idx="11">
                  <c:v>3572.3366594775498</c:v>
                </c:pt>
                <c:pt idx="12">
                  <c:v>3715.1336317660898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A-442E-B9C6-49BCB44FAD1A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</c:numCache>
            </c:numRef>
          </c:cat>
          <c:val>
            <c:numRef>
              <c:f>MK_ALL!$B$8:$N$8</c:f>
              <c:numCache>
                <c:formatCode>#,##0.00</c:formatCode>
                <c:ptCount val="13"/>
                <c:pt idx="0">
                  <c:v>309.34005931053002</c:v>
                </c:pt>
                <c:pt idx="1">
                  <c:v>320.75102619001001</c:v>
                </c:pt>
                <c:pt idx="2">
                  <c:v>323.86638499490999</c:v>
                </c:pt>
                <c:pt idx="3">
                  <c:v>307.94908789120001</c:v>
                </c:pt>
                <c:pt idx="4">
                  <c:v>304.60311378939002</c:v>
                </c:pt>
                <c:pt idx="5">
                  <c:v>321.62530240671998</c:v>
                </c:pt>
                <c:pt idx="6">
                  <c:v>311.89881458373998</c:v>
                </c:pt>
                <c:pt idx="7">
                  <c:v>374.76844951237001</c:v>
                </c:pt>
                <c:pt idx="8">
                  <c:v>369.80289022028001</c:v>
                </c:pt>
                <c:pt idx="9">
                  <c:v>351.97118381821002</c:v>
                </c:pt>
                <c:pt idx="10">
                  <c:v>354.85469348915001</c:v>
                </c:pt>
                <c:pt idx="11">
                  <c:v>359.29970500521</c:v>
                </c:pt>
                <c:pt idx="12">
                  <c:v>357.71299120364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A-442E-B9C6-49BCB44FA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5549055"/>
        <c:axId val="1"/>
        <c:axId val="0"/>
      </c:bar3DChart>
      <c:dateAx>
        <c:axId val="180554905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055490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31.12.2022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BB-4175-9C9D-027F7FC229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BB-4175-9C9D-027F7FC229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CBB-4175-9C9D-027F7FC229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CBB-4175-9C9D-027F7FC229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CBB-4175-9C9D-027F7FC2298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CBB-4175-9C9D-027F7FC2298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CBB-4175-9C9D-027F7FC2298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2.210838918E-2</c:v>
                </c:pt>
                <c:pt idx="1">
                  <c:v>33.372639010180002</c:v>
                </c:pt>
                <c:pt idx="2">
                  <c:v>24.56704040464</c:v>
                </c:pt>
                <c:pt idx="3">
                  <c:v>1.4348806079500001</c:v>
                </c:pt>
                <c:pt idx="4">
                  <c:v>14.434274688189999</c:v>
                </c:pt>
                <c:pt idx="5">
                  <c:v>36.546653194290002</c:v>
                </c:pt>
                <c:pt idx="6">
                  <c:v>0.99791775268000005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BB-4175-9C9D-027F7FC22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31.12.2022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39-4CDE-81A0-A596029673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39-4CDE-81A0-A596029673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39-4CDE-81A0-A596029673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39-4CDE-81A0-A596029673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39-4CDE-81A0-A5960296731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F39-4CDE-81A0-A5960296731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F39-4CDE-81A0-A5960296731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2.210838918E-2</c:v>
                </c:pt>
                <c:pt idx="1">
                  <c:v>29.958594855120001</c:v>
                </c:pt>
                <c:pt idx="2">
                  <c:v>23.588993892160001</c:v>
                </c:pt>
                <c:pt idx="3">
                  <c:v>1.4348806079500001</c:v>
                </c:pt>
                <c:pt idx="4">
                  <c:v>10.601355839169999</c:v>
                </c:pt>
                <c:pt idx="5">
                  <c:v>34.989691533289999</c:v>
                </c:pt>
                <c:pt idx="6">
                  <c:v>0.99791775268000005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39-4CDE-81A0-A59602967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31.12.2022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50-4267-9C67-1178D8EA91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50-4267-9C67-1178D8EA91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50-4267-9C67-1178D8EA91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250-4267-9C67-1178D8EA91D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250-4267-9C67-1178D8EA91D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250-4267-9C67-1178D8EA91D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250-4267-9C67-1178D8EA91D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250-4267-9C67-1178D8EA91D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50-4267-9C67-1178D8EA91D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38.279244657280003</c:v>
                </c:pt>
                <c:pt idx="1">
                  <c:v>1.6973261991899999</c:v>
                </c:pt>
                <c:pt idx="2">
                  <c:v>2.6105729999999998E-5</c:v>
                </c:pt>
                <c:pt idx="3">
                  <c:v>24.182214774910001</c:v>
                </c:pt>
                <c:pt idx="4">
                  <c:v>2.6702712081</c:v>
                </c:pt>
                <c:pt idx="5">
                  <c:v>35.242590488259999</c:v>
                </c:pt>
                <c:pt idx="6">
                  <c:v>4.9950167217899999</c:v>
                </c:pt>
                <c:pt idx="7">
                  <c:v>4.3088238918500004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50-4267-9C67-1178D8EA9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31.12.2022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70-4941-B4E3-C98FCB02D7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70-4941-B4E3-C98FCB02D7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70-4941-B4E3-C98FCB02D7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70-4941-B4E3-C98FCB02D7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A70-4941-B4E3-C98FCB02D7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A70-4941-B4E3-C98FCB02D7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A70-4941-B4E3-C98FCB02D7B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0-4941-B4E3-C98FCB02D7B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37.955266801960001</c:v>
                </c:pt>
                <c:pt idx="1">
                  <c:v>4.7015275199999998E-2</c:v>
                </c:pt>
                <c:pt idx="2">
                  <c:v>22.657214774909999</c:v>
                </c:pt>
                <c:pt idx="3">
                  <c:v>1.6511306157100001</c:v>
                </c:pt>
                <c:pt idx="4">
                  <c:v>30.08746323786</c:v>
                </c:pt>
                <c:pt idx="5">
                  <c:v>4.9950167217899999</c:v>
                </c:pt>
                <c:pt idx="6">
                  <c:v>4.2004354421199999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70-4941-B4E3-C98FCB02D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31.12.2022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AD-463E-9B9B-ED0A3727DC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AD-463E-9B9B-ED0A3727DC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AD-463E-9B9B-ED0A3727DC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AD-463E-9B9B-ED0A3727DC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CAD-463E-9B9B-ED0A3727DC2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CAD-463E-9B9B-ED0A3727DC2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CAD-463E-9B9B-ED0A3727DC2A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AD-463E-9B9B-ED0A3727DC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1.65031092399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1.0191405923900001</c:v>
                </c:pt>
                <c:pt idx="5">
                  <c:v>5.1551272503999996</c:v>
                </c:pt>
                <c:pt idx="6">
                  <c:v>0.10838844973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AD-463E-9B9B-ED0A3727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39.976596962199999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2-495B-A1BA-071883142FD8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57.20547355827</c:v>
                </c:pt>
                <c:pt idx="5">
                  <c:v>71.398917084909996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2-495B-A1BA-07188314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6502063"/>
        <c:axId val="1"/>
        <c:axId val="0"/>
      </c:bar3DChart>
      <c:dateAx>
        <c:axId val="180650206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065020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52199413489732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1461.8881836600101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6-4C7B-9D76-1B574C62B4F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1560.4623488166501</c:v>
                </c:pt>
                <c:pt idx="5">
                  <c:v>2610.9584393097198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6-4C7B-9D76-1B574C62B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6507471"/>
        <c:axId val="1"/>
        <c:axId val="0"/>
      </c:bar3DChart>
      <c:dateAx>
        <c:axId val="180650747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065074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0.41600799999999999</c:v>
                </c:pt>
                <c:pt idx="5">
                  <c:v>0.358935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B-448D-A5EC-4E6B136824AB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0.58399199999999996</c:v>
                </c:pt>
                <c:pt idx="5">
                  <c:v>0.641065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B-448D-A5EC-4E6B13682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6507055"/>
        <c:axId val="1"/>
        <c:axId val="0"/>
      </c:bar3DChart>
      <c:dateAx>
        <c:axId val="18065070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065070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8-4B4B-8164-F370CFA2847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8-4B4B-8164-F370CFA2847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F8-4B4B-8164-F370CFA2847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8-4B4B-8164-F370CFA2847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F8-4B4B-8164-F370CFA2847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8-4B4B-8164-F370CFA284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2168.4215676641802</c:v>
                </c:pt>
                <c:pt idx="2">
                  <c:v>1998.29589995677</c:v>
                </c:pt>
                <c:pt idx="3">
                  <c:v>2551.8817251684204</c:v>
                </c:pt>
                <c:pt idx="4">
                  <c:v>2672.0602100677202</c:v>
                </c:pt>
                <c:pt idx="5">
                  <c:v>4072.8466229697297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F8-4B4B-8164-F370CFA2847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8-4B4B-8164-F370CFA2847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F8-4B4B-8164-F370CFA2847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F8-4B4B-8164-F370CFA2847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F8-4B4B-8164-F370CFA2847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F8-4B4B-8164-F370CFA2847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F8-4B4B-8164-F370CFA284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1461.8881836600101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9F8-4B4B-8164-F370CFA2847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F8-4B4B-8164-F370CFA2847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F8-4B4B-8164-F370CFA2847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F8-4B4B-8164-F370CFA2847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F8-4B4B-8164-F370CFA2847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F8-4B4B-8164-F370CFA2847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F8-4B4B-8164-F370CFA2847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1560.4623488166501</c:v>
                </c:pt>
                <c:pt idx="5">
                  <c:v>2610.9584393097198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9F8-4B4B-8164-F370CFA28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6500815"/>
        <c:axId val="1"/>
        <c:axId val="0"/>
      </c:bar3DChart>
      <c:dateAx>
        <c:axId val="180650081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065008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F-495F-A15A-6937F9CB00EB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9F-495F-A15A-6937F9CB00EB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9F-495F-A15A-6937F9CB00EB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9F-495F-A15A-6937F9CB00EB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9F-495F-A15A-6937F9CB00EB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9F-495F-A15A-6937F9CB00E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84.365406859519993</c:v>
                </c:pt>
                <c:pt idx="3">
                  <c:v>90.253504033989998</c:v>
                </c:pt>
                <c:pt idx="4">
                  <c:v>97.955884555140003</c:v>
                </c:pt>
                <c:pt idx="5">
                  <c:v>111.37551404710999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9F-495F-A15A-6937F9CB00EB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9F-495F-A15A-6937F9CB00EB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9F-495F-A15A-6937F9CB00EB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9F-495F-A15A-6937F9CB00EB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9F-495F-A15A-6937F9CB00EB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9F-495F-A15A-6937F9CB00EB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9F-495F-A15A-6937F9CB00E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39.976596962199999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9F-495F-A15A-6937F9CB00EB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57.20547355827</c:v>
                </c:pt>
                <c:pt idx="5">
                  <c:v>71.398917084909996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9F-495F-A15A-6937F9CB0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6501647"/>
        <c:axId val="1"/>
        <c:axId val="0"/>
      </c:bar3DChart>
      <c:dateAx>
        <c:axId val="180650164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8065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</c:numCache>
            </c:numRef>
          </c:cat>
          <c:val>
            <c:numRef>
              <c:f>MK_ALL!$B$13:$N$13</c:f>
              <c:numCache>
                <c:formatCode>#,##0.00</c:formatCode>
                <c:ptCount val="13"/>
                <c:pt idx="0">
                  <c:v>86.615691312519999</c:v>
                </c:pt>
                <c:pt idx="1">
                  <c:v>84.237629886609994</c:v>
                </c:pt>
                <c:pt idx="2">
                  <c:v>82.262901963399997</c:v>
                </c:pt>
                <c:pt idx="3">
                  <c:v>86.284068138199999</c:v>
                </c:pt>
                <c:pt idx="4">
                  <c:v>87.383520297459995</c:v>
                </c:pt>
                <c:pt idx="5">
                  <c:v>90.440818981730004</c:v>
                </c:pt>
                <c:pt idx="6">
                  <c:v>94.734568516929997</c:v>
                </c:pt>
                <c:pt idx="7">
                  <c:v>86.547456941700005</c:v>
                </c:pt>
                <c:pt idx="8">
                  <c:v>87.924410513799998</c:v>
                </c:pt>
                <c:pt idx="9">
                  <c:v>88.511699556089994</c:v>
                </c:pt>
                <c:pt idx="10">
                  <c:v>93.453399654829994</c:v>
                </c:pt>
                <c:pt idx="11">
                  <c:v>97.688636138359996</c:v>
                </c:pt>
                <c:pt idx="12">
                  <c:v>101.59354286955001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D-4070-8665-499EDAE9CFAC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</c:numCache>
            </c:numRef>
          </c:cat>
          <c:val>
            <c:numRef>
              <c:f>MK_ALL!$B$14:$N$14</c:f>
              <c:numCache>
                <c:formatCode>#,##0.00</c:formatCode>
                <c:ptCount val="13"/>
                <c:pt idx="0">
                  <c:v>11.34019324262</c:v>
                </c:pt>
                <c:pt idx="1">
                  <c:v>11.143417889509999</c:v>
                </c:pt>
                <c:pt idx="2">
                  <c:v>11.07050049713</c:v>
                </c:pt>
                <c:pt idx="3">
                  <c:v>10.52641054631</c:v>
                </c:pt>
                <c:pt idx="4">
                  <c:v>10.412037429230001</c:v>
                </c:pt>
                <c:pt idx="5">
                  <c:v>10.993895122030001</c:v>
                </c:pt>
                <c:pt idx="6">
                  <c:v>10.661421320280001</c:v>
                </c:pt>
                <c:pt idx="7">
                  <c:v>10.24836743853</c:v>
                </c:pt>
                <c:pt idx="8">
                  <c:v>10.112579924309999</c:v>
                </c:pt>
                <c:pt idx="9">
                  <c:v>9.6249564877200005</c:v>
                </c:pt>
                <c:pt idx="10">
                  <c:v>9.7038085540099992</c:v>
                </c:pt>
                <c:pt idx="11">
                  <c:v>9.8253612390100002</c:v>
                </c:pt>
                <c:pt idx="12">
                  <c:v>9.7819711775599991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D-4070-8665-499EDAE9C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5552799"/>
        <c:axId val="1"/>
        <c:axId val="0"/>
      </c:bar3DChart>
      <c:dateAx>
        <c:axId val="1805552799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0555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05-4C8C-A300-C70CB116024F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5-4C8C-A300-C70CB116024F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05-4C8C-A300-C70CB116024F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05-4C8C-A300-C70CB116024F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05-4C8C-A300-C70CB116024F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05-4C8C-A300-C70CB116024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2168.4215676641797</c:v>
                </c:pt>
                <c:pt idx="2">
                  <c:v>1998.29589995677</c:v>
                </c:pt>
                <c:pt idx="3">
                  <c:v>2551.88172516842</c:v>
                </c:pt>
                <c:pt idx="4">
                  <c:v>2672.0602100677197</c:v>
                </c:pt>
                <c:pt idx="5">
                  <c:v>4072.8466229697297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5-4C8C-A300-C70CB116024F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05-4C8C-A300-C70CB116024F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05-4C8C-A300-C70CB116024F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05-4C8C-A300-C70CB116024F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05-4C8C-A300-C70CB116024F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05-4C8C-A300-C70CB116024F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05-4C8C-A300-C70CB116024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1833.7098309171599</c:v>
                </c:pt>
                <c:pt idx="1">
                  <c:v>1860.2910955853999</c:v>
                </c:pt>
                <c:pt idx="2">
                  <c:v>1761.36913148087</c:v>
                </c:pt>
                <c:pt idx="3">
                  <c:v>2259.2315015926201</c:v>
                </c:pt>
                <c:pt idx="4">
                  <c:v>2362.7201507571899</c:v>
                </c:pt>
                <c:pt idx="5">
                  <c:v>3715.1336317660898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5-4C8C-A300-C70CB116024F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05-4C8C-A300-C70CB116024F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05-4C8C-A300-C70CB116024F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05-4C8C-A300-C70CB116024F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05-4C8C-A300-C70CB116024F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05-4C8C-A300-C70CB116024F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05-4C8C-A300-C70CB116024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307.98075708290997</c:v>
                </c:pt>
                <c:pt idx="1">
                  <c:v>308.13047207877997</c:v>
                </c:pt>
                <c:pt idx="2">
                  <c:v>236.92676847589999</c:v>
                </c:pt>
                <c:pt idx="3">
                  <c:v>292.6502235758</c:v>
                </c:pt>
                <c:pt idx="4">
                  <c:v>309.34005931053002</c:v>
                </c:pt>
                <c:pt idx="5">
                  <c:v>357.71299120364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005-4C8C-A300-C70CB1160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5553215"/>
        <c:axId val="1"/>
        <c:axId val="0"/>
      </c:bar3DChart>
      <c:dateAx>
        <c:axId val="180555321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055532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18-464F-902C-D2C0FEB60332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8-464F-902C-D2C0FEB60332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18-464F-902C-D2C0FEB60332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18-464F-902C-D2C0FEB60332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18-464F-902C-D2C0FEB60332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18-464F-902C-D2C0FEB6033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84.365406859520007</c:v>
                </c:pt>
                <c:pt idx="3">
                  <c:v>90.253504033989998</c:v>
                </c:pt>
                <c:pt idx="4">
                  <c:v>97.955884555140003</c:v>
                </c:pt>
                <c:pt idx="5">
                  <c:v>111.37551404711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18-464F-902C-D2C0FEB60332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18-464F-902C-D2C0FEB60332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18-464F-902C-D2C0FEB60332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18-464F-902C-D2C0FEB60332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18-464F-902C-D2C0FEB60332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18-464F-902C-D2C0FEB60332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18-464F-902C-D2C0FEB6033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65.332784469559996</c:v>
                </c:pt>
                <c:pt idx="1">
                  <c:v>67.186989245079999</c:v>
                </c:pt>
                <c:pt idx="2">
                  <c:v>74.362672420240003</c:v>
                </c:pt>
                <c:pt idx="3">
                  <c:v>79.903217077660003</c:v>
                </c:pt>
                <c:pt idx="4">
                  <c:v>86.615691312519999</c:v>
                </c:pt>
                <c:pt idx="5">
                  <c:v>101.59354286955001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18-464F-902C-D2C0FEB60332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10.972968614759999</c:v>
                </c:pt>
                <c:pt idx="1">
                  <c:v>11.128558730849999</c:v>
                </c:pt>
                <c:pt idx="2">
                  <c:v>10.002734439279999</c:v>
                </c:pt>
                <c:pt idx="3">
                  <c:v>10.350286956330001</c:v>
                </c:pt>
                <c:pt idx="4">
                  <c:v>11.34019324262</c:v>
                </c:pt>
                <c:pt idx="5">
                  <c:v>9.7819711775599991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18-464F-902C-D2C0FEB6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6499983"/>
        <c:axId val="1"/>
        <c:axId val="0"/>
      </c:bar3DChart>
      <c:dateAx>
        <c:axId val="180649998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8064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31.12.2022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1F-49FB-9A53-BA70C93C51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1F-49FB-9A53-BA70C93C5141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1F-49FB-9A53-BA70C93C514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3715.1336317660898</c:v>
                </c:pt>
                <c:pt idx="1">
                  <c:v>357.71299120364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F-49FB-9A53-BA70C93C5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1A-48D1-8190-A0A48056A69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61A-48D1-8190-A0A48056A69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61A-48D1-8190-A0A48056A69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2022.12.31-2022.12.31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4.7255449999999998E-4</c:v>
                </c:pt>
                <c:pt idx="1">
                  <c:v>35.782977703779999</c:v>
                </c:pt>
                <c:pt idx="2">
                  <c:v>75.592063788830004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1A-48D1-8190-A0A48056A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74-498F-B391-D0252CC177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74-498F-B391-D0252CC177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74-498F-B391-D0252CC177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74-498F-B391-D0252CC1779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14,23%; 7,94р.</c:v>
                </c:pt>
                <c:pt idx="1">
                  <c:v>      Державний зовнішній борг; 3,439%; 16,72р.</c:v>
                </c:pt>
                <c:pt idx="2">
                  <c:v>      Гарантований внутрішній борг; 13,219%; 5,53р.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1389690252.3499999</c:v>
                </c:pt>
                <c:pt idx="1">
                  <c:v>2325443379.4099998</c:v>
                </c:pt>
                <c:pt idx="2">
                  <c:v>72201681.299999997</c:v>
                </c:pt>
                <c:pt idx="3">
                  <c:v>285515059.89999998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74-498F-B391-D0252CC17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07-48C5-B3B1-EB0EC55E07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07-48C5-B3B1-EB0EC55E07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07-48C5-B3B1-EB0EC55E071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07-48C5-B3B1-EB0EC55E071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B07-48C5-B3B1-EB0EC55E071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B07-48C5-B3B1-EB0EC55E071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B07-48C5-B3B1-EB0EC55E071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B07-48C5-B3B1-EB0EC55E071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B07-48C5-B3B1-EB0EC55E071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B07-48C5-B3B1-EB0EC55E071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B07-48C5-B3B1-EB0EC55E071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B07-48C5-B3B1-EB0EC55E071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B07-48C5-B3B1-EB0EC55E071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B07-48C5-B3B1-EB0EC55E071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B07-48C5-B3B1-EB0EC55E071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B07-48C5-B3B1-EB0EC55E071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B07-48C5-B3B1-EB0EC55E071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B07-48C5-B3B1-EB0EC55E071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B07-48C5-B3B1-EB0EC55E071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B07-48C5-B3B1-EB0EC55E071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B07-48C5-B3B1-EB0EC55E071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B07-48C5-B3B1-EB0EC55E071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B07-48C5-B3B1-EB0EC55E071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B07-48C5-B3B1-EB0EC55E071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B07-48C5-B3B1-EB0EC55E071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B07-48C5-B3B1-EB0EC55E071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B07-48C5-B3B1-EB0EC55E071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B07-48C5-B3B1-EB0EC55E071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B07-48C5-B3B1-EB0EC55E071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B07-48C5-B3B1-EB0EC55E071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B07-48C5-B3B1-EB0EC55E071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B07-48C5-B3B1-EB0EC55E071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B07-48C5-B3B1-EB0EC55E071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B07-48C5-B3B1-EB0EC55E071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B07-48C5-B3B1-EB0EC55E071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B07-48C5-B3B1-EB0EC55E071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9,354%; 8,2р.</c:v>
                </c:pt>
                <c:pt idx="2">
                  <c:v>            ОВДП (11 - річні); 11,252%; 11р.</c:v>
                </c:pt>
                <c:pt idx="3">
                  <c:v>            ОВДП (12 - місячні); 1,291%; 0,82р.</c:v>
                </c:pt>
                <c:pt idx="4">
                  <c:v>            ОВДП (12 - річні); 8,471%; 12,07р.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7,975%; 1,12р.</c:v>
                </c:pt>
                <c:pt idx="11">
                  <c:v>            ОВДП (18 - річні); 8,17%; 17,85р.</c:v>
                </c:pt>
                <c:pt idx="12">
                  <c:v>            ОВДП (19 - річні); 26,8%; 18,85р.</c:v>
                </c:pt>
                <c:pt idx="13">
                  <c:v>            ОВДП (2 - річні); 7,525%; 1,4р.</c:v>
                </c:pt>
                <c:pt idx="14">
                  <c:v>            ОВДП (20 - річні); 26,8%; 19,85р.</c:v>
                </c:pt>
                <c:pt idx="15">
                  <c:v>            ОВДП (21 - річні); 26,8%; 20,85р.</c:v>
                </c:pt>
                <c:pt idx="16">
                  <c:v>            ОВДП (22 - річні); 26,8%; 21,85р.</c:v>
                </c:pt>
                <c:pt idx="17">
                  <c:v>            ОВДП (23 - річні); 26,8%; 22,85р.</c:v>
                </c:pt>
                <c:pt idx="18">
                  <c:v>            ОВДП (24 - річні); 26,8%; 23,85р.</c:v>
                </c:pt>
                <c:pt idx="19">
                  <c:v>            ОВДП (25 - річні); 26,8%; 24,85р.</c:v>
                </c:pt>
                <c:pt idx="20">
                  <c:v>            ОВДП (26 - річні); 26,8%; 25,85р.</c:v>
                </c:pt>
                <c:pt idx="21">
                  <c:v>            ОВДП (27 - річні); 26,8%; 26,85р.</c:v>
                </c:pt>
                <c:pt idx="22">
                  <c:v>            ОВДП (28 - річні); 26,8%; 27,85р.</c:v>
                </c:pt>
                <c:pt idx="23">
                  <c:v>            ОВДП (29 - річні); 26,8%; 28,85р.</c:v>
                </c:pt>
                <c:pt idx="24">
                  <c:v>            ОВДП (3 - місячні); 0%; 0р.</c:v>
                </c:pt>
                <c:pt idx="25">
                  <c:v>            ОВДП (3 - річні); 11,826%; 1,88р.</c:v>
                </c:pt>
                <c:pt idx="26">
                  <c:v>            ОВДП (30 - річні); 25,079%; 18,25р.</c:v>
                </c:pt>
                <c:pt idx="27">
                  <c:v>            ОВДП (4 - річні); 10,468%; 2,81р.</c:v>
                </c:pt>
                <c:pt idx="28">
                  <c:v>            ОВДП (5 - річні); 16,126%; 3,41р.</c:v>
                </c:pt>
                <c:pt idx="29">
                  <c:v>            ОВДП (6 - місячні); 0,802%; 0,41р.</c:v>
                </c:pt>
                <c:pt idx="30">
                  <c:v>            ОВДП (6 - річні); 15,84%; 5,43р.</c:v>
                </c:pt>
                <c:pt idx="31">
                  <c:v>            ОВДП (7 - річні); 9,399%; 5,3р.</c:v>
                </c:pt>
                <c:pt idx="32">
                  <c:v>            ОВДП (8 - річні); 12,798%; 8,18р.</c:v>
                </c:pt>
                <c:pt idx="33">
                  <c:v>            ОВДП (9 - місячні); 0%; 0р.</c:v>
                </c:pt>
                <c:pt idx="34">
                  <c:v>            ОВДП (9 - річні); 12,133%; 9,22р.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53805816.399999999</c:v>
                </c:pt>
                <c:pt idx="4">
                  <c:v>35000000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69614992.799999997</c:v>
                </c:pt>
                <c:pt idx="11">
                  <c:v>12097744</c:v>
                </c:pt>
                <c:pt idx="12">
                  <c:v>12097744</c:v>
                </c:pt>
                <c:pt idx="13">
                  <c:v>60071426.969999999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41488599</c:v>
                </c:pt>
                <c:pt idx="26">
                  <c:v>277097751</c:v>
                </c:pt>
                <c:pt idx="27">
                  <c:v>49921957</c:v>
                </c:pt>
                <c:pt idx="28">
                  <c:v>67473926</c:v>
                </c:pt>
                <c:pt idx="29">
                  <c:v>46997578.390000001</c:v>
                </c:pt>
                <c:pt idx="30">
                  <c:v>41080407</c:v>
                </c:pt>
                <c:pt idx="31">
                  <c:v>21481691</c:v>
                </c:pt>
                <c:pt idx="32">
                  <c:v>10000000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1B07-48C5-B3B1-EB0EC55E0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31.12.2022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95-4207-B199-6139F6035F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95-4207-B199-6139F6035F1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MK_ALL!$N$19:$N$20</c:f>
              <c:numCache>
                <c:formatCode>0.00%</c:formatCode>
                <c:ptCount val="2"/>
                <c:pt idx="0">
                  <c:v>0.91217099999999995</c:v>
                </c:pt>
                <c:pt idx="1">
                  <c:v>8.7829000000000004E-2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5-4207-B199-6139F603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31.12.2022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1C-4335-ADD1-B6EACEAA3B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1C-4335-ADD1-B6EACEAA3B9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MT_ALL!$N$19:$N$20</c:f>
              <c:numCache>
                <c:formatCode>0.00%</c:formatCode>
                <c:ptCount val="2"/>
                <c:pt idx="0">
                  <c:v>0.358935</c:v>
                </c:pt>
                <c:pt idx="1">
                  <c:v>0.641065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1C-4335-ADD1-B6EACEAA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</c:numCache>
            </c:numRef>
          </c:cat>
          <c:val>
            <c:numRef>
              <c:f>MT_ALL!$B$7:$N$7</c:f>
              <c:numCache>
                <c:formatCode>#,##0.00</c:formatCode>
                <c:ptCount val="13"/>
                <c:pt idx="0">
                  <c:v>1111.5978612510701</c:v>
                </c:pt>
                <c:pt idx="1">
                  <c:v>1110.5261787280599</c:v>
                </c:pt>
                <c:pt idx="2">
                  <c:v>1067.2538648121899</c:v>
                </c:pt>
                <c:pt idx="3">
                  <c:v>1100.2628255161301</c:v>
                </c:pt>
                <c:pt idx="4">
                  <c:v>1151.2198353235699</c:v>
                </c:pt>
                <c:pt idx="5">
                  <c:v>1217.71419369725</c:v>
                </c:pt>
                <c:pt idx="6">
                  <c:v>1293.8146629304799</c:v>
                </c:pt>
                <c:pt idx="7">
                  <c:v>1325.9485903105401</c:v>
                </c:pt>
                <c:pt idx="8">
                  <c:v>1332.2624719753001</c:v>
                </c:pt>
                <c:pt idx="9">
                  <c:v>1364.2676629451801</c:v>
                </c:pt>
                <c:pt idx="10">
                  <c:v>1376.7488138174399</c:v>
                </c:pt>
                <c:pt idx="11">
                  <c:v>1396.4844998296501</c:v>
                </c:pt>
                <c:pt idx="12">
                  <c:v>1461.8881836600101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F-430F-AB59-6CE15017A93E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</c:numCache>
            </c:numRef>
          </c:cat>
          <c:val>
            <c:numRef>
              <c:f>MT_ALL!$B$8:$N$8</c:f>
              <c:numCache>
                <c:formatCode>#,##0.00</c:formatCode>
                <c:ptCount val="13"/>
                <c:pt idx="0">
                  <c:v>1560.4623488166501</c:v>
                </c:pt>
                <c:pt idx="1">
                  <c:v>1634.9123623570199</c:v>
                </c:pt>
                <c:pt idx="2">
                  <c:v>1663.20549083673</c:v>
                </c:pt>
                <c:pt idx="3">
                  <c:v>1731.91804735664</c:v>
                </c:pt>
                <c:pt idx="4">
                  <c:v>1709.7794264203401</c:v>
                </c:pt>
                <c:pt idx="5">
                  <c:v>1749.7482239440101</c:v>
                </c:pt>
                <c:pt idx="6">
                  <c:v>1789.5344801671299</c:v>
                </c:pt>
                <c:pt idx="7">
                  <c:v>2213.7391931120301</c:v>
                </c:pt>
                <c:pt idx="8">
                  <c:v>2252.8130165504099</c:v>
                </c:pt>
                <c:pt idx="9">
                  <c:v>2224.45245724905</c:v>
                </c:pt>
                <c:pt idx="10">
                  <c:v>2395.56587027976</c:v>
                </c:pt>
                <c:pt idx="11">
                  <c:v>2535.1518646531099</c:v>
                </c:pt>
                <c:pt idx="12">
                  <c:v>2610.9584393097198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F-430F-AB59-6CE15017A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5546559"/>
        <c:axId val="1"/>
        <c:axId val="0"/>
      </c:bar3DChart>
      <c:catAx>
        <c:axId val="1805546559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055465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</c:numCache>
            </c:numRef>
          </c:cat>
          <c:val>
            <c:numRef>
              <c:f>MT_ALL!$B$13:$N$13</c:f>
              <c:numCache>
                <c:formatCode>#,##0.00</c:formatCode>
                <c:ptCount val="13"/>
                <c:pt idx="0">
                  <c:v>40.750410996870002</c:v>
                </c:pt>
                <c:pt idx="1">
                  <c:v>38.581504894250003</c:v>
                </c:pt>
                <c:pt idx="2">
                  <c:v>36.481200236749999</c:v>
                </c:pt>
                <c:pt idx="3">
                  <c:v>37.609522695700001</c:v>
                </c:pt>
                <c:pt idx="4">
                  <c:v>39.35135089568</c:v>
                </c:pt>
                <c:pt idx="5">
                  <c:v>41.62428152855</c:v>
                </c:pt>
                <c:pt idx="6">
                  <c:v>44.225571200819999</c:v>
                </c:pt>
                <c:pt idx="7">
                  <c:v>36.259211189909998</c:v>
                </c:pt>
                <c:pt idx="8">
                  <c:v>36.431869745759997</c:v>
                </c:pt>
                <c:pt idx="9">
                  <c:v>37.307079378330002</c:v>
                </c:pt>
                <c:pt idx="10">
                  <c:v>37.648387245549998</c:v>
                </c:pt>
                <c:pt idx="11">
                  <c:v>38.188076651560003</c:v>
                </c:pt>
                <c:pt idx="12">
                  <c:v>39.976596962199999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5-4AAF-A769-95DB7109EB77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</c:numCache>
            </c:numRef>
          </c:cat>
          <c:val>
            <c:numRef>
              <c:f>MT_ALL!$B$14:$N$14</c:f>
              <c:numCache>
                <c:formatCode>#,##0.00</c:formatCode>
                <c:ptCount val="13"/>
                <c:pt idx="0">
                  <c:v>57.20547355827</c:v>
                </c:pt>
                <c:pt idx="1">
                  <c:v>56.799542881870003</c:v>
                </c:pt>
                <c:pt idx="2">
                  <c:v>56.852202223779997</c:v>
                </c:pt>
                <c:pt idx="3">
                  <c:v>59.200955988810001</c:v>
                </c:pt>
                <c:pt idx="4">
                  <c:v>58.44420683101</c:v>
                </c:pt>
                <c:pt idx="5">
                  <c:v>59.810432575210001</c:v>
                </c:pt>
                <c:pt idx="6">
                  <c:v>61.170418636390004</c:v>
                </c:pt>
                <c:pt idx="7">
                  <c:v>60.536613190319997</c:v>
                </c:pt>
                <c:pt idx="8">
                  <c:v>61.605120692349999</c:v>
                </c:pt>
                <c:pt idx="9">
                  <c:v>60.829576665479998</c:v>
                </c:pt>
                <c:pt idx="10">
                  <c:v>65.508820963290006</c:v>
                </c:pt>
                <c:pt idx="11">
                  <c:v>69.325920725809993</c:v>
                </c:pt>
                <c:pt idx="12">
                  <c:v>71.398917084909996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5-4AAF-A769-95DB7109E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5547391"/>
        <c:axId val="1"/>
        <c:axId val="0"/>
      </c:bar3DChart>
      <c:catAx>
        <c:axId val="180554739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8055473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31.12.2022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FD-41BB-B1A9-60548DA447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FD-41BB-B1A9-60548DA4471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36.20816070595</c:v>
                </c:pt>
                <c:pt idx="1">
                  <c:v>75.167353341159995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FD-41BB-B1A9-60548DA44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31.12.2022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31-4F93-A55A-0B934BD2A8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31-4F93-A55A-0B934BD2A8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31-4F93-A55A-0B934BD2A8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31-4F93-A55A-0B934BD2A86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31-4F93-A55A-0B934BD2A86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F31-4F93-A55A-0B934BD2A86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F31-4F93-A55A-0B934BD2A86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31-4F93-A55A-0B934BD2A86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RATE!$A$8:$A$15</c:f>
              <c:strCache>
                <c:ptCount val="8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Український індекс ставок за депозитами фізичних осіб</c:v>
                </c:pt>
                <c:pt idx="7">
                  <c:v>Фіксована</c:v>
                </c:pt>
              </c:strCache>
            </c:strRef>
          </c:cat>
          <c:val>
            <c:numRef>
              <c:f>RATE!$B$8:$B$15</c:f>
              <c:numCache>
                <c:formatCode>#,##0.00</c:formatCode>
                <c:ptCount val="8"/>
                <c:pt idx="0">
                  <c:v>2.5428501804099999</c:v>
                </c:pt>
                <c:pt idx="1">
                  <c:v>3.6106289978700001</c:v>
                </c:pt>
                <c:pt idx="2">
                  <c:v>7.1946815176500003</c:v>
                </c:pt>
                <c:pt idx="3">
                  <c:v>3.96987948686</c:v>
                </c:pt>
                <c:pt idx="4">
                  <c:v>4.0479025762400003</c:v>
                </c:pt>
                <c:pt idx="5">
                  <c:v>14.434274688189999</c:v>
                </c:pt>
                <c:pt idx="6">
                  <c:v>0.40794325872999998</c:v>
                </c:pt>
                <c:pt idx="7">
                  <c:v>75.167353341159995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31-4F93-A55A-0B934BD2A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31.12.2022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C3-431B-AEC6-C4D37CF9FE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C3-431B-AEC6-C4D37CF9FE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C3-431B-AEC6-C4D37CF9FE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C3-431B-AEC6-C4D37CF9FE1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5C3-431B-AEC6-C4D37CF9FE1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5C3-431B-AEC6-C4D37CF9FE1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5C3-431B-AEC6-C4D37CF9FE1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Індекс споживчих цін (СРІ)</c:v>
                </c:pt>
                <c:pt idx="4">
                  <c:v>Облікова ставка НБУ</c:v>
                </c:pt>
                <c:pt idx="5">
                  <c:v>Ставка МВФ</c:v>
                </c:pt>
                <c:pt idx="6">
                  <c:v>Фіксована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2.5428501804099999</c:v>
                </c:pt>
                <c:pt idx="1">
                  <c:v>1.6689764237</c:v>
                </c:pt>
                <c:pt idx="2" formatCode="#,##0.00">
                  <c:v>7.1946815176500003</c:v>
                </c:pt>
                <c:pt idx="3" formatCode="#,##0.00">
                  <c:v>3.96987948686</c:v>
                </c:pt>
                <c:pt idx="4" formatCode="#,##0.00">
                  <c:v>2.8713158283300002</c:v>
                </c:pt>
                <c:pt idx="5" formatCode="#,##0.00">
                  <c:v>10.601355839169999</c:v>
                </c:pt>
                <c:pt idx="6" formatCode="#,##0.00">
                  <c:v>72.744483593430004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C3-431B-AEC6-C4D37CF9F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S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87" customWidth="1"/>
    <col min="2" max="14" width="16.26953125" style="6" customWidth="1"/>
    <col min="15" max="16384" width="9.1796875" style="87"/>
  </cols>
  <sheetData>
    <row r="1" spans="1:19" s="108" customFormat="1" ht="13" x14ac:dyDescent="0.3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9" s="62" customFormat="1" ht="18.5" x14ac:dyDescent="0.45">
      <c r="A2" s="256" t="s">
        <v>107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02"/>
      <c r="P2" s="102"/>
      <c r="Q2" s="102"/>
      <c r="R2" s="102"/>
      <c r="S2" s="102"/>
    </row>
    <row r="3" spans="1:19" s="108" customFormat="1" ht="13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98"/>
      <c r="P3" s="98"/>
      <c r="Q3" s="98"/>
    </row>
    <row r="4" spans="1:19" s="57" customFormat="1" ht="13" x14ac:dyDescent="0.3"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 t="str">
        <f>VALUAH</f>
        <v>млрд. грн</v>
      </c>
    </row>
    <row r="5" spans="1:19" s="89" customFormat="1" ht="13" x14ac:dyDescent="0.25">
      <c r="A5" s="83"/>
      <c r="B5" s="178">
        <v>44561</v>
      </c>
      <c r="C5" s="178">
        <v>44592</v>
      </c>
      <c r="D5" s="178">
        <v>44620</v>
      </c>
      <c r="E5" s="178">
        <v>44651</v>
      </c>
      <c r="F5" s="178">
        <v>44681</v>
      </c>
      <c r="G5" s="178">
        <v>44712</v>
      </c>
      <c r="H5" s="178">
        <v>44742</v>
      </c>
      <c r="I5" s="178">
        <v>44773</v>
      </c>
      <c r="J5" s="178">
        <v>44804</v>
      </c>
      <c r="K5" s="178">
        <v>44834</v>
      </c>
      <c r="L5" s="178">
        <v>44865</v>
      </c>
      <c r="M5" s="178">
        <v>44895</v>
      </c>
      <c r="N5" s="178">
        <v>44926</v>
      </c>
    </row>
    <row r="6" spans="1:19" s="171" customFormat="1" ht="31" x14ac:dyDescent="0.25">
      <c r="A6" s="129" t="s">
        <v>152</v>
      </c>
      <c r="B6" s="117">
        <f t="shared" ref="B6:N6" si="0">B$62+B$7</f>
        <v>2672.0602100677202</v>
      </c>
      <c r="C6" s="117">
        <f t="shared" si="0"/>
        <v>2745.43854108508</v>
      </c>
      <c r="D6" s="117">
        <f t="shared" si="0"/>
        <v>2730.4593556489203</v>
      </c>
      <c r="E6" s="117">
        <f t="shared" si="0"/>
        <v>2832.1808728727701</v>
      </c>
      <c r="F6" s="117">
        <f t="shared" si="0"/>
        <v>2860.9992617439102</v>
      </c>
      <c r="G6" s="117">
        <f t="shared" si="0"/>
        <v>2967.4624176412603</v>
      </c>
      <c r="H6" s="117">
        <f t="shared" si="0"/>
        <v>3083.3491430976101</v>
      </c>
      <c r="I6" s="117">
        <f t="shared" si="0"/>
        <v>3539.6877834225706</v>
      </c>
      <c r="J6" s="117">
        <f t="shared" si="0"/>
        <v>3585.0754885257102</v>
      </c>
      <c r="K6" s="117">
        <f t="shared" si="0"/>
        <v>3588.7201201942303</v>
      </c>
      <c r="L6" s="117">
        <f t="shared" si="0"/>
        <v>3772.3146840972004</v>
      </c>
      <c r="M6" s="117">
        <f t="shared" si="0"/>
        <v>3931.6363644827597</v>
      </c>
      <c r="N6" s="117">
        <f t="shared" si="0"/>
        <v>4072.8466229697306</v>
      </c>
    </row>
    <row r="7" spans="1:19" s="241" customFormat="1" ht="14.5" x14ac:dyDescent="0.25">
      <c r="A7" s="25" t="s">
        <v>48</v>
      </c>
      <c r="B7" s="40">
        <f t="shared" ref="B7:N7" si="1">B$8+B$45</f>
        <v>1111.5978612510703</v>
      </c>
      <c r="C7" s="40">
        <f t="shared" si="1"/>
        <v>1110.5261787280601</v>
      </c>
      <c r="D7" s="40">
        <f t="shared" si="1"/>
        <v>1067.2538648121904</v>
      </c>
      <c r="E7" s="40">
        <f t="shared" si="1"/>
        <v>1100.2628255161303</v>
      </c>
      <c r="F7" s="40">
        <f t="shared" si="1"/>
        <v>1151.2198353235704</v>
      </c>
      <c r="G7" s="40">
        <f t="shared" si="1"/>
        <v>1217.7141936972505</v>
      </c>
      <c r="H7" s="40">
        <f t="shared" si="1"/>
        <v>1293.8146629304804</v>
      </c>
      <c r="I7" s="40">
        <f t="shared" si="1"/>
        <v>1325.9485903105403</v>
      </c>
      <c r="J7" s="40">
        <f t="shared" si="1"/>
        <v>1332.2624719753001</v>
      </c>
      <c r="K7" s="40">
        <f t="shared" si="1"/>
        <v>1364.2676629451803</v>
      </c>
      <c r="L7" s="40">
        <f t="shared" si="1"/>
        <v>1376.7488138174401</v>
      </c>
      <c r="M7" s="40">
        <f t="shared" si="1"/>
        <v>1396.4844998296501</v>
      </c>
      <c r="N7" s="40">
        <f t="shared" si="1"/>
        <v>1461.8881836600103</v>
      </c>
    </row>
    <row r="8" spans="1:19" s="184" customFormat="1" ht="14.5" outlineLevel="1" x14ac:dyDescent="0.25">
      <c r="A8" s="14" t="s">
        <v>65</v>
      </c>
      <c r="B8" s="75">
        <f t="shared" ref="B8:N8" si="2">B$9+B$43</f>
        <v>1062.5590347498203</v>
      </c>
      <c r="C8" s="75">
        <f t="shared" si="2"/>
        <v>1060.9851498074202</v>
      </c>
      <c r="D8" s="75">
        <f t="shared" si="2"/>
        <v>1017.6688738765204</v>
      </c>
      <c r="E8" s="75">
        <f t="shared" si="2"/>
        <v>1050.6594924784004</v>
      </c>
      <c r="F8" s="75">
        <f t="shared" si="2"/>
        <v>1096.3705237775005</v>
      </c>
      <c r="G8" s="75">
        <f t="shared" si="2"/>
        <v>1146.9740286177005</v>
      </c>
      <c r="H8" s="75">
        <f t="shared" si="2"/>
        <v>1226.9059466623803</v>
      </c>
      <c r="I8" s="75">
        <f t="shared" si="2"/>
        <v>1255.7462619091802</v>
      </c>
      <c r="J8" s="75">
        <f t="shared" si="2"/>
        <v>1261.09253912438</v>
      </c>
      <c r="K8" s="75">
        <f t="shared" si="2"/>
        <v>1291.3226251400604</v>
      </c>
      <c r="L8" s="75">
        <f t="shared" si="2"/>
        <v>1303.7599187568601</v>
      </c>
      <c r="M8" s="75">
        <f t="shared" si="2"/>
        <v>1324.1978233141601</v>
      </c>
      <c r="N8" s="75">
        <f t="shared" si="2"/>
        <v>1389.6902523549404</v>
      </c>
    </row>
    <row r="9" spans="1:19" s="26" customFormat="1" ht="13" outlineLevel="2" x14ac:dyDescent="0.25">
      <c r="A9" s="24" t="s">
        <v>197</v>
      </c>
      <c r="B9" s="36">
        <f t="shared" ref="B9:N9" si="3">SUM(B$10:B$42)</f>
        <v>1060.7074994346003</v>
      </c>
      <c r="C9" s="36">
        <f t="shared" si="3"/>
        <v>1059.1336144922002</v>
      </c>
      <c r="D9" s="36">
        <f t="shared" si="3"/>
        <v>1015.8173385613004</v>
      </c>
      <c r="E9" s="36">
        <f t="shared" si="3"/>
        <v>1048.8410202938003</v>
      </c>
      <c r="F9" s="36">
        <f t="shared" si="3"/>
        <v>1094.5520515929004</v>
      </c>
      <c r="G9" s="36">
        <f t="shared" si="3"/>
        <v>1145.1555564331004</v>
      </c>
      <c r="H9" s="36">
        <f t="shared" si="3"/>
        <v>1225.1205376084004</v>
      </c>
      <c r="I9" s="36">
        <f t="shared" si="3"/>
        <v>1253.9608528552003</v>
      </c>
      <c r="J9" s="36">
        <f t="shared" si="3"/>
        <v>1259.3071300704</v>
      </c>
      <c r="K9" s="36">
        <f t="shared" si="3"/>
        <v>1289.5702792167003</v>
      </c>
      <c r="L9" s="36">
        <f t="shared" si="3"/>
        <v>1302.0075728335</v>
      </c>
      <c r="M9" s="36">
        <f t="shared" si="3"/>
        <v>1322.4454773908001</v>
      </c>
      <c r="N9" s="36">
        <f t="shared" si="3"/>
        <v>1387.9709695622005</v>
      </c>
    </row>
    <row r="10" spans="1:19" s="105" customFormat="1" ht="13" outlineLevel="3" x14ac:dyDescent="0.25">
      <c r="A10" s="242" t="s">
        <v>143</v>
      </c>
      <c r="B10" s="70">
        <v>81.333449999999999</v>
      </c>
      <c r="C10" s="70">
        <v>81.333449999999999</v>
      </c>
      <c r="D10" s="70">
        <v>81.333449999999999</v>
      </c>
      <c r="E10" s="70">
        <v>81.333449999999999</v>
      </c>
      <c r="F10" s="70">
        <v>81.333449999999999</v>
      </c>
      <c r="G10" s="70">
        <v>81.333449999999999</v>
      </c>
      <c r="H10" s="70">
        <v>81.333449999999999</v>
      </c>
      <c r="I10" s="70">
        <v>81.333449999999999</v>
      </c>
      <c r="J10" s="70">
        <v>81.333449999999999</v>
      </c>
      <c r="K10" s="70">
        <v>81.333449999999999</v>
      </c>
      <c r="L10" s="70">
        <v>81.333449999999999</v>
      </c>
      <c r="M10" s="70">
        <v>81.333449999999999</v>
      </c>
      <c r="N10" s="70">
        <v>81.333449999999999</v>
      </c>
    </row>
    <row r="11" spans="1:19" ht="13" outlineLevel="3" x14ac:dyDescent="0.3">
      <c r="A11" s="93" t="s">
        <v>206</v>
      </c>
      <c r="B11" s="18">
        <v>17.533000000000001</v>
      </c>
      <c r="C11" s="18">
        <v>17.533000000000001</v>
      </c>
      <c r="D11" s="18">
        <v>17.533000000000001</v>
      </c>
      <c r="E11" s="18">
        <v>17.533000000000001</v>
      </c>
      <c r="F11" s="18">
        <v>17.533000000000001</v>
      </c>
      <c r="G11" s="18">
        <v>17.533000000000001</v>
      </c>
      <c r="H11" s="18">
        <v>17.533000000000001</v>
      </c>
      <c r="I11" s="18">
        <v>17.533000000000001</v>
      </c>
      <c r="J11" s="18">
        <v>17.533000000000001</v>
      </c>
      <c r="K11" s="18">
        <v>17.533000000000001</v>
      </c>
      <c r="L11" s="18">
        <v>17.533000000000001</v>
      </c>
      <c r="M11" s="18">
        <v>17.533000000000001</v>
      </c>
      <c r="N11" s="18">
        <v>17.533000000000001</v>
      </c>
      <c r="O11" s="80"/>
      <c r="P11" s="80"/>
      <c r="Q11" s="80"/>
    </row>
    <row r="12" spans="1:19" ht="13" outlineLevel="3" x14ac:dyDescent="0.3">
      <c r="A12" s="93" t="s">
        <v>31</v>
      </c>
      <c r="B12" s="18">
        <v>95.914618630199996</v>
      </c>
      <c r="C12" s="18">
        <v>95.0173180516</v>
      </c>
      <c r="D12" s="18">
        <v>73.612848150000005</v>
      </c>
      <c r="E12" s="18">
        <v>100.45181168000001</v>
      </c>
      <c r="F12" s="18">
        <v>105.0605004035</v>
      </c>
      <c r="G12" s="18">
        <v>107.1584319582</v>
      </c>
      <c r="H12" s="18">
        <v>93.137951987400001</v>
      </c>
      <c r="I12" s="18">
        <v>106.1450341443</v>
      </c>
      <c r="J12" s="18">
        <v>90.954499863199999</v>
      </c>
      <c r="K12" s="18">
        <v>90.486075218300002</v>
      </c>
      <c r="L12" s="18">
        <v>75.999585391899998</v>
      </c>
      <c r="M12" s="18">
        <v>58.081880134000002</v>
      </c>
      <c r="N12" s="18">
        <v>53.805816397400001</v>
      </c>
      <c r="O12" s="80"/>
      <c r="P12" s="80"/>
      <c r="Q12" s="80"/>
    </row>
    <row r="13" spans="1:19" ht="13" outlineLevel="3" x14ac:dyDescent="0.3">
      <c r="A13" s="93" t="s">
        <v>34</v>
      </c>
      <c r="B13" s="18">
        <v>36.5</v>
      </c>
      <c r="C13" s="18">
        <v>36.5</v>
      </c>
      <c r="D13" s="18">
        <v>36.5</v>
      </c>
      <c r="E13" s="18">
        <v>36.5</v>
      </c>
      <c r="F13" s="18">
        <v>36.5</v>
      </c>
      <c r="G13" s="18">
        <v>36.5</v>
      </c>
      <c r="H13" s="18">
        <v>35</v>
      </c>
      <c r="I13" s="18">
        <v>35</v>
      </c>
      <c r="J13" s="18">
        <v>35</v>
      </c>
      <c r="K13" s="18">
        <v>35</v>
      </c>
      <c r="L13" s="18">
        <v>35</v>
      </c>
      <c r="M13" s="18">
        <v>35</v>
      </c>
      <c r="N13" s="18">
        <v>35</v>
      </c>
      <c r="O13" s="80"/>
      <c r="P13" s="80"/>
      <c r="Q13" s="80"/>
    </row>
    <row r="14" spans="1:19" ht="13" outlineLevel="3" x14ac:dyDescent="0.3">
      <c r="A14" s="93" t="s">
        <v>83</v>
      </c>
      <c r="B14" s="18">
        <v>28.700001</v>
      </c>
      <c r="C14" s="18">
        <v>28.700001</v>
      </c>
      <c r="D14" s="18">
        <v>28.700001</v>
      </c>
      <c r="E14" s="18">
        <v>28.700001</v>
      </c>
      <c r="F14" s="18">
        <v>28.700001</v>
      </c>
      <c r="G14" s="18">
        <v>28.700001</v>
      </c>
      <c r="H14" s="18">
        <v>28.700001</v>
      </c>
      <c r="I14" s="18">
        <v>28.700001</v>
      </c>
      <c r="J14" s="18">
        <v>28.700001</v>
      </c>
      <c r="K14" s="18">
        <v>28.700001</v>
      </c>
      <c r="L14" s="18">
        <v>28.700001</v>
      </c>
      <c r="M14" s="18">
        <v>28.700001</v>
      </c>
      <c r="N14" s="18">
        <v>28.700001</v>
      </c>
      <c r="O14" s="80"/>
      <c r="P14" s="80"/>
      <c r="Q14" s="80"/>
    </row>
    <row r="15" spans="1:19" ht="13" outlineLevel="3" x14ac:dyDescent="0.3">
      <c r="A15" s="93" t="s">
        <v>134</v>
      </c>
      <c r="B15" s="18">
        <v>46.9</v>
      </c>
      <c r="C15" s="18">
        <v>46.9</v>
      </c>
      <c r="D15" s="18">
        <v>46.9</v>
      </c>
      <c r="E15" s="18">
        <v>46.9</v>
      </c>
      <c r="F15" s="18">
        <v>46.9</v>
      </c>
      <c r="G15" s="18">
        <v>46.9</v>
      </c>
      <c r="H15" s="18">
        <v>46.9</v>
      </c>
      <c r="I15" s="18">
        <v>46.9</v>
      </c>
      <c r="J15" s="18">
        <v>46.9</v>
      </c>
      <c r="K15" s="18">
        <v>46.9</v>
      </c>
      <c r="L15" s="18">
        <v>46.9</v>
      </c>
      <c r="M15" s="18">
        <v>46.9</v>
      </c>
      <c r="N15" s="18">
        <v>46.9</v>
      </c>
      <c r="O15" s="80"/>
      <c r="P15" s="80"/>
      <c r="Q15" s="80"/>
    </row>
    <row r="16" spans="1:19" ht="13" outlineLevel="3" x14ac:dyDescent="0.3">
      <c r="A16" s="93" t="s">
        <v>198</v>
      </c>
      <c r="B16" s="18">
        <v>117.101957</v>
      </c>
      <c r="C16" s="18">
        <v>117.101957</v>
      </c>
      <c r="D16" s="18">
        <v>117.101957</v>
      </c>
      <c r="E16" s="18">
        <v>137.101957</v>
      </c>
      <c r="F16" s="18">
        <v>187.101957</v>
      </c>
      <c r="G16" s="18">
        <v>237.101957</v>
      </c>
      <c r="H16" s="18">
        <v>237.101957</v>
      </c>
      <c r="I16" s="18">
        <v>237.101957</v>
      </c>
      <c r="J16" s="18">
        <v>237.101957</v>
      </c>
      <c r="K16" s="18">
        <v>237.101957</v>
      </c>
      <c r="L16" s="18">
        <v>237.101957</v>
      </c>
      <c r="M16" s="18">
        <v>237.101957</v>
      </c>
      <c r="N16" s="18">
        <v>237.101957</v>
      </c>
      <c r="O16" s="80"/>
      <c r="P16" s="80"/>
      <c r="Q16" s="80"/>
    </row>
    <row r="17" spans="1:17" ht="13" outlineLevel="3" x14ac:dyDescent="0.3">
      <c r="A17" s="93" t="s">
        <v>26</v>
      </c>
      <c r="B17" s="18">
        <v>12.097744</v>
      </c>
      <c r="C17" s="18">
        <v>12.097744</v>
      </c>
      <c r="D17" s="18">
        <v>12.097744</v>
      </c>
      <c r="E17" s="18">
        <v>12.097744</v>
      </c>
      <c r="F17" s="18">
        <v>12.097744</v>
      </c>
      <c r="G17" s="18">
        <v>12.097744</v>
      </c>
      <c r="H17" s="18">
        <v>12.097744</v>
      </c>
      <c r="I17" s="18">
        <v>12.097744</v>
      </c>
      <c r="J17" s="18">
        <v>12.097744</v>
      </c>
      <c r="K17" s="18">
        <v>12.097744</v>
      </c>
      <c r="L17" s="18">
        <v>12.097744</v>
      </c>
      <c r="M17" s="18">
        <v>12.097744</v>
      </c>
      <c r="N17" s="18">
        <v>12.097744</v>
      </c>
      <c r="O17" s="80"/>
      <c r="P17" s="80"/>
      <c r="Q17" s="80"/>
    </row>
    <row r="18" spans="1:17" ht="13" outlineLevel="3" x14ac:dyDescent="0.3">
      <c r="A18" s="93" t="s">
        <v>75</v>
      </c>
      <c r="B18" s="18">
        <v>12.097744</v>
      </c>
      <c r="C18" s="18">
        <v>12.097744</v>
      </c>
      <c r="D18" s="18">
        <v>12.097744</v>
      </c>
      <c r="E18" s="18">
        <v>12.097744</v>
      </c>
      <c r="F18" s="18">
        <v>12.097744</v>
      </c>
      <c r="G18" s="18">
        <v>12.097744</v>
      </c>
      <c r="H18" s="18">
        <v>12.097744</v>
      </c>
      <c r="I18" s="18">
        <v>12.097744</v>
      </c>
      <c r="J18" s="18">
        <v>12.097744</v>
      </c>
      <c r="K18" s="18">
        <v>12.097744</v>
      </c>
      <c r="L18" s="18">
        <v>12.097744</v>
      </c>
      <c r="M18" s="18">
        <v>12.097744</v>
      </c>
      <c r="N18" s="18">
        <v>27.097743999999999</v>
      </c>
      <c r="O18" s="80"/>
      <c r="P18" s="80"/>
      <c r="Q18" s="80"/>
    </row>
    <row r="19" spans="1:17" ht="13" outlineLevel="3" x14ac:dyDescent="0.3">
      <c r="A19" s="93" t="s">
        <v>170</v>
      </c>
      <c r="B19" s="18">
        <v>80.791961688200004</v>
      </c>
      <c r="C19" s="18">
        <v>85.059436728899996</v>
      </c>
      <c r="D19" s="18">
        <v>85.541058249900004</v>
      </c>
      <c r="E19" s="18">
        <v>88.465468521000005</v>
      </c>
      <c r="F19" s="18">
        <v>94.364027096599997</v>
      </c>
      <c r="G19" s="18">
        <v>105.4725703821</v>
      </c>
      <c r="H19" s="18">
        <v>88.012578900199998</v>
      </c>
      <c r="I19" s="18">
        <v>65.156151472700003</v>
      </c>
      <c r="J19" s="18">
        <v>71.226159968999994</v>
      </c>
      <c r="K19" s="18">
        <v>72.628563444199997</v>
      </c>
      <c r="L19" s="18">
        <v>78.143033303999999</v>
      </c>
      <c r="M19" s="18">
        <v>68.688450794399998</v>
      </c>
      <c r="N19" s="18">
        <v>69.614992801400007</v>
      </c>
      <c r="O19" s="80"/>
      <c r="P19" s="80"/>
      <c r="Q19" s="80"/>
    </row>
    <row r="20" spans="1:17" ht="13" outlineLevel="3" x14ac:dyDescent="0.3">
      <c r="A20" s="93" t="s">
        <v>127</v>
      </c>
      <c r="B20" s="18">
        <v>12.097744</v>
      </c>
      <c r="C20" s="18">
        <v>12.097744</v>
      </c>
      <c r="D20" s="18">
        <v>12.097744</v>
      </c>
      <c r="E20" s="18">
        <v>12.097744</v>
      </c>
      <c r="F20" s="18">
        <v>12.097744</v>
      </c>
      <c r="G20" s="18">
        <v>12.097744</v>
      </c>
      <c r="H20" s="18">
        <v>12.097744</v>
      </c>
      <c r="I20" s="18">
        <v>12.097744</v>
      </c>
      <c r="J20" s="18">
        <v>12.097744</v>
      </c>
      <c r="K20" s="18">
        <v>12.097744</v>
      </c>
      <c r="L20" s="18">
        <v>12.097744</v>
      </c>
      <c r="M20" s="18">
        <v>12.097744</v>
      </c>
      <c r="N20" s="18">
        <v>12.097744</v>
      </c>
      <c r="O20" s="80"/>
      <c r="P20" s="80"/>
      <c r="Q20" s="80"/>
    </row>
    <row r="21" spans="1:17" ht="13" outlineLevel="3" x14ac:dyDescent="0.3">
      <c r="A21" s="93" t="s">
        <v>193</v>
      </c>
      <c r="B21" s="18">
        <v>12.097744</v>
      </c>
      <c r="C21" s="18">
        <v>12.097744</v>
      </c>
      <c r="D21" s="18">
        <v>12.097744</v>
      </c>
      <c r="E21" s="18">
        <v>12.097744</v>
      </c>
      <c r="F21" s="18">
        <v>12.097744</v>
      </c>
      <c r="G21" s="18">
        <v>12.097744</v>
      </c>
      <c r="H21" s="18">
        <v>12.097744</v>
      </c>
      <c r="I21" s="18">
        <v>12.097744</v>
      </c>
      <c r="J21" s="18">
        <v>12.097744</v>
      </c>
      <c r="K21" s="18">
        <v>12.097744</v>
      </c>
      <c r="L21" s="18">
        <v>12.097744</v>
      </c>
      <c r="M21" s="18">
        <v>12.097744</v>
      </c>
      <c r="N21" s="18">
        <v>12.097744</v>
      </c>
      <c r="O21" s="80"/>
      <c r="P21" s="80"/>
      <c r="Q21" s="80"/>
    </row>
    <row r="22" spans="1:17" ht="13" outlineLevel="3" x14ac:dyDescent="0.3">
      <c r="A22" s="93" t="s">
        <v>220</v>
      </c>
      <c r="B22" s="18">
        <v>61.134827581400003</v>
      </c>
      <c r="C22" s="18">
        <v>64.893717180300001</v>
      </c>
      <c r="D22" s="18">
        <v>37.320084092800002</v>
      </c>
      <c r="E22" s="18">
        <v>37.320084092800002</v>
      </c>
      <c r="F22" s="18">
        <v>37.320084092800002</v>
      </c>
      <c r="G22" s="18">
        <v>37.320084092800002</v>
      </c>
      <c r="H22" s="18">
        <v>37.320084092800002</v>
      </c>
      <c r="I22" s="18">
        <v>42.974849299200002</v>
      </c>
      <c r="J22" s="18">
        <v>42.974849299200002</v>
      </c>
      <c r="K22" s="18">
        <v>43.598709615200001</v>
      </c>
      <c r="L22" s="18">
        <v>56.9045139714</v>
      </c>
      <c r="M22" s="18">
        <v>56.935542971399997</v>
      </c>
      <c r="N22" s="18">
        <v>60.071426971400001</v>
      </c>
      <c r="O22" s="80"/>
      <c r="P22" s="80"/>
      <c r="Q22" s="80"/>
    </row>
    <row r="23" spans="1:17" ht="13" outlineLevel="3" x14ac:dyDescent="0.3">
      <c r="A23" s="93" t="s">
        <v>151</v>
      </c>
      <c r="B23" s="18">
        <v>12.097744</v>
      </c>
      <c r="C23" s="18">
        <v>12.097744</v>
      </c>
      <c r="D23" s="18">
        <v>12.097744</v>
      </c>
      <c r="E23" s="18">
        <v>12.097744</v>
      </c>
      <c r="F23" s="18">
        <v>12.097744</v>
      </c>
      <c r="G23" s="18">
        <v>12.097744</v>
      </c>
      <c r="H23" s="18">
        <v>12.097744</v>
      </c>
      <c r="I23" s="18">
        <v>12.097744</v>
      </c>
      <c r="J23" s="18">
        <v>12.097744</v>
      </c>
      <c r="K23" s="18">
        <v>12.097744</v>
      </c>
      <c r="L23" s="18">
        <v>12.097744</v>
      </c>
      <c r="M23" s="18">
        <v>12.097744</v>
      </c>
      <c r="N23" s="18">
        <v>12.097744</v>
      </c>
      <c r="O23" s="80"/>
      <c r="P23" s="80"/>
      <c r="Q23" s="80"/>
    </row>
    <row r="24" spans="1:17" ht="13" outlineLevel="3" x14ac:dyDescent="0.3">
      <c r="A24" s="93" t="s">
        <v>211</v>
      </c>
      <c r="B24" s="18">
        <v>12.097744</v>
      </c>
      <c r="C24" s="18">
        <v>12.097744</v>
      </c>
      <c r="D24" s="18">
        <v>12.097744</v>
      </c>
      <c r="E24" s="18">
        <v>12.097744</v>
      </c>
      <c r="F24" s="18">
        <v>12.097744</v>
      </c>
      <c r="G24" s="18">
        <v>12.097744</v>
      </c>
      <c r="H24" s="18">
        <v>12.097744</v>
      </c>
      <c r="I24" s="18">
        <v>12.097744</v>
      </c>
      <c r="J24" s="18">
        <v>12.097744</v>
      </c>
      <c r="K24" s="18">
        <v>12.097744</v>
      </c>
      <c r="L24" s="18">
        <v>12.097744</v>
      </c>
      <c r="M24" s="18">
        <v>12.097744</v>
      </c>
      <c r="N24" s="18">
        <v>12.097744</v>
      </c>
      <c r="O24" s="80"/>
      <c r="P24" s="80"/>
      <c r="Q24" s="80"/>
    </row>
    <row r="25" spans="1:17" ht="13" outlineLevel="3" x14ac:dyDescent="0.3">
      <c r="A25" s="93" t="s">
        <v>38</v>
      </c>
      <c r="B25" s="18">
        <v>12.097744</v>
      </c>
      <c r="C25" s="18">
        <v>12.097744</v>
      </c>
      <c r="D25" s="18">
        <v>12.097744</v>
      </c>
      <c r="E25" s="18">
        <v>12.097744</v>
      </c>
      <c r="F25" s="18">
        <v>12.097744</v>
      </c>
      <c r="G25" s="18">
        <v>12.097744</v>
      </c>
      <c r="H25" s="18">
        <v>12.097744</v>
      </c>
      <c r="I25" s="18">
        <v>12.097744</v>
      </c>
      <c r="J25" s="18">
        <v>12.097744</v>
      </c>
      <c r="K25" s="18">
        <v>12.097744</v>
      </c>
      <c r="L25" s="18">
        <v>12.097744</v>
      </c>
      <c r="M25" s="18">
        <v>12.097744</v>
      </c>
      <c r="N25" s="18">
        <v>12.097744</v>
      </c>
      <c r="O25" s="80"/>
      <c r="P25" s="80"/>
      <c r="Q25" s="80"/>
    </row>
    <row r="26" spans="1:17" ht="13" outlineLevel="3" x14ac:dyDescent="0.3">
      <c r="A26" s="93" t="s">
        <v>88</v>
      </c>
      <c r="B26" s="18">
        <v>12.097744</v>
      </c>
      <c r="C26" s="18">
        <v>12.097744</v>
      </c>
      <c r="D26" s="18">
        <v>12.097744</v>
      </c>
      <c r="E26" s="18">
        <v>12.097744</v>
      </c>
      <c r="F26" s="18">
        <v>12.097744</v>
      </c>
      <c r="G26" s="18">
        <v>12.097744</v>
      </c>
      <c r="H26" s="18">
        <v>12.097744</v>
      </c>
      <c r="I26" s="18">
        <v>12.097744</v>
      </c>
      <c r="J26" s="18">
        <v>12.097744</v>
      </c>
      <c r="K26" s="18">
        <v>12.097744</v>
      </c>
      <c r="L26" s="18">
        <v>12.097744</v>
      </c>
      <c r="M26" s="18">
        <v>12.097744</v>
      </c>
      <c r="N26" s="18">
        <v>12.097744</v>
      </c>
      <c r="O26" s="80"/>
      <c r="P26" s="80"/>
      <c r="Q26" s="80"/>
    </row>
    <row r="27" spans="1:17" ht="13" outlineLevel="3" x14ac:dyDescent="0.3">
      <c r="A27" s="93" t="s">
        <v>76</v>
      </c>
      <c r="B27" s="18">
        <v>12.097744</v>
      </c>
      <c r="C27" s="18">
        <v>12.097744</v>
      </c>
      <c r="D27" s="18">
        <v>12.097744</v>
      </c>
      <c r="E27" s="18">
        <v>12.097744</v>
      </c>
      <c r="F27" s="18">
        <v>12.097744</v>
      </c>
      <c r="G27" s="18">
        <v>12.097744</v>
      </c>
      <c r="H27" s="18">
        <v>12.097744</v>
      </c>
      <c r="I27" s="18">
        <v>12.097744</v>
      </c>
      <c r="J27" s="18">
        <v>12.097744</v>
      </c>
      <c r="K27" s="18">
        <v>12.097744</v>
      </c>
      <c r="L27" s="18">
        <v>12.097744</v>
      </c>
      <c r="M27" s="18">
        <v>12.097744</v>
      </c>
      <c r="N27" s="18">
        <v>12.097744</v>
      </c>
      <c r="O27" s="80"/>
      <c r="P27" s="80"/>
      <c r="Q27" s="80"/>
    </row>
    <row r="28" spans="1:17" ht="13" outlineLevel="3" x14ac:dyDescent="0.3">
      <c r="A28" s="93" t="s">
        <v>128</v>
      </c>
      <c r="B28" s="18">
        <v>12.097744</v>
      </c>
      <c r="C28" s="18">
        <v>12.097744</v>
      </c>
      <c r="D28" s="18">
        <v>12.097744</v>
      </c>
      <c r="E28" s="18">
        <v>12.097744</v>
      </c>
      <c r="F28" s="18">
        <v>12.097744</v>
      </c>
      <c r="G28" s="18">
        <v>12.097744</v>
      </c>
      <c r="H28" s="18">
        <v>12.097744</v>
      </c>
      <c r="I28" s="18">
        <v>12.097744</v>
      </c>
      <c r="J28" s="18">
        <v>12.097744</v>
      </c>
      <c r="K28" s="18">
        <v>12.097744</v>
      </c>
      <c r="L28" s="18">
        <v>12.097744</v>
      </c>
      <c r="M28" s="18">
        <v>12.097744</v>
      </c>
      <c r="N28" s="18">
        <v>12.097744</v>
      </c>
      <c r="O28" s="80"/>
      <c r="P28" s="80"/>
      <c r="Q28" s="80"/>
    </row>
    <row r="29" spans="1:17" ht="13" outlineLevel="3" x14ac:dyDescent="0.3">
      <c r="A29" s="93" t="s">
        <v>194</v>
      </c>
      <c r="B29" s="18">
        <v>12.097744</v>
      </c>
      <c r="C29" s="18">
        <v>12.097744</v>
      </c>
      <c r="D29" s="18">
        <v>12.097744</v>
      </c>
      <c r="E29" s="18">
        <v>12.097744</v>
      </c>
      <c r="F29" s="18">
        <v>12.097744</v>
      </c>
      <c r="G29" s="18">
        <v>12.097744</v>
      </c>
      <c r="H29" s="18">
        <v>12.097744</v>
      </c>
      <c r="I29" s="18">
        <v>12.097744</v>
      </c>
      <c r="J29" s="18">
        <v>12.097744</v>
      </c>
      <c r="K29" s="18">
        <v>12.097744</v>
      </c>
      <c r="L29" s="18">
        <v>12.097744</v>
      </c>
      <c r="M29" s="18">
        <v>12.097744</v>
      </c>
      <c r="N29" s="18">
        <v>12.097744</v>
      </c>
      <c r="O29" s="80"/>
      <c r="P29" s="80"/>
      <c r="Q29" s="80"/>
    </row>
    <row r="30" spans="1:17" ht="13" outlineLevel="3" x14ac:dyDescent="0.3">
      <c r="A30" s="93" t="s">
        <v>19</v>
      </c>
      <c r="B30" s="18">
        <v>12.097744</v>
      </c>
      <c r="C30" s="18">
        <v>12.097744</v>
      </c>
      <c r="D30" s="18">
        <v>12.097744</v>
      </c>
      <c r="E30" s="18">
        <v>12.097744</v>
      </c>
      <c r="F30" s="18">
        <v>12.097744</v>
      </c>
      <c r="G30" s="18">
        <v>12.097744</v>
      </c>
      <c r="H30" s="18">
        <v>12.097744</v>
      </c>
      <c r="I30" s="18">
        <v>12.097744</v>
      </c>
      <c r="J30" s="18">
        <v>12.097744</v>
      </c>
      <c r="K30" s="18">
        <v>12.097744</v>
      </c>
      <c r="L30" s="18">
        <v>12.097744</v>
      </c>
      <c r="M30" s="18">
        <v>12.097744</v>
      </c>
      <c r="N30" s="18">
        <v>12.097744</v>
      </c>
      <c r="O30" s="80"/>
      <c r="P30" s="80"/>
      <c r="Q30" s="80"/>
    </row>
    <row r="31" spans="1:17" ht="13" outlineLevel="3" x14ac:dyDescent="0.3">
      <c r="A31" s="93" t="s">
        <v>71</v>
      </c>
      <c r="B31" s="18">
        <v>12.097744</v>
      </c>
      <c r="C31" s="18">
        <v>12.097744</v>
      </c>
      <c r="D31" s="18">
        <v>12.097744</v>
      </c>
      <c r="E31" s="18">
        <v>12.097744</v>
      </c>
      <c r="F31" s="18">
        <v>12.097744</v>
      </c>
      <c r="G31" s="18">
        <v>12.097744</v>
      </c>
      <c r="H31" s="18">
        <v>12.097744</v>
      </c>
      <c r="I31" s="18">
        <v>12.097744</v>
      </c>
      <c r="J31" s="18">
        <v>12.097744</v>
      </c>
      <c r="K31" s="18">
        <v>12.097744</v>
      </c>
      <c r="L31" s="18">
        <v>12.097744</v>
      </c>
      <c r="M31" s="18">
        <v>12.097744</v>
      </c>
      <c r="N31" s="18">
        <v>12.097744</v>
      </c>
      <c r="O31" s="80"/>
      <c r="P31" s="80"/>
      <c r="Q31" s="80"/>
    </row>
    <row r="32" spans="1:17" ht="13" outlineLevel="3" x14ac:dyDescent="0.3">
      <c r="A32" s="93" t="s">
        <v>123</v>
      </c>
      <c r="B32" s="18">
        <v>12.097744</v>
      </c>
      <c r="C32" s="18">
        <v>12.097744</v>
      </c>
      <c r="D32" s="18">
        <v>12.097744</v>
      </c>
      <c r="E32" s="18">
        <v>12.097744</v>
      </c>
      <c r="F32" s="18">
        <v>12.097744</v>
      </c>
      <c r="G32" s="18">
        <v>12.097744</v>
      </c>
      <c r="H32" s="18">
        <v>12.097744</v>
      </c>
      <c r="I32" s="18">
        <v>12.097744</v>
      </c>
      <c r="J32" s="18">
        <v>12.097744</v>
      </c>
      <c r="K32" s="18">
        <v>12.097744</v>
      </c>
      <c r="L32" s="18">
        <v>12.097744</v>
      </c>
      <c r="M32" s="18">
        <v>12.097744</v>
      </c>
      <c r="N32" s="18">
        <v>12.097744</v>
      </c>
      <c r="O32" s="80"/>
      <c r="P32" s="80"/>
      <c r="Q32" s="80"/>
    </row>
    <row r="33" spans="1:17" ht="13" outlineLevel="3" x14ac:dyDescent="0.3">
      <c r="A33" s="93" t="s">
        <v>55</v>
      </c>
      <c r="B33" s="18">
        <v>1.1224285348</v>
      </c>
      <c r="C33" s="18">
        <v>1.1625995313999999</v>
      </c>
      <c r="D33" s="18">
        <v>1.2040300686000001</v>
      </c>
      <c r="E33" s="18">
        <v>0</v>
      </c>
      <c r="F33" s="18">
        <v>1.9954209999999999</v>
      </c>
      <c r="G33" s="18">
        <v>6.0518150000000004</v>
      </c>
      <c r="H33" s="18">
        <v>12.153091</v>
      </c>
      <c r="I33" s="18">
        <v>10.953114772799999</v>
      </c>
      <c r="J33" s="18">
        <v>6.9024747727999998</v>
      </c>
      <c r="K33" s="18">
        <v>5.1871827728</v>
      </c>
      <c r="L33" s="18">
        <v>0</v>
      </c>
      <c r="M33" s="18">
        <v>0</v>
      </c>
      <c r="N33" s="18">
        <v>0</v>
      </c>
      <c r="O33" s="80"/>
      <c r="P33" s="80"/>
      <c r="Q33" s="80"/>
    </row>
    <row r="34" spans="1:17" ht="13" outlineLevel="3" x14ac:dyDescent="0.3">
      <c r="A34" s="93" t="s">
        <v>45</v>
      </c>
      <c r="B34" s="18">
        <v>91.468603000000002</v>
      </c>
      <c r="C34" s="18">
        <v>80.902839999999998</v>
      </c>
      <c r="D34" s="18">
        <v>80.904199000000006</v>
      </c>
      <c r="E34" s="18">
        <v>63.126091000000002</v>
      </c>
      <c r="F34" s="18">
        <v>63.126091000000002</v>
      </c>
      <c r="G34" s="18">
        <v>45.155206</v>
      </c>
      <c r="H34" s="18">
        <v>45.155206</v>
      </c>
      <c r="I34" s="18">
        <v>45.155206</v>
      </c>
      <c r="J34" s="18">
        <v>29.629144</v>
      </c>
      <c r="K34" s="18">
        <v>29.629144</v>
      </c>
      <c r="L34" s="18">
        <v>29.629144</v>
      </c>
      <c r="M34" s="18">
        <v>30.667653000000001</v>
      </c>
      <c r="N34" s="18">
        <v>41.488599000000001</v>
      </c>
      <c r="O34" s="80"/>
      <c r="P34" s="80"/>
      <c r="Q34" s="80"/>
    </row>
    <row r="35" spans="1:17" ht="13" outlineLevel="3" x14ac:dyDescent="0.3">
      <c r="A35" s="93" t="s">
        <v>89</v>
      </c>
      <c r="B35" s="18">
        <v>12.097751000000001</v>
      </c>
      <c r="C35" s="18">
        <v>12.097751000000001</v>
      </c>
      <c r="D35" s="18">
        <v>12.097751000000001</v>
      </c>
      <c r="E35" s="18">
        <v>12.097751000000001</v>
      </c>
      <c r="F35" s="18">
        <v>12.097751000000001</v>
      </c>
      <c r="G35" s="18">
        <v>12.097751000000001</v>
      </c>
      <c r="H35" s="18">
        <v>117.097751</v>
      </c>
      <c r="I35" s="18">
        <v>147.09775099999999</v>
      </c>
      <c r="J35" s="18">
        <v>177.09775099999999</v>
      </c>
      <c r="K35" s="18">
        <v>207.09775099999999</v>
      </c>
      <c r="L35" s="18">
        <v>232.09775099999999</v>
      </c>
      <c r="M35" s="18">
        <v>262.09775100000002</v>
      </c>
      <c r="N35" s="18">
        <v>277.09775100000002</v>
      </c>
      <c r="O35" s="80"/>
      <c r="P35" s="80"/>
      <c r="Q35" s="80"/>
    </row>
    <row r="36" spans="1:17" ht="13" outlineLevel="3" x14ac:dyDescent="0.3">
      <c r="A36" s="93" t="s">
        <v>93</v>
      </c>
      <c r="B36" s="18">
        <v>42.151356999999997</v>
      </c>
      <c r="C36" s="18">
        <v>42.151356999999997</v>
      </c>
      <c r="D36" s="18">
        <v>42.151356999999997</v>
      </c>
      <c r="E36" s="18">
        <v>42.151356999999997</v>
      </c>
      <c r="F36" s="18">
        <v>42.151356999999997</v>
      </c>
      <c r="G36" s="18">
        <v>42.151356999999997</v>
      </c>
      <c r="H36" s="18">
        <v>42.151356999999997</v>
      </c>
      <c r="I36" s="18">
        <v>42.151356999999997</v>
      </c>
      <c r="J36" s="18">
        <v>42.151356999999997</v>
      </c>
      <c r="K36" s="18">
        <v>42.151356999999997</v>
      </c>
      <c r="L36" s="18">
        <v>42.151356999999997</v>
      </c>
      <c r="M36" s="18">
        <v>45.656168000000001</v>
      </c>
      <c r="N36" s="18">
        <v>49.921956999999999</v>
      </c>
      <c r="O36" s="80"/>
      <c r="P36" s="80"/>
      <c r="Q36" s="80"/>
    </row>
    <row r="37" spans="1:17" ht="13" outlineLevel="3" x14ac:dyDescent="0.3">
      <c r="A37" s="93" t="s">
        <v>156</v>
      </c>
      <c r="B37" s="18">
        <v>51.468836000000003</v>
      </c>
      <c r="C37" s="18">
        <v>52.204369999999997</v>
      </c>
      <c r="D37" s="18">
        <v>52.467790000000001</v>
      </c>
      <c r="E37" s="18">
        <v>52.467790000000001</v>
      </c>
      <c r="F37" s="18">
        <v>52.467790000000001</v>
      </c>
      <c r="G37" s="18">
        <v>52.467790000000001</v>
      </c>
      <c r="H37" s="18">
        <v>52.467790000000001</v>
      </c>
      <c r="I37" s="18">
        <v>52.467790000000001</v>
      </c>
      <c r="J37" s="18">
        <v>52.467790000000001</v>
      </c>
      <c r="K37" s="18">
        <v>52.467790000000001</v>
      </c>
      <c r="L37" s="18">
        <v>37.473925999999999</v>
      </c>
      <c r="M37" s="18">
        <v>37.473925999999999</v>
      </c>
      <c r="N37" s="18">
        <v>67.473926000000006</v>
      </c>
      <c r="O37" s="80"/>
      <c r="P37" s="80"/>
      <c r="Q37" s="80"/>
    </row>
    <row r="38" spans="1:17" ht="13" outlineLevel="3" x14ac:dyDescent="0.3">
      <c r="A38" s="93" t="s">
        <v>160</v>
      </c>
      <c r="B38" s="18">
        <v>26.571145999999999</v>
      </c>
      <c r="C38" s="18">
        <v>30.147962</v>
      </c>
      <c r="D38" s="18">
        <v>35.019298999999997</v>
      </c>
      <c r="E38" s="18">
        <v>37.261744999999998</v>
      </c>
      <c r="F38" s="18">
        <v>20.470108</v>
      </c>
      <c r="G38" s="18">
        <v>21.781628999999999</v>
      </c>
      <c r="H38" s="18">
        <v>26.125805627999998</v>
      </c>
      <c r="I38" s="18">
        <v>35.360677166199999</v>
      </c>
      <c r="J38" s="18">
        <v>39.404182166200002</v>
      </c>
      <c r="K38" s="18">
        <v>39.824784166199997</v>
      </c>
      <c r="L38" s="18">
        <v>43.109340166199999</v>
      </c>
      <c r="M38" s="18">
        <v>56.345183491</v>
      </c>
      <c r="N38" s="18">
        <v>46.997578392000001</v>
      </c>
      <c r="O38" s="80"/>
      <c r="P38" s="80"/>
      <c r="Q38" s="80"/>
    </row>
    <row r="39" spans="1:17" ht="13" outlineLevel="3" x14ac:dyDescent="0.3">
      <c r="A39" s="93" t="s">
        <v>213</v>
      </c>
      <c r="B39" s="18">
        <v>41.080407000000001</v>
      </c>
      <c r="C39" s="18">
        <v>41.080407000000001</v>
      </c>
      <c r="D39" s="18">
        <v>41.080407000000001</v>
      </c>
      <c r="E39" s="18">
        <v>41.080407000000001</v>
      </c>
      <c r="F39" s="18">
        <v>41.080407000000001</v>
      </c>
      <c r="G39" s="18">
        <v>41.080407000000001</v>
      </c>
      <c r="H39" s="18">
        <v>41.080407000000001</v>
      </c>
      <c r="I39" s="18">
        <v>41.080407000000001</v>
      </c>
      <c r="J39" s="18">
        <v>41.080407000000001</v>
      </c>
      <c r="K39" s="18">
        <v>41.080407000000001</v>
      </c>
      <c r="L39" s="18">
        <v>41.080407000000001</v>
      </c>
      <c r="M39" s="18">
        <v>41.080407000000001</v>
      </c>
      <c r="N39" s="18">
        <v>41.080407000000001</v>
      </c>
      <c r="O39" s="80"/>
      <c r="P39" s="80"/>
      <c r="Q39" s="80"/>
    </row>
    <row r="40" spans="1:17" ht="13" outlineLevel="3" x14ac:dyDescent="0.3">
      <c r="A40" s="93" t="s">
        <v>39</v>
      </c>
      <c r="B40" s="18">
        <v>23.968738999999999</v>
      </c>
      <c r="C40" s="18">
        <v>21.479032</v>
      </c>
      <c r="D40" s="18">
        <v>21.481691000000001</v>
      </c>
      <c r="E40" s="18">
        <v>21.481691000000001</v>
      </c>
      <c r="F40" s="18">
        <v>21.481691000000001</v>
      </c>
      <c r="G40" s="18">
        <v>21.481691000000001</v>
      </c>
      <c r="H40" s="18">
        <v>21.481691000000001</v>
      </c>
      <c r="I40" s="18">
        <v>21.481691000000001</v>
      </c>
      <c r="J40" s="18">
        <v>21.481691000000001</v>
      </c>
      <c r="K40" s="18">
        <v>21.481691000000001</v>
      </c>
      <c r="L40" s="18">
        <v>21.481691000000001</v>
      </c>
      <c r="M40" s="18">
        <v>21.481691000000001</v>
      </c>
      <c r="N40" s="18">
        <v>21.481691000000001</v>
      </c>
      <c r="O40" s="80"/>
      <c r="P40" s="80"/>
      <c r="Q40" s="80"/>
    </row>
    <row r="41" spans="1:17" ht="13" outlineLevel="3" x14ac:dyDescent="0.3">
      <c r="A41" s="93" t="s">
        <v>90</v>
      </c>
      <c r="B41" s="18">
        <v>17.5</v>
      </c>
      <c r="C41" s="18">
        <v>17.5</v>
      </c>
      <c r="D41" s="18">
        <v>17.5</v>
      </c>
      <c r="E41" s="18">
        <v>17.5</v>
      </c>
      <c r="F41" s="18">
        <v>17.5</v>
      </c>
      <c r="G41" s="18">
        <v>17.5</v>
      </c>
      <c r="H41" s="18">
        <v>15</v>
      </c>
      <c r="I41" s="18">
        <v>10</v>
      </c>
      <c r="J41" s="18">
        <v>10</v>
      </c>
      <c r="K41" s="18">
        <v>10</v>
      </c>
      <c r="L41" s="18">
        <v>10</v>
      </c>
      <c r="M41" s="18">
        <v>10</v>
      </c>
      <c r="N41" s="18">
        <v>10</v>
      </c>
      <c r="O41" s="80"/>
      <c r="P41" s="80"/>
      <c r="Q41" s="80"/>
    </row>
    <row r="42" spans="1:17" ht="13" outlineLevel="3" x14ac:dyDescent="0.3">
      <c r="A42" s="93" t="s">
        <v>144</v>
      </c>
      <c r="B42" s="18">
        <v>18</v>
      </c>
      <c r="C42" s="18">
        <v>18</v>
      </c>
      <c r="D42" s="18">
        <v>18</v>
      </c>
      <c r="E42" s="18">
        <v>18</v>
      </c>
      <c r="F42" s="18">
        <v>18</v>
      </c>
      <c r="G42" s="18">
        <v>18</v>
      </c>
      <c r="H42" s="18">
        <v>18</v>
      </c>
      <c r="I42" s="18">
        <v>18</v>
      </c>
      <c r="J42" s="18">
        <v>18</v>
      </c>
      <c r="K42" s="18">
        <v>18</v>
      </c>
      <c r="L42" s="18">
        <v>18</v>
      </c>
      <c r="M42" s="18">
        <v>18</v>
      </c>
      <c r="N42" s="18">
        <v>18</v>
      </c>
      <c r="O42" s="80"/>
      <c r="P42" s="80"/>
      <c r="Q42" s="80"/>
    </row>
    <row r="43" spans="1:17" ht="13" outlineLevel="2" x14ac:dyDescent="0.3">
      <c r="A43" s="200" t="s">
        <v>115</v>
      </c>
      <c r="B43" s="115">
        <f t="shared" ref="B43:N43" si="4">SUM(B$44:B$44)</f>
        <v>1.85153531522</v>
      </c>
      <c r="C43" s="115">
        <f t="shared" si="4"/>
        <v>1.85153531522</v>
      </c>
      <c r="D43" s="115">
        <f t="shared" si="4"/>
        <v>1.85153531522</v>
      </c>
      <c r="E43" s="115">
        <f t="shared" si="4"/>
        <v>1.8184721846</v>
      </c>
      <c r="F43" s="115">
        <f t="shared" si="4"/>
        <v>1.8184721846</v>
      </c>
      <c r="G43" s="115">
        <f t="shared" si="4"/>
        <v>1.8184721846</v>
      </c>
      <c r="H43" s="115">
        <f t="shared" si="4"/>
        <v>1.78540905398</v>
      </c>
      <c r="I43" s="115">
        <f t="shared" si="4"/>
        <v>1.78540905398</v>
      </c>
      <c r="J43" s="115">
        <f t="shared" si="4"/>
        <v>1.78540905398</v>
      </c>
      <c r="K43" s="115">
        <f t="shared" si="4"/>
        <v>1.7523459233600001</v>
      </c>
      <c r="L43" s="115">
        <f t="shared" si="4"/>
        <v>1.7523459233600001</v>
      </c>
      <c r="M43" s="115">
        <f t="shared" si="4"/>
        <v>1.7523459233600001</v>
      </c>
      <c r="N43" s="115">
        <f t="shared" si="4"/>
        <v>1.7192827927400001</v>
      </c>
      <c r="O43" s="80"/>
      <c r="P43" s="80"/>
      <c r="Q43" s="80"/>
    </row>
    <row r="44" spans="1:17" ht="13" outlineLevel="3" x14ac:dyDescent="0.3">
      <c r="A44" s="93" t="s">
        <v>29</v>
      </c>
      <c r="B44" s="18">
        <v>1.85153531522</v>
      </c>
      <c r="C44" s="18">
        <v>1.85153531522</v>
      </c>
      <c r="D44" s="18">
        <v>1.85153531522</v>
      </c>
      <c r="E44" s="18">
        <v>1.8184721846</v>
      </c>
      <c r="F44" s="18">
        <v>1.8184721846</v>
      </c>
      <c r="G44" s="18">
        <v>1.8184721846</v>
      </c>
      <c r="H44" s="18">
        <v>1.78540905398</v>
      </c>
      <c r="I44" s="18">
        <v>1.78540905398</v>
      </c>
      <c r="J44" s="18">
        <v>1.78540905398</v>
      </c>
      <c r="K44" s="18">
        <v>1.7523459233600001</v>
      </c>
      <c r="L44" s="18">
        <v>1.7523459233600001</v>
      </c>
      <c r="M44" s="18">
        <v>1.7523459233600001</v>
      </c>
      <c r="N44" s="18">
        <v>1.7192827927400001</v>
      </c>
      <c r="O44" s="80"/>
      <c r="P44" s="80"/>
      <c r="Q44" s="80"/>
    </row>
    <row r="45" spans="1:17" ht="14.5" outlineLevel="1" x14ac:dyDescent="0.35">
      <c r="A45" s="132" t="s">
        <v>13</v>
      </c>
      <c r="B45" s="220">
        <f t="shared" ref="B45:N45" si="5">B$46+B$52+B$60</f>
        <v>49.038826501249993</v>
      </c>
      <c r="C45" s="220">
        <f t="shared" si="5"/>
        <v>49.541028920639995</v>
      </c>
      <c r="D45" s="220">
        <f t="shared" si="5"/>
        <v>49.584990935669992</v>
      </c>
      <c r="E45" s="220">
        <f t="shared" si="5"/>
        <v>49.603333037729996</v>
      </c>
      <c r="F45" s="220">
        <f t="shared" si="5"/>
        <v>54.849311546069998</v>
      </c>
      <c r="G45" s="220">
        <f t="shared" si="5"/>
        <v>70.740165079549996</v>
      </c>
      <c r="H45" s="220">
        <f t="shared" si="5"/>
        <v>66.908716268099994</v>
      </c>
      <c r="I45" s="220">
        <f t="shared" si="5"/>
        <v>70.202328401359992</v>
      </c>
      <c r="J45" s="220">
        <f t="shared" si="5"/>
        <v>71.169932850920006</v>
      </c>
      <c r="K45" s="220">
        <f t="shared" si="5"/>
        <v>72.945037805119995</v>
      </c>
      <c r="L45" s="220">
        <f t="shared" si="5"/>
        <v>72.988895060579992</v>
      </c>
      <c r="M45" s="220">
        <f t="shared" si="5"/>
        <v>72.286676515490001</v>
      </c>
      <c r="N45" s="220">
        <f t="shared" si="5"/>
        <v>72.19793130507</v>
      </c>
      <c r="O45" s="80"/>
      <c r="P45" s="80"/>
      <c r="Q45" s="80"/>
    </row>
    <row r="46" spans="1:17" ht="13" outlineLevel="2" x14ac:dyDescent="0.3">
      <c r="A46" s="200" t="s">
        <v>197</v>
      </c>
      <c r="B46" s="115">
        <f t="shared" ref="B46:N46" si="6">SUM(B$47:B$51)</f>
        <v>16.928416599999998</v>
      </c>
      <c r="C46" s="115">
        <f t="shared" si="6"/>
        <v>16.928416599999998</v>
      </c>
      <c r="D46" s="115">
        <f t="shared" si="6"/>
        <v>16.928416599999998</v>
      </c>
      <c r="E46" s="115">
        <f t="shared" si="6"/>
        <v>16.928416599999998</v>
      </c>
      <c r="F46" s="115">
        <f t="shared" si="6"/>
        <v>16.928416599999998</v>
      </c>
      <c r="G46" s="115">
        <f t="shared" si="6"/>
        <v>16.928416599999998</v>
      </c>
      <c r="H46" s="115">
        <f t="shared" si="6"/>
        <v>11.847416600000001</v>
      </c>
      <c r="I46" s="115">
        <f t="shared" si="6"/>
        <v>11.847416600000001</v>
      </c>
      <c r="J46" s="115">
        <f t="shared" si="6"/>
        <v>11.847416600000001</v>
      </c>
      <c r="K46" s="115">
        <f t="shared" si="6"/>
        <v>11.847416600000001</v>
      </c>
      <c r="L46" s="115">
        <f t="shared" si="6"/>
        <v>11.847416600000001</v>
      </c>
      <c r="M46" s="115">
        <f t="shared" si="6"/>
        <v>11.847416600000001</v>
      </c>
      <c r="N46" s="115">
        <f t="shared" si="6"/>
        <v>11.847416600000001</v>
      </c>
      <c r="O46" s="80"/>
      <c r="P46" s="80"/>
      <c r="Q46" s="80"/>
    </row>
    <row r="47" spans="1:17" ht="13" outlineLevel="3" x14ac:dyDescent="0.3">
      <c r="A47" s="93" t="s">
        <v>109</v>
      </c>
      <c r="B47" s="18">
        <v>1.1600000000000001E-5</v>
      </c>
      <c r="C47" s="18">
        <v>1.1600000000000001E-5</v>
      </c>
      <c r="D47" s="18">
        <v>1.1600000000000001E-5</v>
      </c>
      <c r="E47" s="18">
        <v>1.1600000000000001E-5</v>
      </c>
      <c r="F47" s="18">
        <v>1.1600000000000001E-5</v>
      </c>
      <c r="G47" s="18">
        <v>1.1600000000000001E-5</v>
      </c>
      <c r="H47" s="18">
        <v>1.1600000000000001E-5</v>
      </c>
      <c r="I47" s="18">
        <v>1.1600000000000001E-5</v>
      </c>
      <c r="J47" s="18">
        <v>1.1600000000000001E-5</v>
      </c>
      <c r="K47" s="18">
        <v>1.1600000000000001E-5</v>
      </c>
      <c r="L47" s="18">
        <v>1.1600000000000001E-5</v>
      </c>
      <c r="M47" s="18">
        <v>1.1600000000000001E-5</v>
      </c>
      <c r="N47" s="18">
        <v>1.1600000000000001E-5</v>
      </c>
      <c r="O47" s="80"/>
      <c r="P47" s="80"/>
      <c r="Q47" s="80"/>
    </row>
    <row r="48" spans="1:17" ht="13" outlineLevel="3" x14ac:dyDescent="0.3">
      <c r="A48" s="93" t="s">
        <v>72</v>
      </c>
      <c r="B48" s="18">
        <v>3.4750000000000001</v>
      </c>
      <c r="C48" s="18">
        <v>3.4750000000000001</v>
      </c>
      <c r="D48" s="18">
        <v>3.4750000000000001</v>
      </c>
      <c r="E48" s="18">
        <v>3.4750000000000001</v>
      </c>
      <c r="F48" s="18">
        <v>3.4750000000000001</v>
      </c>
      <c r="G48" s="18">
        <v>3.4750000000000001</v>
      </c>
      <c r="H48" s="18">
        <v>3.4750000000000001</v>
      </c>
      <c r="I48" s="18">
        <v>3.4750000000000001</v>
      </c>
      <c r="J48" s="18">
        <v>3.4750000000000001</v>
      </c>
      <c r="K48" s="18">
        <v>3.4750000000000001</v>
      </c>
      <c r="L48" s="18">
        <v>3.4750000000000001</v>
      </c>
      <c r="M48" s="18">
        <v>3.4750000000000001</v>
      </c>
      <c r="N48" s="18">
        <v>3.4750000000000001</v>
      </c>
      <c r="O48" s="80"/>
      <c r="P48" s="80"/>
      <c r="Q48" s="80"/>
    </row>
    <row r="49" spans="1:17" ht="13" outlineLevel="3" x14ac:dyDescent="0.3">
      <c r="A49" s="93" t="s">
        <v>191</v>
      </c>
      <c r="B49" s="18">
        <v>8.5809999999999995</v>
      </c>
      <c r="C49" s="18">
        <v>8.5809999999999995</v>
      </c>
      <c r="D49" s="18">
        <v>8.5809999999999995</v>
      </c>
      <c r="E49" s="18">
        <v>8.5809999999999995</v>
      </c>
      <c r="F49" s="18">
        <v>8.5809999999999995</v>
      </c>
      <c r="G49" s="18">
        <v>8.5809999999999995</v>
      </c>
      <c r="H49" s="18">
        <v>3.5</v>
      </c>
      <c r="I49" s="18">
        <v>3.5</v>
      </c>
      <c r="J49" s="18">
        <v>3.5</v>
      </c>
      <c r="K49" s="18">
        <v>3.5</v>
      </c>
      <c r="L49" s="18">
        <v>3.5</v>
      </c>
      <c r="M49" s="18">
        <v>3.5</v>
      </c>
      <c r="N49" s="18">
        <v>3.5</v>
      </c>
      <c r="O49" s="80"/>
      <c r="P49" s="80"/>
      <c r="Q49" s="80"/>
    </row>
    <row r="50" spans="1:17" ht="13" outlineLevel="3" x14ac:dyDescent="0.3">
      <c r="A50" s="93" t="s">
        <v>102</v>
      </c>
      <c r="B50" s="18">
        <v>2.8724050000000001</v>
      </c>
      <c r="C50" s="18">
        <v>2.8724050000000001</v>
      </c>
      <c r="D50" s="18">
        <v>2.8724050000000001</v>
      </c>
      <c r="E50" s="18">
        <v>2.8724050000000001</v>
      </c>
      <c r="F50" s="18">
        <v>2.8724050000000001</v>
      </c>
      <c r="G50" s="18">
        <v>2.8724050000000001</v>
      </c>
      <c r="H50" s="18">
        <v>2.8724050000000001</v>
      </c>
      <c r="I50" s="18">
        <v>2.8724050000000001</v>
      </c>
      <c r="J50" s="18">
        <v>2.8724050000000001</v>
      </c>
      <c r="K50" s="18">
        <v>2.8724050000000001</v>
      </c>
      <c r="L50" s="18">
        <v>2.8724050000000001</v>
      </c>
      <c r="M50" s="18">
        <v>2.8724050000000001</v>
      </c>
      <c r="N50" s="18">
        <v>2.8724050000000001</v>
      </c>
      <c r="O50" s="80"/>
      <c r="P50" s="80"/>
      <c r="Q50" s="80"/>
    </row>
    <row r="51" spans="1:17" ht="13" outlineLevel="3" x14ac:dyDescent="0.3">
      <c r="A51" s="93" t="s">
        <v>0</v>
      </c>
      <c r="B51" s="18">
        <v>2</v>
      </c>
      <c r="C51" s="18">
        <v>2</v>
      </c>
      <c r="D51" s="18">
        <v>2</v>
      </c>
      <c r="E51" s="18">
        <v>2</v>
      </c>
      <c r="F51" s="18">
        <v>2</v>
      </c>
      <c r="G51" s="18">
        <v>2</v>
      </c>
      <c r="H51" s="18">
        <v>2</v>
      </c>
      <c r="I51" s="18">
        <v>2</v>
      </c>
      <c r="J51" s="18">
        <v>2</v>
      </c>
      <c r="K51" s="18">
        <v>2</v>
      </c>
      <c r="L51" s="18">
        <v>2</v>
      </c>
      <c r="M51" s="18">
        <v>2</v>
      </c>
      <c r="N51" s="18">
        <v>2</v>
      </c>
      <c r="O51" s="80"/>
      <c r="P51" s="80"/>
      <c r="Q51" s="80"/>
    </row>
    <row r="52" spans="1:17" ht="13" outlineLevel="2" x14ac:dyDescent="0.3">
      <c r="A52" s="200" t="s">
        <v>115</v>
      </c>
      <c r="B52" s="115">
        <f t="shared" ref="B52:N52" si="7">SUM(B$53:B$59)</f>
        <v>32.109455251249997</v>
      </c>
      <c r="C52" s="115">
        <f t="shared" si="7"/>
        <v>32.61165767064</v>
      </c>
      <c r="D52" s="115">
        <f t="shared" si="7"/>
        <v>32.655619685669997</v>
      </c>
      <c r="E52" s="115">
        <f t="shared" si="7"/>
        <v>32.673961787730001</v>
      </c>
      <c r="F52" s="115">
        <f t="shared" si="7"/>
        <v>37.919940296070003</v>
      </c>
      <c r="G52" s="115">
        <f t="shared" si="7"/>
        <v>53.810793829550001</v>
      </c>
      <c r="H52" s="115">
        <f t="shared" si="7"/>
        <v>55.060345018099994</v>
      </c>
      <c r="I52" s="115">
        <f t="shared" si="7"/>
        <v>58.35395715136</v>
      </c>
      <c r="J52" s="115">
        <f t="shared" si="7"/>
        <v>59.321561600920006</v>
      </c>
      <c r="K52" s="115">
        <f t="shared" si="7"/>
        <v>61.096666555119995</v>
      </c>
      <c r="L52" s="115">
        <f t="shared" si="7"/>
        <v>61.140523810579992</v>
      </c>
      <c r="M52" s="115">
        <f t="shared" si="7"/>
        <v>60.438305265490001</v>
      </c>
      <c r="N52" s="115">
        <f t="shared" si="7"/>
        <v>60.34956005507</v>
      </c>
      <c r="O52" s="80"/>
      <c r="P52" s="80"/>
      <c r="Q52" s="80"/>
    </row>
    <row r="53" spans="1:17" ht="13" outlineLevel="3" x14ac:dyDescent="0.3">
      <c r="A53" s="93" t="s">
        <v>140</v>
      </c>
      <c r="B53" s="18">
        <v>4.3504301776699998</v>
      </c>
      <c r="C53" s="18">
        <v>4.3531319117200002</v>
      </c>
      <c r="D53" s="18">
        <v>4.3079319110499998</v>
      </c>
      <c r="E53" s="18">
        <v>4.2912652443799999</v>
      </c>
      <c r="F53" s="18">
        <v>4.27076531244</v>
      </c>
      <c r="G53" s="18">
        <v>4.2020153117700003</v>
      </c>
      <c r="H53" s="18">
        <v>4.1332653110999997</v>
      </c>
      <c r="I53" s="18">
        <v>4.4263670451500001</v>
      </c>
      <c r="J53" s="18">
        <v>4.4097003784800002</v>
      </c>
      <c r="K53" s="18">
        <v>4.3930337118100002</v>
      </c>
      <c r="L53" s="18">
        <v>4.3539948002799997</v>
      </c>
      <c r="M53" s="18">
        <v>4.3187891540200001</v>
      </c>
      <c r="N53" s="18">
        <v>4.2835835077600004</v>
      </c>
      <c r="O53" s="80"/>
      <c r="P53" s="80"/>
      <c r="Q53" s="80"/>
    </row>
    <row r="54" spans="1:17" ht="13" outlineLevel="3" x14ac:dyDescent="0.3">
      <c r="A54" s="93" t="s">
        <v>125</v>
      </c>
      <c r="B54" s="18">
        <v>0.3546166</v>
      </c>
      <c r="C54" s="18">
        <v>0.37419069999999999</v>
      </c>
      <c r="D54" s="18">
        <v>0.38031369999999998</v>
      </c>
      <c r="E54" s="18">
        <v>0.38031369999999998</v>
      </c>
      <c r="F54" s="18">
        <v>0.38031369999999998</v>
      </c>
      <c r="G54" s="18">
        <v>0.38031369999999998</v>
      </c>
      <c r="H54" s="18">
        <v>0.38031369999999998</v>
      </c>
      <c r="I54" s="18">
        <v>0.47539179999999998</v>
      </c>
      <c r="J54" s="18">
        <v>0.47539179999999998</v>
      </c>
      <c r="K54" s="18">
        <v>0.47539179999999998</v>
      </c>
      <c r="L54" s="18">
        <v>0.47539179999999998</v>
      </c>
      <c r="M54" s="18">
        <v>0.47539179999999998</v>
      </c>
      <c r="N54" s="18">
        <v>0.47539179999999998</v>
      </c>
      <c r="O54" s="80"/>
      <c r="P54" s="80"/>
      <c r="Q54" s="80"/>
    </row>
    <row r="55" spans="1:17" ht="13" outlineLevel="3" x14ac:dyDescent="0.3">
      <c r="A55" s="93" t="s">
        <v>199</v>
      </c>
      <c r="B55" s="18">
        <v>0.27278200000000002</v>
      </c>
      <c r="C55" s="18">
        <v>0.28783900000000001</v>
      </c>
      <c r="D55" s="18">
        <v>0.292549</v>
      </c>
      <c r="E55" s="18">
        <v>0.292549</v>
      </c>
      <c r="F55" s="18">
        <v>0.292549</v>
      </c>
      <c r="G55" s="18">
        <v>0.292549</v>
      </c>
      <c r="H55" s="18">
        <v>0.292549</v>
      </c>
      <c r="I55" s="18">
        <v>0.36568600000000001</v>
      </c>
      <c r="J55" s="18">
        <v>0.36568600000000001</v>
      </c>
      <c r="K55" s="18">
        <v>0.36568600000000001</v>
      </c>
      <c r="L55" s="18">
        <v>0.36568600000000001</v>
      </c>
      <c r="M55" s="18">
        <v>0.36568600000000001</v>
      </c>
      <c r="N55" s="18">
        <v>0.36568600000000001</v>
      </c>
      <c r="O55" s="80"/>
      <c r="P55" s="80"/>
      <c r="Q55" s="80"/>
    </row>
    <row r="56" spans="1:17" ht="13" outlineLevel="3" x14ac:dyDescent="0.3">
      <c r="A56" s="93" t="s">
        <v>183</v>
      </c>
      <c r="B56" s="18">
        <v>0.38189479999999998</v>
      </c>
      <c r="C56" s="18">
        <v>0.40297460000000002</v>
      </c>
      <c r="D56" s="18">
        <v>0.4095686</v>
      </c>
      <c r="E56" s="18">
        <v>0.4095686</v>
      </c>
      <c r="F56" s="18">
        <v>0.4095686</v>
      </c>
      <c r="G56" s="18">
        <v>0.4095686</v>
      </c>
      <c r="H56" s="18">
        <v>0.4095686</v>
      </c>
      <c r="I56" s="18">
        <v>0.51196039999999998</v>
      </c>
      <c r="J56" s="18">
        <v>0.51196039999999998</v>
      </c>
      <c r="K56" s="18">
        <v>0.51196039999999998</v>
      </c>
      <c r="L56" s="18">
        <v>0.51196039999999998</v>
      </c>
      <c r="M56" s="18">
        <v>0.51196039999999998</v>
      </c>
      <c r="N56" s="18">
        <v>0.51196039999999998</v>
      </c>
      <c r="O56" s="80"/>
      <c r="P56" s="80"/>
      <c r="Q56" s="80"/>
    </row>
    <row r="57" spans="1:17" ht="13" outlineLevel="3" x14ac:dyDescent="0.3">
      <c r="A57" s="93" t="s">
        <v>60</v>
      </c>
      <c r="B57" s="18">
        <v>10.60962944519</v>
      </c>
      <c r="C57" s="18">
        <v>10.8185373923</v>
      </c>
      <c r="D57" s="18">
        <v>10.747588305980001</v>
      </c>
      <c r="E57" s="18">
        <v>10.740948123100001</v>
      </c>
      <c r="F57" s="18">
        <v>10.86012717963</v>
      </c>
      <c r="G57" s="18">
        <v>10.929628651710001</v>
      </c>
      <c r="H57" s="18">
        <v>10.92139509731</v>
      </c>
      <c r="I57" s="18">
        <v>12.198732649629999</v>
      </c>
      <c r="J57" s="18">
        <v>12.2027169175</v>
      </c>
      <c r="K57" s="18">
        <v>12.21819420157</v>
      </c>
      <c r="L57" s="18">
        <v>12.22782252349</v>
      </c>
      <c r="M57" s="18">
        <v>12.245128308609999</v>
      </c>
      <c r="N57" s="18">
        <v>12.3806687687</v>
      </c>
      <c r="O57" s="80"/>
      <c r="P57" s="80"/>
      <c r="Q57" s="80"/>
    </row>
    <row r="58" spans="1:17" ht="13" outlineLevel="3" x14ac:dyDescent="0.3">
      <c r="A58" s="93" t="s">
        <v>180</v>
      </c>
      <c r="B58" s="18">
        <v>12.514342159670001</v>
      </c>
      <c r="C58" s="18">
        <v>12.424652255190001</v>
      </c>
      <c r="D58" s="18">
        <v>12.246755513749999</v>
      </c>
      <c r="E58" s="18">
        <v>12.219969799459999</v>
      </c>
      <c r="F58" s="18">
        <v>12.15568408517</v>
      </c>
      <c r="G58" s="18">
        <v>12.12889837088</v>
      </c>
      <c r="H58" s="18">
        <v>12.12889837088</v>
      </c>
      <c r="I58" s="18">
        <v>12.953162084900001</v>
      </c>
      <c r="J58" s="18">
        <v>12.926376370610001</v>
      </c>
      <c r="K58" s="18">
        <v>14.05579915203</v>
      </c>
      <c r="L58" s="18">
        <v>13.99151343774</v>
      </c>
      <c r="M58" s="18">
        <v>13.96472772345</v>
      </c>
      <c r="N58" s="18">
        <v>13.93794200916</v>
      </c>
      <c r="O58" s="80"/>
      <c r="P58" s="80"/>
      <c r="Q58" s="80"/>
    </row>
    <row r="59" spans="1:17" ht="13" outlineLevel="3" x14ac:dyDescent="0.3">
      <c r="A59" s="93" t="s">
        <v>210</v>
      </c>
      <c r="B59" s="18">
        <v>3.62576006872</v>
      </c>
      <c r="C59" s="18">
        <v>3.9503318114299999</v>
      </c>
      <c r="D59" s="18">
        <v>4.27091265489</v>
      </c>
      <c r="E59" s="18">
        <v>4.33934732079</v>
      </c>
      <c r="F59" s="18">
        <v>9.5509324188299995</v>
      </c>
      <c r="G59" s="18">
        <v>25.467820195190001</v>
      </c>
      <c r="H59" s="18">
        <v>26.794354938809999</v>
      </c>
      <c r="I59" s="18">
        <v>27.422657171680001</v>
      </c>
      <c r="J59" s="18">
        <v>28.42972973433</v>
      </c>
      <c r="K59" s="18">
        <v>29.076601289709998</v>
      </c>
      <c r="L59" s="18">
        <v>29.214154849069999</v>
      </c>
      <c r="M59" s="18">
        <v>28.556621879409999</v>
      </c>
      <c r="N59" s="18">
        <v>28.394327569449999</v>
      </c>
      <c r="O59" s="80"/>
      <c r="P59" s="80"/>
      <c r="Q59" s="80"/>
    </row>
    <row r="60" spans="1:17" ht="13" outlineLevel="2" x14ac:dyDescent="0.3">
      <c r="A60" s="200" t="s">
        <v>138</v>
      </c>
      <c r="B60" s="115">
        <f t="shared" ref="B60:N60" si="8">SUM(B$61:B$61)</f>
        <v>9.5465000000000003E-4</v>
      </c>
      <c r="C60" s="115">
        <f t="shared" si="8"/>
        <v>9.5465000000000003E-4</v>
      </c>
      <c r="D60" s="115">
        <f t="shared" si="8"/>
        <v>9.5465000000000003E-4</v>
      </c>
      <c r="E60" s="115">
        <f t="shared" si="8"/>
        <v>9.5465000000000003E-4</v>
      </c>
      <c r="F60" s="115">
        <f t="shared" si="8"/>
        <v>9.5465000000000003E-4</v>
      </c>
      <c r="G60" s="115">
        <f t="shared" si="8"/>
        <v>9.5465000000000003E-4</v>
      </c>
      <c r="H60" s="115">
        <f t="shared" si="8"/>
        <v>9.5465000000000003E-4</v>
      </c>
      <c r="I60" s="115">
        <f t="shared" si="8"/>
        <v>9.5465000000000003E-4</v>
      </c>
      <c r="J60" s="115">
        <f t="shared" si="8"/>
        <v>9.5465000000000003E-4</v>
      </c>
      <c r="K60" s="115">
        <f t="shared" si="8"/>
        <v>9.5465000000000003E-4</v>
      </c>
      <c r="L60" s="115">
        <f t="shared" si="8"/>
        <v>9.5465000000000003E-4</v>
      </c>
      <c r="M60" s="115">
        <f t="shared" si="8"/>
        <v>9.5465000000000003E-4</v>
      </c>
      <c r="N60" s="115">
        <f t="shared" si="8"/>
        <v>9.5465000000000003E-4</v>
      </c>
      <c r="O60" s="80"/>
      <c r="P60" s="80"/>
      <c r="Q60" s="80"/>
    </row>
    <row r="61" spans="1:17" ht="13" outlineLevel="3" x14ac:dyDescent="0.3">
      <c r="A61" s="93" t="s">
        <v>66</v>
      </c>
      <c r="B61" s="18">
        <v>9.5465000000000003E-4</v>
      </c>
      <c r="C61" s="18">
        <v>9.5465000000000003E-4</v>
      </c>
      <c r="D61" s="18">
        <v>9.5465000000000003E-4</v>
      </c>
      <c r="E61" s="18">
        <v>9.5465000000000003E-4</v>
      </c>
      <c r="F61" s="18">
        <v>9.5465000000000003E-4</v>
      </c>
      <c r="G61" s="18">
        <v>9.5465000000000003E-4</v>
      </c>
      <c r="H61" s="18">
        <v>9.5465000000000003E-4</v>
      </c>
      <c r="I61" s="18">
        <v>9.5465000000000003E-4</v>
      </c>
      <c r="J61" s="18">
        <v>9.5465000000000003E-4</v>
      </c>
      <c r="K61" s="18">
        <v>9.5465000000000003E-4</v>
      </c>
      <c r="L61" s="18">
        <v>9.5465000000000003E-4</v>
      </c>
      <c r="M61" s="18">
        <v>9.5465000000000003E-4</v>
      </c>
      <c r="N61" s="18">
        <v>9.5465000000000003E-4</v>
      </c>
      <c r="O61" s="80"/>
      <c r="P61" s="80"/>
      <c r="Q61" s="80"/>
    </row>
    <row r="62" spans="1:17" ht="14.5" x14ac:dyDescent="0.35">
      <c r="A62" s="161" t="s">
        <v>59</v>
      </c>
      <c r="B62" s="232">
        <f t="shared" ref="B62:N62" si="9">B$63+B$98</f>
        <v>1560.4623488166499</v>
      </c>
      <c r="C62" s="232">
        <f t="shared" si="9"/>
        <v>1634.9123623570199</v>
      </c>
      <c r="D62" s="232">
        <f t="shared" si="9"/>
        <v>1663.20549083673</v>
      </c>
      <c r="E62" s="232">
        <f t="shared" si="9"/>
        <v>1731.9180473566398</v>
      </c>
      <c r="F62" s="232">
        <f t="shared" si="9"/>
        <v>1709.7794264203401</v>
      </c>
      <c r="G62" s="232">
        <f t="shared" si="9"/>
        <v>1749.7482239440099</v>
      </c>
      <c r="H62" s="232">
        <f t="shared" si="9"/>
        <v>1789.5344801671299</v>
      </c>
      <c r="I62" s="232">
        <f t="shared" si="9"/>
        <v>2213.7391931120301</v>
      </c>
      <c r="J62" s="232">
        <f t="shared" si="9"/>
        <v>2252.8130165504099</v>
      </c>
      <c r="K62" s="232">
        <f t="shared" si="9"/>
        <v>2224.45245724905</v>
      </c>
      <c r="L62" s="232">
        <f t="shared" si="9"/>
        <v>2395.56587027976</v>
      </c>
      <c r="M62" s="232">
        <f t="shared" si="9"/>
        <v>2535.1518646531099</v>
      </c>
      <c r="N62" s="232">
        <f t="shared" si="9"/>
        <v>2610.9584393097202</v>
      </c>
      <c r="O62" s="80"/>
      <c r="P62" s="80"/>
      <c r="Q62" s="80"/>
    </row>
    <row r="63" spans="1:17" ht="14.5" outlineLevel="1" x14ac:dyDescent="0.35">
      <c r="A63" s="132" t="s">
        <v>65</v>
      </c>
      <c r="B63" s="220">
        <f t="shared" ref="B63:N63" si="10">B$64+B$72+B$83+B$88+B$96</f>
        <v>1300.1611160073699</v>
      </c>
      <c r="C63" s="220">
        <f t="shared" si="10"/>
        <v>1363.7023650876499</v>
      </c>
      <c r="D63" s="220">
        <f t="shared" si="10"/>
        <v>1388.9240967774899</v>
      </c>
      <c r="E63" s="220">
        <f t="shared" si="10"/>
        <v>1473.5722925031698</v>
      </c>
      <c r="F63" s="220">
        <f t="shared" si="10"/>
        <v>1460.0256241770201</v>
      </c>
      <c r="G63" s="220">
        <f t="shared" si="10"/>
        <v>1498.8630866168398</v>
      </c>
      <c r="H63" s="220">
        <f t="shared" si="10"/>
        <v>1544.54438185149</v>
      </c>
      <c r="I63" s="220">
        <f t="shared" si="10"/>
        <v>1909.17307200102</v>
      </c>
      <c r="J63" s="220">
        <f t="shared" si="10"/>
        <v>1954.1800591810497</v>
      </c>
      <c r="K63" s="220">
        <f t="shared" si="10"/>
        <v>1945.4263112359599</v>
      </c>
      <c r="L63" s="220">
        <f t="shared" si="10"/>
        <v>2113.7000718511899</v>
      </c>
      <c r="M63" s="220">
        <f t="shared" si="10"/>
        <v>2248.1388361633899</v>
      </c>
      <c r="N63" s="220">
        <f t="shared" si="10"/>
        <v>2325.4433794111501</v>
      </c>
      <c r="O63" s="80"/>
      <c r="P63" s="80"/>
      <c r="Q63" s="80"/>
    </row>
    <row r="64" spans="1:17" ht="13" outlineLevel="2" x14ac:dyDescent="0.3">
      <c r="A64" s="200" t="s">
        <v>175</v>
      </c>
      <c r="B64" s="115">
        <f t="shared" ref="B64:N64" si="11">SUM(B$65:B$71)</f>
        <v>463.16791086648999</v>
      </c>
      <c r="C64" s="115">
        <f t="shared" si="11"/>
        <v>483.76083930003</v>
      </c>
      <c r="D64" s="115">
        <f t="shared" si="11"/>
        <v>494.78810637113003</v>
      </c>
      <c r="E64" s="115">
        <f t="shared" si="11"/>
        <v>584.73603486913998</v>
      </c>
      <c r="F64" s="115">
        <f t="shared" si="11"/>
        <v>562.75651054063007</v>
      </c>
      <c r="G64" s="115">
        <f t="shared" si="11"/>
        <v>589.52559694745003</v>
      </c>
      <c r="H64" s="115">
        <f t="shared" si="11"/>
        <v>600.20575882072001</v>
      </c>
      <c r="I64" s="115">
        <f t="shared" si="11"/>
        <v>735.78827292348012</v>
      </c>
      <c r="J64" s="115">
        <f t="shared" si="11"/>
        <v>767.26646337430998</v>
      </c>
      <c r="K64" s="115">
        <f t="shared" si="11"/>
        <v>770.61297601212004</v>
      </c>
      <c r="L64" s="115">
        <f t="shared" si="11"/>
        <v>933.99560951742001</v>
      </c>
      <c r="M64" s="115">
        <f t="shared" si="11"/>
        <v>1054.5545890856299</v>
      </c>
      <c r="N64" s="115">
        <f t="shared" si="11"/>
        <v>1100.2564081594501</v>
      </c>
      <c r="O64" s="80"/>
      <c r="P64" s="80"/>
      <c r="Q64" s="80"/>
    </row>
    <row r="65" spans="1:17" ht="13" outlineLevel="3" x14ac:dyDescent="0.3">
      <c r="A65" s="93" t="s">
        <v>105</v>
      </c>
      <c r="B65" s="18">
        <v>6.1845200000000003E-2</v>
      </c>
      <c r="C65" s="18">
        <v>6.4058599999999993E-2</v>
      </c>
      <c r="D65" s="18">
        <v>6.6341399999999995E-2</v>
      </c>
      <c r="E65" s="18">
        <v>6.5171199999999999E-2</v>
      </c>
      <c r="F65" s="18">
        <v>6.1373799999999999E-2</v>
      </c>
      <c r="G65" s="18">
        <v>6.3006199999999998E-2</v>
      </c>
      <c r="H65" s="18">
        <v>6.1555199999999997E-2</v>
      </c>
      <c r="I65" s="18">
        <v>7.3993000000000003E-2</v>
      </c>
      <c r="J65" s="18">
        <v>7.3312799999999997E-2</v>
      </c>
      <c r="K65" s="18">
        <v>7.1122199999999997E-2</v>
      </c>
      <c r="L65" s="18">
        <v>7.2818999999999995E-2</v>
      </c>
      <c r="M65" s="18">
        <v>7.58688E-2</v>
      </c>
      <c r="N65" s="18">
        <v>7.7901999999999999E-2</v>
      </c>
      <c r="O65" s="80"/>
      <c r="P65" s="80"/>
      <c r="Q65" s="80"/>
    </row>
    <row r="66" spans="1:17" ht="13" outlineLevel="3" x14ac:dyDescent="0.3">
      <c r="A66" s="93" t="s">
        <v>51</v>
      </c>
      <c r="B66" s="18">
        <v>10.537976948860001</v>
      </c>
      <c r="C66" s="18">
        <v>10.975980047909999</v>
      </c>
      <c r="D66" s="18">
        <v>11.080095212250001</v>
      </c>
      <c r="E66" s="18">
        <v>10.853273153350001</v>
      </c>
      <c r="F66" s="18">
        <v>9.9992494909499996</v>
      </c>
      <c r="G66" s="18">
        <v>9.1871662537199992</v>
      </c>
      <c r="H66" s="18">
        <v>8.8694213148800003</v>
      </c>
      <c r="I66" s="18">
        <v>10.66157028736</v>
      </c>
      <c r="J66" s="18">
        <v>10.56356101473</v>
      </c>
      <c r="K66" s="18">
        <v>10.21367490279</v>
      </c>
      <c r="L66" s="18">
        <v>10.241102295759999</v>
      </c>
      <c r="M66" s="18">
        <v>9.3401577952100006</v>
      </c>
      <c r="N66" s="18">
        <v>9.4549938057599991</v>
      </c>
      <c r="O66" s="80"/>
      <c r="P66" s="80"/>
      <c r="Q66" s="80"/>
    </row>
    <row r="67" spans="1:17" ht="13" outlineLevel="3" x14ac:dyDescent="0.3">
      <c r="A67" s="93" t="s">
        <v>94</v>
      </c>
      <c r="B67" s="18">
        <v>27.704960040149999</v>
      </c>
      <c r="C67" s="18">
        <v>28.69650277189</v>
      </c>
      <c r="D67" s="18">
        <v>29.363309944680001</v>
      </c>
      <c r="E67" s="18">
        <v>50.586481050019998</v>
      </c>
      <c r="F67" s="18">
        <v>47.57753066499</v>
      </c>
      <c r="G67" s="18">
        <v>48.50349801446</v>
      </c>
      <c r="H67" s="18">
        <v>47.37549569446</v>
      </c>
      <c r="I67" s="18">
        <v>56.948154711850002</v>
      </c>
      <c r="J67" s="18">
        <v>56.031427651640001</v>
      </c>
      <c r="K67" s="18">
        <v>72.109299368120006</v>
      </c>
      <c r="L67" s="18">
        <v>91.961580120639994</v>
      </c>
      <c r="M67" s="18">
        <v>95.404319158340002</v>
      </c>
      <c r="N67" s="18">
        <v>98.126692472870005</v>
      </c>
      <c r="O67" s="80"/>
      <c r="P67" s="80"/>
      <c r="Q67" s="80"/>
    </row>
    <row r="68" spans="1:17" ht="13" outlineLevel="3" x14ac:dyDescent="0.3">
      <c r="A68" s="93" t="s">
        <v>167</v>
      </c>
      <c r="B68" s="18">
        <v>136.36866599999999</v>
      </c>
      <c r="C68" s="18">
        <v>141.249213</v>
      </c>
      <c r="D68" s="18">
        <v>146.28278700000001</v>
      </c>
      <c r="E68" s="18">
        <v>163.25385600000001</v>
      </c>
      <c r="F68" s="18">
        <v>153.74136899999999</v>
      </c>
      <c r="G68" s="18">
        <v>176.73239100000001</v>
      </c>
      <c r="H68" s="18">
        <v>172.66233600000001</v>
      </c>
      <c r="I68" s="18">
        <v>207.550365</v>
      </c>
      <c r="J68" s="18">
        <v>242.29880399999999</v>
      </c>
      <c r="K68" s="18">
        <v>235.05887100000001</v>
      </c>
      <c r="L68" s="18">
        <v>313.485795</v>
      </c>
      <c r="M68" s="18">
        <v>421.45118400000001</v>
      </c>
      <c r="N68" s="18">
        <v>452.22111000000001</v>
      </c>
      <c r="O68" s="80"/>
      <c r="P68" s="80"/>
      <c r="Q68" s="80"/>
    </row>
    <row r="69" spans="1:17" ht="13" outlineLevel="3" x14ac:dyDescent="0.3">
      <c r="A69" s="93" t="s">
        <v>132</v>
      </c>
      <c r="B69" s="18">
        <v>167.90406736776001</v>
      </c>
      <c r="C69" s="18">
        <v>176.22917282002001</v>
      </c>
      <c r="D69" s="18">
        <v>178.42331455035</v>
      </c>
      <c r="E69" s="18">
        <v>191.48406435870001</v>
      </c>
      <c r="F69" s="18">
        <v>193.74241933050001</v>
      </c>
      <c r="G69" s="18">
        <v>196.76866108445</v>
      </c>
      <c r="H69" s="18">
        <v>215.48988146337999</v>
      </c>
      <c r="I69" s="18">
        <v>266.38787929990002</v>
      </c>
      <c r="J69" s="18">
        <v>267.32578001808002</v>
      </c>
      <c r="K69" s="18">
        <v>265.14788574415002</v>
      </c>
      <c r="L69" s="18">
        <v>282.50055574841002</v>
      </c>
      <c r="M69" s="18">
        <v>286.66437793722997</v>
      </c>
      <c r="N69" s="18">
        <v>303.46587855233997</v>
      </c>
      <c r="O69" s="80"/>
      <c r="P69" s="80"/>
      <c r="Q69" s="80"/>
    </row>
    <row r="70" spans="1:17" ht="13" outlineLevel="3" x14ac:dyDescent="0.3">
      <c r="A70" s="93" t="s">
        <v>147</v>
      </c>
      <c r="B70" s="18">
        <v>119.00280760606</v>
      </c>
      <c r="C70" s="18">
        <v>124.87069281175999</v>
      </c>
      <c r="D70" s="18">
        <v>127.8619963598</v>
      </c>
      <c r="E70" s="18">
        <v>166.73890309372999</v>
      </c>
      <c r="F70" s="18">
        <v>155.86823242487</v>
      </c>
      <c r="G70" s="18">
        <v>156.49410008688</v>
      </c>
      <c r="H70" s="18">
        <v>153.95262096030001</v>
      </c>
      <c r="I70" s="18">
        <v>191.83442702164001</v>
      </c>
      <c r="J70" s="18">
        <v>188.60904100888001</v>
      </c>
      <c r="K70" s="18">
        <v>185.49815999647001</v>
      </c>
      <c r="L70" s="18">
        <v>233.19794673116999</v>
      </c>
      <c r="M70" s="18">
        <v>238.93078579254001</v>
      </c>
      <c r="N70" s="18">
        <v>234.07269763165999</v>
      </c>
      <c r="O70" s="80"/>
      <c r="P70" s="80"/>
      <c r="Q70" s="80"/>
    </row>
    <row r="71" spans="1:17" ht="13" outlineLevel="3" x14ac:dyDescent="0.3">
      <c r="A71" s="93" t="s">
        <v>142</v>
      </c>
      <c r="B71" s="18">
        <v>1.5875877036599999</v>
      </c>
      <c r="C71" s="18">
        <v>1.6752192484499999</v>
      </c>
      <c r="D71" s="18">
        <v>1.71026190405</v>
      </c>
      <c r="E71" s="18">
        <v>1.75428601334</v>
      </c>
      <c r="F71" s="18">
        <v>1.76633582932</v>
      </c>
      <c r="G71" s="18">
        <v>1.77677430794</v>
      </c>
      <c r="H71" s="18">
        <v>1.7944481877</v>
      </c>
      <c r="I71" s="18">
        <v>2.3318836027300001</v>
      </c>
      <c r="J71" s="18">
        <v>2.3645368809799998</v>
      </c>
      <c r="K71" s="18">
        <v>2.5139628005899999</v>
      </c>
      <c r="L71" s="18">
        <v>2.53581062144</v>
      </c>
      <c r="M71" s="18">
        <v>2.6878956023099998</v>
      </c>
      <c r="N71" s="18">
        <v>2.8371336968200001</v>
      </c>
      <c r="O71" s="80"/>
      <c r="P71" s="80"/>
      <c r="Q71" s="80"/>
    </row>
    <row r="72" spans="1:17" ht="13" outlineLevel="2" x14ac:dyDescent="0.3">
      <c r="A72" s="200" t="s">
        <v>43</v>
      </c>
      <c r="B72" s="115">
        <f t="shared" ref="B72:N72" si="12">SUM(B$73:B$82)</f>
        <v>40.750160885679996</v>
      </c>
      <c r="C72" s="115">
        <f t="shared" si="12"/>
        <v>42.79229688401</v>
      </c>
      <c r="D72" s="115">
        <f t="shared" si="12"/>
        <v>43.867214774570002</v>
      </c>
      <c r="E72" s="115">
        <f t="shared" si="12"/>
        <v>42.93178843378</v>
      </c>
      <c r="F72" s="115">
        <f t="shared" si="12"/>
        <v>62.197137699750002</v>
      </c>
      <c r="G72" s="115">
        <f t="shared" si="12"/>
        <v>70.798552723580002</v>
      </c>
      <c r="H72" s="115">
        <f t="shared" si="12"/>
        <v>109.66420343035</v>
      </c>
      <c r="I72" s="115">
        <f t="shared" si="12"/>
        <v>136.10627841913001</v>
      </c>
      <c r="J72" s="115">
        <f t="shared" si="12"/>
        <v>154.8287279022</v>
      </c>
      <c r="K72" s="115">
        <f t="shared" si="12"/>
        <v>149.86613177654999</v>
      </c>
      <c r="L72" s="115">
        <f t="shared" si="12"/>
        <v>150.50250170479998</v>
      </c>
      <c r="M72" s="115">
        <f t="shared" si="12"/>
        <v>154.94845619165</v>
      </c>
      <c r="N72" s="115">
        <f t="shared" si="12"/>
        <v>182.66076849184003</v>
      </c>
      <c r="O72" s="80"/>
      <c r="P72" s="80"/>
      <c r="Q72" s="80"/>
    </row>
    <row r="73" spans="1:17" ht="13" outlineLevel="3" x14ac:dyDescent="0.3">
      <c r="A73" s="93" t="s">
        <v>23</v>
      </c>
      <c r="B73" s="18">
        <v>0.55899540264000003</v>
      </c>
      <c r="C73" s="18">
        <v>0.58423875080999998</v>
      </c>
      <c r="D73" s="18">
        <v>0.60307566617999997</v>
      </c>
      <c r="E73" s="18">
        <v>0.80815788559000001</v>
      </c>
      <c r="F73" s="18">
        <v>0.76337757520000005</v>
      </c>
      <c r="G73" s="18">
        <v>0.77658469070000002</v>
      </c>
      <c r="H73" s="18">
        <v>0.65312151982</v>
      </c>
      <c r="I73" s="18">
        <v>0.81421788329</v>
      </c>
      <c r="J73" s="18">
        <v>0.78700839075999995</v>
      </c>
      <c r="K73" s="18">
        <v>0.73040492990000006</v>
      </c>
      <c r="L73" s="18">
        <v>0.77619073430999996</v>
      </c>
      <c r="M73" s="18">
        <v>0.80753217476000005</v>
      </c>
      <c r="N73" s="18">
        <v>0.80847284054000002</v>
      </c>
      <c r="O73" s="80"/>
      <c r="P73" s="80"/>
      <c r="Q73" s="80"/>
    </row>
    <row r="74" spans="1:17" ht="13" outlineLevel="3" x14ac:dyDescent="0.3">
      <c r="A74" s="93" t="s">
        <v>12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7.3312799999999996</v>
      </c>
      <c r="K74" s="18">
        <v>7.1122199999999998</v>
      </c>
      <c r="L74" s="18">
        <v>7.2819000000000003</v>
      </c>
      <c r="M74" s="18">
        <v>7.5868799999999998</v>
      </c>
      <c r="N74" s="18">
        <v>7.7901999999999996</v>
      </c>
      <c r="O74" s="80"/>
      <c r="P74" s="80"/>
      <c r="Q74" s="80"/>
    </row>
    <row r="75" spans="1:17" ht="13" outlineLevel="3" x14ac:dyDescent="0.3">
      <c r="A75" s="93" t="s">
        <v>27</v>
      </c>
      <c r="B75" s="18">
        <v>0</v>
      </c>
      <c r="C75" s="18">
        <v>0</v>
      </c>
      <c r="D75" s="18">
        <v>0</v>
      </c>
      <c r="E75" s="18">
        <v>0</v>
      </c>
      <c r="F75" s="18">
        <v>6.94046670072</v>
      </c>
      <c r="G75" s="18">
        <v>11.49138213713</v>
      </c>
      <c r="H75" s="18">
        <v>34.258682137130002</v>
      </c>
      <c r="I75" s="18">
        <v>42.888817851360002</v>
      </c>
      <c r="J75" s="18">
        <v>55.133432851359998</v>
      </c>
      <c r="K75" s="18">
        <v>53.127647851360003</v>
      </c>
      <c r="L75" s="18">
        <v>53.324122851360002</v>
      </c>
      <c r="M75" s="18">
        <v>53.670672851360003</v>
      </c>
      <c r="N75" s="18">
        <v>66.835792851359997</v>
      </c>
      <c r="O75" s="80"/>
      <c r="P75" s="80"/>
      <c r="Q75" s="80"/>
    </row>
    <row r="76" spans="1:17" ht="13" outlineLevel="3" x14ac:dyDescent="0.3">
      <c r="A76" s="93" t="s">
        <v>108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7.7901999999999996</v>
      </c>
      <c r="O76" s="80"/>
      <c r="P76" s="80"/>
      <c r="Q76" s="80"/>
    </row>
    <row r="77" spans="1:17" ht="13" outlineLevel="3" x14ac:dyDescent="0.3">
      <c r="A77" s="93" t="s">
        <v>49</v>
      </c>
      <c r="B77" s="18">
        <v>7.8206807494600001</v>
      </c>
      <c r="C77" s="18">
        <v>8.1005778921699996</v>
      </c>
      <c r="D77" s="18">
        <v>8.3892510634799997</v>
      </c>
      <c r="E77" s="18">
        <v>8.2412725524199999</v>
      </c>
      <c r="F77" s="18">
        <v>12.499815787019999</v>
      </c>
      <c r="G77" s="18">
        <v>12.897645051710001</v>
      </c>
      <c r="H77" s="18">
        <v>16.68038480261</v>
      </c>
      <c r="I77" s="18">
        <v>20.054103488799999</v>
      </c>
      <c r="J77" s="18">
        <v>20.006784254229999</v>
      </c>
      <c r="K77" s="18">
        <v>19.414492014250001</v>
      </c>
      <c r="L77" s="18">
        <v>19.878011511059999</v>
      </c>
      <c r="M77" s="18">
        <v>20.745088200390001</v>
      </c>
      <c r="N77" s="18">
        <v>21.460113920649999</v>
      </c>
      <c r="O77" s="80"/>
      <c r="P77" s="80"/>
      <c r="Q77" s="80"/>
    </row>
    <row r="78" spans="1:17" ht="13" outlineLevel="3" x14ac:dyDescent="0.3">
      <c r="A78" s="93" t="s">
        <v>110</v>
      </c>
      <c r="B78" s="18">
        <v>1.1414699260300001</v>
      </c>
      <c r="C78" s="18">
        <v>1.2354148488100001</v>
      </c>
      <c r="D78" s="18">
        <v>1.2794402414499999</v>
      </c>
      <c r="E78" s="18">
        <v>1.2568721170199999</v>
      </c>
      <c r="F78" s="18">
        <v>1.19205018463</v>
      </c>
      <c r="G78" s="18">
        <v>1.22375594053</v>
      </c>
      <c r="H78" s="18">
        <v>1.2103013783000001</v>
      </c>
      <c r="I78" s="18">
        <v>1.5011324603</v>
      </c>
      <c r="J78" s="18">
        <v>1.48884317039</v>
      </c>
      <c r="K78" s="18">
        <v>1.44953092614</v>
      </c>
      <c r="L78" s="18">
        <v>1.48411315329</v>
      </c>
      <c r="M78" s="18">
        <v>1.5462706711700001</v>
      </c>
      <c r="N78" s="18">
        <v>1.94019993968</v>
      </c>
      <c r="O78" s="80"/>
      <c r="P78" s="80"/>
      <c r="Q78" s="80"/>
    </row>
    <row r="79" spans="1:17" ht="13" outlineLevel="3" x14ac:dyDescent="0.3">
      <c r="A79" s="93" t="s">
        <v>120</v>
      </c>
      <c r="B79" s="18">
        <v>16.526657320249999</v>
      </c>
      <c r="C79" s="18">
        <v>17.43889448865</v>
      </c>
      <c r="D79" s="18">
        <v>17.724252598709999</v>
      </c>
      <c r="E79" s="18">
        <v>17.724252598709999</v>
      </c>
      <c r="F79" s="18">
        <v>17.724252598709999</v>
      </c>
      <c r="G79" s="18">
        <v>17.724252598709999</v>
      </c>
      <c r="H79" s="18">
        <v>17.724252598709999</v>
      </c>
      <c r="I79" s="18">
        <v>22.155300602000001</v>
      </c>
      <c r="J79" s="18">
        <v>22.155300602000001</v>
      </c>
      <c r="K79" s="18">
        <v>22.155300602000001</v>
      </c>
      <c r="L79" s="18">
        <v>22.155300602000001</v>
      </c>
      <c r="M79" s="18">
        <v>22.155300602000001</v>
      </c>
      <c r="N79" s="18">
        <v>22.155300602000001</v>
      </c>
      <c r="O79" s="80"/>
      <c r="P79" s="80"/>
      <c r="Q79" s="80"/>
    </row>
    <row r="80" spans="1:17" ht="13" outlineLevel="3" x14ac:dyDescent="0.3">
      <c r="A80" s="93" t="s">
        <v>137</v>
      </c>
      <c r="B80" s="18">
        <v>1.2890436159999999E-2</v>
      </c>
      <c r="C80" s="18">
        <v>1.360196147E-2</v>
      </c>
      <c r="D80" s="18">
        <v>1.382453464E-2</v>
      </c>
      <c r="E80" s="18">
        <v>1.382453464E-2</v>
      </c>
      <c r="F80" s="18">
        <v>1.382453464E-2</v>
      </c>
      <c r="G80" s="18">
        <v>1.382453464E-2</v>
      </c>
      <c r="H80" s="18">
        <v>1.382453464E-2</v>
      </c>
      <c r="I80" s="18">
        <v>1.7280656490000001E-2</v>
      </c>
      <c r="J80" s="18">
        <v>1.7280656490000001E-2</v>
      </c>
      <c r="K80" s="18">
        <v>1.7280656490000001E-2</v>
      </c>
      <c r="L80" s="18">
        <v>1.7280656490000001E-2</v>
      </c>
      <c r="M80" s="18">
        <v>1.7280656490000001E-2</v>
      </c>
      <c r="N80" s="18">
        <v>1.7280656490000001E-2</v>
      </c>
      <c r="O80" s="80"/>
      <c r="P80" s="80"/>
      <c r="Q80" s="80"/>
    </row>
    <row r="81" spans="1:17" ht="13" outlineLevel="3" x14ac:dyDescent="0.3">
      <c r="A81" s="93" t="s">
        <v>219</v>
      </c>
      <c r="B81" s="18">
        <v>1.08277249519</v>
      </c>
      <c r="C81" s="18">
        <v>1.1215242275899999</v>
      </c>
      <c r="D81" s="18">
        <v>1.25513840146</v>
      </c>
      <c r="E81" s="18">
        <v>1.19103881053</v>
      </c>
      <c r="F81" s="18">
        <v>10.32770927855</v>
      </c>
      <c r="G81" s="18">
        <v>10.60240226849</v>
      </c>
      <c r="H81" s="18">
        <v>10.537307974539999</v>
      </c>
      <c r="I81" s="18">
        <v>12.74045321433</v>
      </c>
      <c r="J81" s="18">
        <v>12.62333326681</v>
      </c>
      <c r="K81" s="18">
        <v>12.154214007389999</v>
      </c>
      <c r="L81" s="18">
        <v>12.512710975719999</v>
      </c>
      <c r="M81" s="18">
        <v>13.112627268160001</v>
      </c>
      <c r="N81" s="18">
        <v>17.370752550180001</v>
      </c>
      <c r="O81" s="80"/>
      <c r="P81" s="80"/>
      <c r="Q81" s="80"/>
    </row>
    <row r="82" spans="1:17" ht="13" outlineLevel="3" x14ac:dyDescent="0.3">
      <c r="A82" s="93" t="s">
        <v>24</v>
      </c>
      <c r="B82" s="18">
        <v>13.60669455595</v>
      </c>
      <c r="C82" s="18">
        <v>14.29804471451</v>
      </c>
      <c r="D82" s="18">
        <v>14.602232268650001</v>
      </c>
      <c r="E82" s="18">
        <v>13.696369934870001</v>
      </c>
      <c r="F82" s="18">
        <v>12.735641040280001</v>
      </c>
      <c r="G82" s="18">
        <v>16.068705501669999</v>
      </c>
      <c r="H82" s="18">
        <v>28.586328484599999</v>
      </c>
      <c r="I82" s="18">
        <v>35.934972262560002</v>
      </c>
      <c r="J82" s="18">
        <v>35.285464710159999</v>
      </c>
      <c r="K82" s="18">
        <v>33.705040789020003</v>
      </c>
      <c r="L82" s="18">
        <v>33.072871220570001</v>
      </c>
      <c r="M82" s="18">
        <v>35.306803767319998</v>
      </c>
      <c r="N82" s="18">
        <v>36.492455130940002</v>
      </c>
      <c r="O82" s="80"/>
      <c r="P82" s="80"/>
      <c r="Q82" s="80"/>
    </row>
    <row r="83" spans="1:17" ht="13" outlineLevel="2" x14ac:dyDescent="0.3">
      <c r="A83" s="200" t="s">
        <v>221</v>
      </c>
      <c r="B83" s="115">
        <f t="shared" ref="B83:N83" si="13">SUM(B$84:B$87)</f>
        <v>50.739152857089998</v>
      </c>
      <c r="C83" s="115">
        <f t="shared" si="13"/>
        <v>52.55507456054</v>
      </c>
      <c r="D83" s="115">
        <f t="shared" si="13"/>
        <v>53.441965296500001</v>
      </c>
      <c r="E83" s="115">
        <f t="shared" si="13"/>
        <v>52.220470995140005</v>
      </c>
      <c r="F83" s="115">
        <f t="shared" si="13"/>
        <v>49.177684970680005</v>
      </c>
      <c r="G83" s="115">
        <f t="shared" si="13"/>
        <v>50.309784683190003</v>
      </c>
      <c r="H83" s="115">
        <f t="shared" si="13"/>
        <v>50.101555672499998</v>
      </c>
      <c r="I83" s="115">
        <f t="shared" si="13"/>
        <v>60.365689967359998</v>
      </c>
      <c r="J83" s="115">
        <f t="shared" si="13"/>
        <v>58.505806527879997</v>
      </c>
      <c r="K83" s="115">
        <f t="shared" si="13"/>
        <v>56.309925038210004</v>
      </c>
      <c r="L83" s="115">
        <f t="shared" si="13"/>
        <v>58.261854424150002</v>
      </c>
      <c r="M83" s="115">
        <f t="shared" si="13"/>
        <v>60.623442498870006</v>
      </c>
      <c r="N83" s="115">
        <f t="shared" si="13"/>
        <v>60.379535033480003</v>
      </c>
      <c r="O83" s="80"/>
      <c r="P83" s="80"/>
      <c r="Q83" s="80"/>
    </row>
    <row r="84" spans="1:17" ht="13" outlineLevel="3" x14ac:dyDescent="0.3">
      <c r="A84" s="93" t="s">
        <v>61</v>
      </c>
      <c r="B84" s="18">
        <v>20.099689999999999</v>
      </c>
      <c r="C84" s="18">
        <v>20.819044999999999</v>
      </c>
      <c r="D84" s="18">
        <v>21.560955</v>
      </c>
      <c r="E84" s="18">
        <v>21.18064</v>
      </c>
      <c r="F84" s="18">
        <v>19.946484999999999</v>
      </c>
      <c r="G84" s="18">
        <v>20.477015000000002</v>
      </c>
      <c r="H84" s="18">
        <v>20.00544</v>
      </c>
      <c r="I84" s="18">
        <v>24.047725</v>
      </c>
      <c r="J84" s="18">
        <v>23.82666</v>
      </c>
      <c r="K84" s="18">
        <v>23.114715</v>
      </c>
      <c r="L84" s="18">
        <v>23.666174999999999</v>
      </c>
      <c r="M84" s="18">
        <v>24.657360000000001</v>
      </c>
      <c r="N84" s="18">
        <v>25.318149999999999</v>
      </c>
      <c r="O84" s="80"/>
      <c r="P84" s="80"/>
      <c r="Q84" s="80"/>
    </row>
    <row r="85" spans="1:17" ht="13" outlineLevel="3" x14ac:dyDescent="0.3">
      <c r="A85" s="93" t="s">
        <v>77</v>
      </c>
      <c r="B85" s="18">
        <v>1.5810478E-3</v>
      </c>
      <c r="C85" s="18">
        <v>1.63763249E-3</v>
      </c>
      <c r="D85" s="18">
        <v>1.6959913499999999E-3</v>
      </c>
      <c r="E85" s="18">
        <v>1.6660756599999999E-3</v>
      </c>
      <c r="F85" s="18">
        <v>1.56899665E-3</v>
      </c>
      <c r="G85" s="18">
        <v>1.6107283E-3</v>
      </c>
      <c r="H85" s="18">
        <v>1.5736340699999999E-3</v>
      </c>
      <c r="I85" s="18">
        <v>1.8916014500000001E-3</v>
      </c>
      <c r="J85" s="18">
        <v>1.87421241E-3</v>
      </c>
      <c r="K85" s="18">
        <v>1.81821059E-3</v>
      </c>
      <c r="L85" s="18">
        <v>1.8615886099999999E-3</v>
      </c>
      <c r="M85" s="18">
        <v>1.93955552E-3</v>
      </c>
      <c r="N85" s="18">
        <v>1.99153347E-3</v>
      </c>
      <c r="O85" s="80"/>
      <c r="P85" s="80"/>
      <c r="Q85" s="80"/>
    </row>
    <row r="86" spans="1:17" ht="13" outlineLevel="3" x14ac:dyDescent="0.3">
      <c r="A86" s="93" t="s">
        <v>174</v>
      </c>
      <c r="B86" s="18">
        <v>8.11366189644</v>
      </c>
      <c r="C86" s="18">
        <v>8.40404464629</v>
      </c>
      <c r="D86" s="18">
        <v>8.7132063299499993</v>
      </c>
      <c r="E86" s="18">
        <v>8.2806853354799994</v>
      </c>
      <c r="F86" s="18">
        <v>7.7981857882399996</v>
      </c>
      <c r="G86" s="18">
        <v>7.8296872900299999</v>
      </c>
      <c r="H86" s="18">
        <v>8.5997528173000006</v>
      </c>
      <c r="I86" s="18">
        <v>10.478062298779999</v>
      </c>
      <c r="J86" s="18">
        <v>10.177052087150001</v>
      </c>
      <c r="K86" s="18">
        <v>9.4252427032899995</v>
      </c>
      <c r="L86" s="18">
        <v>10.25861938717</v>
      </c>
      <c r="M86" s="18">
        <v>10.60973950414</v>
      </c>
      <c r="N86" s="18">
        <v>11.098013129230001</v>
      </c>
      <c r="O86" s="80"/>
      <c r="P86" s="80"/>
      <c r="Q86" s="80"/>
    </row>
    <row r="87" spans="1:17" ht="13" outlineLevel="3" x14ac:dyDescent="0.3">
      <c r="A87" s="93" t="s">
        <v>47</v>
      </c>
      <c r="B87" s="18">
        <v>22.52421991285</v>
      </c>
      <c r="C87" s="18">
        <v>23.330347281760002</v>
      </c>
      <c r="D87" s="18">
        <v>23.166107975199999</v>
      </c>
      <c r="E87" s="18">
        <v>22.757479583999999</v>
      </c>
      <c r="F87" s="18">
        <v>21.43144518579</v>
      </c>
      <c r="G87" s="18">
        <v>22.001471664859999</v>
      </c>
      <c r="H87" s="18">
        <v>21.494789221129999</v>
      </c>
      <c r="I87" s="18">
        <v>25.838011067130001</v>
      </c>
      <c r="J87" s="18">
        <v>24.50022022832</v>
      </c>
      <c r="K87" s="18">
        <v>23.768149124330002</v>
      </c>
      <c r="L87" s="18">
        <v>24.335198448370001</v>
      </c>
      <c r="M87" s="18">
        <v>25.35440343921</v>
      </c>
      <c r="N87" s="18">
        <v>23.961380370779999</v>
      </c>
      <c r="O87" s="80"/>
      <c r="P87" s="80"/>
      <c r="Q87" s="80"/>
    </row>
    <row r="88" spans="1:17" ht="13" outlineLevel="2" x14ac:dyDescent="0.3">
      <c r="A88" s="200" t="s">
        <v>52</v>
      </c>
      <c r="B88" s="115">
        <f t="shared" ref="B88:N88" si="14">SUM(B$89:B$95)</f>
        <v>625.00446546599994</v>
      </c>
      <c r="C88" s="115">
        <f t="shared" si="14"/>
        <v>658.15304675699986</v>
      </c>
      <c r="D88" s="115">
        <f t="shared" si="14"/>
        <v>667.35677958700001</v>
      </c>
      <c r="E88" s="115">
        <f t="shared" si="14"/>
        <v>666.04030458699992</v>
      </c>
      <c r="F88" s="115">
        <f t="shared" si="14"/>
        <v>661.76822958699995</v>
      </c>
      <c r="G88" s="115">
        <f t="shared" si="14"/>
        <v>663.60467958699996</v>
      </c>
      <c r="H88" s="115">
        <f t="shared" si="14"/>
        <v>661.97230458699994</v>
      </c>
      <c r="I88" s="115">
        <f t="shared" si="14"/>
        <v>824.14499921799995</v>
      </c>
      <c r="J88" s="115">
        <f t="shared" si="14"/>
        <v>823.37977421799997</v>
      </c>
      <c r="K88" s="115">
        <f t="shared" si="14"/>
        <v>820.91534921799996</v>
      </c>
      <c r="L88" s="115">
        <f t="shared" si="14"/>
        <v>822.82424921799998</v>
      </c>
      <c r="M88" s="115">
        <f t="shared" si="14"/>
        <v>826.25527421799995</v>
      </c>
      <c r="N88" s="115">
        <f t="shared" si="14"/>
        <v>828.54262421800001</v>
      </c>
      <c r="O88" s="80"/>
      <c r="P88" s="80"/>
      <c r="Q88" s="80"/>
    </row>
    <row r="89" spans="1:17" ht="13" outlineLevel="3" x14ac:dyDescent="0.3">
      <c r="A89" s="93" t="s">
        <v>117</v>
      </c>
      <c r="B89" s="18">
        <v>81.834599999999995</v>
      </c>
      <c r="C89" s="18">
        <v>86.351699999999994</v>
      </c>
      <c r="D89" s="18">
        <v>87.764700000000005</v>
      </c>
      <c r="E89" s="18">
        <v>87.764700000000005</v>
      </c>
      <c r="F89" s="18">
        <v>87.764700000000005</v>
      </c>
      <c r="G89" s="18">
        <v>87.764700000000005</v>
      </c>
      <c r="H89" s="18">
        <v>87.764700000000005</v>
      </c>
      <c r="I89" s="18">
        <v>109.7058</v>
      </c>
      <c r="J89" s="18">
        <v>109.7058</v>
      </c>
      <c r="K89" s="18">
        <v>109.7058</v>
      </c>
      <c r="L89" s="18">
        <v>109.7058</v>
      </c>
      <c r="M89" s="18">
        <v>109.7058</v>
      </c>
      <c r="N89" s="18">
        <v>109.7058</v>
      </c>
      <c r="O89" s="80"/>
      <c r="P89" s="80"/>
      <c r="Q89" s="80"/>
    </row>
    <row r="90" spans="1:17" ht="13" outlineLevel="3" x14ac:dyDescent="0.3">
      <c r="A90" s="93" t="s">
        <v>205</v>
      </c>
      <c r="B90" s="18">
        <v>208.99547546599999</v>
      </c>
      <c r="C90" s="18">
        <v>220.531591757</v>
      </c>
      <c r="D90" s="18">
        <v>221.18547458699999</v>
      </c>
      <c r="E90" s="18">
        <v>221.18547458699999</v>
      </c>
      <c r="F90" s="18">
        <v>221.18547458699999</v>
      </c>
      <c r="G90" s="18">
        <v>221.18547458699999</v>
      </c>
      <c r="H90" s="18">
        <v>221.18547458699999</v>
      </c>
      <c r="I90" s="18">
        <v>276.48165421800002</v>
      </c>
      <c r="J90" s="18">
        <v>276.48165421800002</v>
      </c>
      <c r="K90" s="18">
        <v>276.48165421800002</v>
      </c>
      <c r="L90" s="18">
        <v>276.48165421800002</v>
      </c>
      <c r="M90" s="18">
        <v>276.48165421800002</v>
      </c>
      <c r="N90" s="18">
        <v>276.48165421800002</v>
      </c>
      <c r="O90" s="80"/>
      <c r="P90" s="80"/>
      <c r="Q90" s="80"/>
    </row>
    <row r="91" spans="1:17" ht="13" outlineLevel="3" x14ac:dyDescent="0.3">
      <c r="A91" s="93" t="s">
        <v>223</v>
      </c>
      <c r="B91" s="18">
        <v>81.834599999999995</v>
      </c>
      <c r="C91" s="18">
        <v>86.351699999999994</v>
      </c>
      <c r="D91" s="18">
        <v>87.764700000000005</v>
      </c>
      <c r="E91" s="18">
        <v>87.764700000000005</v>
      </c>
      <c r="F91" s="18">
        <v>87.764700000000005</v>
      </c>
      <c r="G91" s="18">
        <v>87.764700000000005</v>
      </c>
      <c r="H91" s="18">
        <v>87.764700000000005</v>
      </c>
      <c r="I91" s="18">
        <v>109.7058</v>
      </c>
      <c r="J91" s="18">
        <v>109.7058</v>
      </c>
      <c r="K91" s="18">
        <v>109.7058</v>
      </c>
      <c r="L91" s="18">
        <v>109.7058</v>
      </c>
      <c r="M91" s="18">
        <v>109.7058</v>
      </c>
      <c r="N91" s="18">
        <v>109.7058</v>
      </c>
      <c r="O91" s="80"/>
      <c r="P91" s="80"/>
      <c r="Q91" s="80"/>
    </row>
    <row r="92" spans="1:17" ht="13" outlineLevel="3" x14ac:dyDescent="0.3">
      <c r="A92" s="93" t="s">
        <v>21</v>
      </c>
      <c r="B92" s="18">
        <v>64.103769999999997</v>
      </c>
      <c r="C92" s="18">
        <v>67.642165000000006</v>
      </c>
      <c r="D92" s="18">
        <v>68.749015</v>
      </c>
      <c r="E92" s="18">
        <v>68.749015</v>
      </c>
      <c r="F92" s="18">
        <v>68.749015</v>
      </c>
      <c r="G92" s="18">
        <v>68.749015</v>
      </c>
      <c r="H92" s="18">
        <v>68.749015</v>
      </c>
      <c r="I92" s="18">
        <v>85.936210000000003</v>
      </c>
      <c r="J92" s="18">
        <v>85.936210000000003</v>
      </c>
      <c r="K92" s="18">
        <v>85.936210000000003</v>
      </c>
      <c r="L92" s="18">
        <v>85.936210000000003</v>
      </c>
      <c r="M92" s="18">
        <v>85.936210000000003</v>
      </c>
      <c r="N92" s="18">
        <v>85.936210000000003</v>
      </c>
      <c r="O92" s="80"/>
      <c r="P92" s="80"/>
      <c r="Q92" s="80"/>
    </row>
    <row r="93" spans="1:17" ht="13" outlineLevel="3" x14ac:dyDescent="0.3">
      <c r="A93" s="93" t="s">
        <v>58</v>
      </c>
      <c r="B93" s="18">
        <v>30.922599999999999</v>
      </c>
      <c r="C93" s="18">
        <v>32.029299999999999</v>
      </c>
      <c r="D93" s="18">
        <v>33.170699999999997</v>
      </c>
      <c r="E93" s="18">
        <v>32.585599999999999</v>
      </c>
      <c r="F93" s="18">
        <v>30.686900000000001</v>
      </c>
      <c r="G93" s="18">
        <v>31.5031</v>
      </c>
      <c r="H93" s="18">
        <v>30.7776</v>
      </c>
      <c r="I93" s="18">
        <v>36.996499999999997</v>
      </c>
      <c r="J93" s="18">
        <v>36.656399999999998</v>
      </c>
      <c r="K93" s="18">
        <v>35.561100000000003</v>
      </c>
      <c r="L93" s="18">
        <v>36.409500000000001</v>
      </c>
      <c r="M93" s="18">
        <v>37.934399999999997</v>
      </c>
      <c r="N93" s="18">
        <v>38.951000000000001</v>
      </c>
      <c r="O93" s="80"/>
      <c r="P93" s="80"/>
      <c r="Q93" s="80"/>
    </row>
    <row r="94" spans="1:17" ht="13" outlineLevel="3" x14ac:dyDescent="0.3">
      <c r="A94" s="93" t="s">
        <v>185</v>
      </c>
      <c r="B94" s="18">
        <v>109.57657</v>
      </c>
      <c r="C94" s="18">
        <v>114.874765</v>
      </c>
      <c r="D94" s="18">
        <v>117.526115</v>
      </c>
      <c r="E94" s="18">
        <v>116.79474</v>
      </c>
      <c r="F94" s="18">
        <v>114.42136499999999</v>
      </c>
      <c r="G94" s="18">
        <v>115.441615</v>
      </c>
      <c r="H94" s="18">
        <v>114.53474</v>
      </c>
      <c r="I94" s="18">
        <v>141.32398499999999</v>
      </c>
      <c r="J94" s="18">
        <v>140.89886000000001</v>
      </c>
      <c r="K94" s="18">
        <v>139.52973499999999</v>
      </c>
      <c r="L94" s="18">
        <v>140.59023500000001</v>
      </c>
      <c r="M94" s="18">
        <v>142.49636000000001</v>
      </c>
      <c r="N94" s="18">
        <v>143.76711</v>
      </c>
      <c r="O94" s="80"/>
      <c r="P94" s="80"/>
      <c r="Q94" s="80"/>
    </row>
    <row r="95" spans="1:17" ht="13" outlineLevel="3" x14ac:dyDescent="0.3">
      <c r="A95" s="93" t="s">
        <v>3</v>
      </c>
      <c r="B95" s="18">
        <v>47.736849999999997</v>
      </c>
      <c r="C95" s="18">
        <v>50.371825000000001</v>
      </c>
      <c r="D95" s="18">
        <v>51.196075</v>
      </c>
      <c r="E95" s="18">
        <v>51.196075</v>
      </c>
      <c r="F95" s="18">
        <v>51.196075</v>
      </c>
      <c r="G95" s="18">
        <v>51.196075</v>
      </c>
      <c r="H95" s="18">
        <v>51.196075</v>
      </c>
      <c r="I95" s="18">
        <v>63.995049999999999</v>
      </c>
      <c r="J95" s="18">
        <v>63.995049999999999</v>
      </c>
      <c r="K95" s="18">
        <v>63.995049999999999</v>
      </c>
      <c r="L95" s="18">
        <v>63.995049999999999</v>
      </c>
      <c r="M95" s="18">
        <v>63.995049999999999</v>
      </c>
      <c r="N95" s="18">
        <v>63.995049999999999</v>
      </c>
      <c r="O95" s="80"/>
      <c r="P95" s="80"/>
      <c r="Q95" s="80"/>
    </row>
    <row r="96" spans="1:17" ht="13" outlineLevel="2" x14ac:dyDescent="0.3">
      <c r="A96" s="200" t="s">
        <v>178</v>
      </c>
      <c r="B96" s="115">
        <f t="shared" ref="B96:N96" si="15">SUM(B$97:B$97)</f>
        <v>120.49942593211</v>
      </c>
      <c r="C96" s="115">
        <f t="shared" si="15"/>
        <v>126.44110758607</v>
      </c>
      <c r="D96" s="115">
        <f t="shared" si="15"/>
        <v>129.47003074828999</v>
      </c>
      <c r="E96" s="115">
        <f t="shared" si="15"/>
        <v>127.64369361811001</v>
      </c>
      <c r="F96" s="115">
        <f t="shared" si="15"/>
        <v>124.12606137896</v>
      </c>
      <c r="G96" s="115">
        <f t="shared" si="15"/>
        <v>124.62447267562</v>
      </c>
      <c r="H96" s="115">
        <f t="shared" si="15"/>
        <v>122.60055934092</v>
      </c>
      <c r="I96" s="115">
        <f t="shared" si="15"/>
        <v>152.76783147304999</v>
      </c>
      <c r="J96" s="115">
        <f t="shared" si="15"/>
        <v>150.19928715866001</v>
      </c>
      <c r="K96" s="115">
        <f t="shared" si="15"/>
        <v>147.72192919107999</v>
      </c>
      <c r="L96" s="115">
        <f t="shared" si="15"/>
        <v>148.11585698682001</v>
      </c>
      <c r="M96" s="115">
        <f t="shared" si="15"/>
        <v>151.75707416924001</v>
      </c>
      <c r="N96" s="115">
        <f t="shared" si="15"/>
        <v>153.60404350837999</v>
      </c>
      <c r="O96" s="80"/>
      <c r="P96" s="80"/>
      <c r="Q96" s="80"/>
    </row>
    <row r="97" spans="1:17" ht="13" outlineLevel="3" x14ac:dyDescent="0.3">
      <c r="A97" s="93" t="s">
        <v>147</v>
      </c>
      <c r="B97" s="18">
        <v>120.49942593211</v>
      </c>
      <c r="C97" s="18">
        <v>126.44110758607</v>
      </c>
      <c r="D97" s="18">
        <v>129.47003074828999</v>
      </c>
      <c r="E97" s="18">
        <v>127.64369361811001</v>
      </c>
      <c r="F97" s="18">
        <v>124.12606137896</v>
      </c>
      <c r="G97" s="18">
        <v>124.62447267562</v>
      </c>
      <c r="H97" s="18">
        <v>122.60055934092</v>
      </c>
      <c r="I97" s="18">
        <v>152.76783147304999</v>
      </c>
      <c r="J97" s="18">
        <v>150.19928715866001</v>
      </c>
      <c r="K97" s="18">
        <v>147.72192919107999</v>
      </c>
      <c r="L97" s="18">
        <v>148.11585698682001</v>
      </c>
      <c r="M97" s="18">
        <v>151.75707416924001</v>
      </c>
      <c r="N97" s="18">
        <v>153.60404350837999</v>
      </c>
      <c r="O97" s="80"/>
      <c r="P97" s="80"/>
      <c r="Q97" s="80"/>
    </row>
    <row r="98" spans="1:17" ht="14.5" outlineLevel="1" x14ac:dyDescent="0.35">
      <c r="A98" s="132" t="s">
        <v>13</v>
      </c>
      <c r="B98" s="220">
        <f t="shared" ref="B98:N98" si="16">B$99+B$106+B$107+B$111+B$114</f>
        <v>260.30123280928001</v>
      </c>
      <c r="C98" s="220">
        <f t="shared" si="16"/>
        <v>271.20999726936998</v>
      </c>
      <c r="D98" s="220">
        <f t="shared" si="16"/>
        <v>274.28139405923997</v>
      </c>
      <c r="E98" s="220">
        <f t="shared" si="16"/>
        <v>258.34575485347</v>
      </c>
      <c r="F98" s="220">
        <f t="shared" si="16"/>
        <v>249.75380224332</v>
      </c>
      <c r="G98" s="220">
        <f t="shared" si="16"/>
        <v>250.88513732716999</v>
      </c>
      <c r="H98" s="220">
        <f t="shared" si="16"/>
        <v>244.99009831563995</v>
      </c>
      <c r="I98" s="220">
        <f t="shared" si="16"/>
        <v>304.56612111100998</v>
      </c>
      <c r="J98" s="220">
        <f t="shared" si="16"/>
        <v>298.63295736935999</v>
      </c>
      <c r="K98" s="220">
        <f t="shared" si="16"/>
        <v>279.02614601309</v>
      </c>
      <c r="L98" s="220">
        <f t="shared" si="16"/>
        <v>281.86579842856997</v>
      </c>
      <c r="M98" s="220">
        <f t="shared" si="16"/>
        <v>287.01302848972</v>
      </c>
      <c r="N98" s="220">
        <f t="shared" si="16"/>
        <v>285.51505989857003</v>
      </c>
      <c r="O98" s="80"/>
      <c r="P98" s="80"/>
      <c r="Q98" s="80"/>
    </row>
    <row r="99" spans="1:17" ht="13" outlineLevel="2" x14ac:dyDescent="0.3">
      <c r="A99" s="200" t="s">
        <v>175</v>
      </c>
      <c r="B99" s="115">
        <f t="shared" ref="B99:N99" si="17">SUM(B$100:B$105)</f>
        <v>186.07907643070001</v>
      </c>
      <c r="C99" s="115">
        <f t="shared" si="17"/>
        <v>195.07748700932001</v>
      </c>
      <c r="D99" s="115">
        <f t="shared" si="17"/>
        <v>195.96076791711002</v>
      </c>
      <c r="E99" s="115">
        <f t="shared" si="17"/>
        <v>180.25194938530001</v>
      </c>
      <c r="F99" s="115">
        <f t="shared" si="17"/>
        <v>171.87839017832999</v>
      </c>
      <c r="G99" s="115">
        <f t="shared" si="17"/>
        <v>172.98828134399</v>
      </c>
      <c r="H99" s="115">
        <f t="shared" si="17"/>
        <v>167.15309668704998</v>
      </c>
      <c r="I99" s="115">
        <f t="shared" si="17"/>
        <v>207.36022958058001</v>
      </c>
      <c r="J99" s="115">
        <f t="shared" si="17"/>
        <v>201.49692117792998</v>
      </c>
      <c r="K99" s="115">
        <f t="shared" si="17"/>
        <v>182.15252742290002</v>
      </c>
      <c r="L99" s="115">
        <f t="shared" si="17"/>
        <v>184.97755415296999</v>
      </c>
      <c r="M99" s="115">
        <f t="shared" si="17"/>
        <v>190.15738068697999</v>
      </c>
      <c r="N99" s="115">
        <f t="shared" si="17"/>
        <v>188.51578636895002</v>
      </c>
      <c r="O99" s="80"/>
      <c r="P99" s="80"/>
      <c r="Q99" s="80"/>
    </row>
    <row r="100" spans="1:17" ht="13" outlineLevel="3" x14ac:dyDescent="0.3">
      <c r="A100" s="93" t="s">
        <v>62</v>
      </c>
      <c r="B100" s="18">
        <v>9.2767800000000005</v>
      </c>
      <c r="C100" s="18">
        <v>9.6087900000000008</v>
      </c>
      <c r="D100" s="18">
        <v>9.9512099999999997</v>
      </c>
      <c r="E100" s="18">
        <v>9.7756799999999995</v>
      </c>
      <c r="F100" s="18">
        <v>9.2060700000000004</v>
      </c>
      <c r="G100" s="18">
        <v>9.4509299999999996</v>
      </c>
      <c r="H100" s="18">
        <v>9.2332800000000006</v>
      </c>
      <c r="I100" s="18">
        <v>11.09895</v>
      </c>
      <c r="J100" s="18">
        <v>10.996919999999999</v>
      </c>
      <c r="K100" s="18">
        <v>10.668329999999999</v>
      </c>
      <c r="L100" s="18">
        <v>10.92285</v>
      </c>
      <c r="M100" s="18">
        <v>11.380319999999999</v>
      </c>
      <c r="N100" s="18">
        <v>11.6853</v>
      </c>
      <c r="O100" s="80"/>
      <c r="P100" s="80"/>
      <c r="Q100" s="80"/>
    </row>
    <row r="101" spans="1:17" ht="13" outlineLevel="3" x14ac:dyDescent="0.3">
      <c r="A101" s="93" t="s">
        <v>51</v>
      </c>
      <c r="B101" s="18">
        <v>9.2797913305699993</v>
      </c>
      <c r="C101" s="18">
        <v>9.6614559909099995</v>
      </c>
      <c r="D101" s="18">
        <v>10.11393998032</v>
      </c>
      <c r="E101" s="18">
        <v>9.8977268036199995</v>
      </c>
      <c r="F101" s="18">
        <v>8.8897668661499996</v>
      </c>
      <c r="G101" s="18">
        <v>9.2450289786899997</v>
      </c>
      <c r="H101" s="18">
        <v>10.55890174492</v>
      </c>
      <c r="I101" s="18">
        <v>12.692425933339999</v>
      </c>
      <c r="J101" s="18">
        <v>14.406493070110001</v>
      </c>
      <c r="K101" s="18">
        <v>13.12383224003</v>
      </c>
      <c r="L101" s="18">
        <v>18.17540625354</v>
      </c>
      <c r="M101" s="18">
        <v>19.558516474489998</v>
      </c>
      <c r="N101" s="18">
        <v>21.399462458510001</v>
      </c>
      <c r="O101" s="80"/>
      <c r="P101" s="80"/>
      <c r="Q101" s="80"/>
    </row>
    <row r="102" spans="1:17" ht="13" outlineLevel="3" x14ac:dyDescent="0.3">
      <c r="A102" s="93" t="s">
        <v>94</v>
      </c>
      <c r="B102" s="18">
        <v>1.685745539</v>
      </c>
      <c r="C102" s="18">
        <v>1.718051652</v>
      </c>
      <c r="D102" s="18">
        <v>1.779276348</v>
      </c>
      <c r="E102" s="18">
        <v>1.747891584</v>
      </c>
      <c r="F102" s="18">
        <v>1.6460453159999999</v>
      </c>
      <c r="G102" s="18">
        <v>1.689826284</v>
      </c>
      <c r="H102" s="18">
        <v>1.6509104640000001</v>
      </c>
      <c r="I102" s="18">
        <v>1.9521203224999999</v>
      </c>
      <c r="J102" s="18">
        <v>1.934174946</v>
      </c>
      <c r="K102" s="18">
        <v>1.8763814415</v>
      </c>
      <c r="L102" s="18">
        <v>1.9211472675000001</v>
      </c>
      <c r="M102" s="18">
        <v>2.001608616</v>
      </c>
      <c r="N102" s="18">
        <v>2.0552495149999999</v>
      </c>
      <c r="O102" s="80"/>
      <c r="P102" s="80"/>
      <c r="Q102" s="80"/>
    </row>
    <row r="103" spans="1:17" ht="13" outlineLevel="3" x14ac:dyDescent="0.3">
      <c r="A103" s="93" t="s">
        <v>132</v>
      </c>
      <c r="B103" s="18">
        <v>12.77248679523</v>
      </c>
      <c r="C103" s="18">
        <v>13.47750154575</v>
      </c>
      <c r="D103" s="18">
        <v>13.69803813837</v>
      </c>
      <c r="E103" s="18">
        <v>13.641006379</v>
      </c>
      <c r="F103" s="18">
        <v>13.353723261580001</v>
      </c>
      <c r="G103" s="18">
        <v>13.26244797328</v>
      </c>
      <c r="H103" s="18">
        <v>13.48389018009</v>
      </c>
      <c r="I103" s="18">
        <v>16.854851202359999</v>
      </c>
      <c r="J103" s="18">
        <v>16.855321182010002</v>
      </c>
      <c r="K103" s="18">
        <v>16.779679161259999</v>
      </c>
      <c r="L103" s="18">
        <v>16.75195372896</v>
      </c>
      <c r="M103" s="18">
        <v>16.6378596966</v>
      </c>
      <c r="N103" s="18">
        <v>17.16922751996</v>
      </c>
      <c r="O103" s="80"/>
      <c r="P103" s="80"/>
      <c r="Q103" s="80"/>
    </row>
    <row r="104" spans="1:17" ht="13" outlineLevel="3" x14ac:dyDescent="0.3">
      <c r="A104" s="93" t="s">
        <v>147</v>
      </c>
      <c r="B104" s="18">
        <v>153.0642727659</v>
      </c>
      <c r="C104" s="18">
        <v>160.61168782065999</v>
      </c>
      <c r="D104" s="18">
        <v>160.41830345042001</v>
      </c>
      <c r="E104" s="18">
        <v>145.18964461868001</v>
      </c>
      <c r="F104" s="18">
        <v>138.7827847346</v>
      </c>
      <c r="G104" s="18">
        <v>139.34004810802</v>
      </c>
      <c r="H104" s="18">
        <v>132.22163829834</v>
      </c>
      <c r="I104" s="18">
        <v>164.75628712657999</v>
      </c>
      <c r="J104" s="18">
        <v>157.29832746407999</v>
      </c>
      <c r="K104" s="18">
        <v>139.69862006438001</v>
      </c>
      <c r="L104" s="18">
        <v>137.20051238724</v>
      </c>
      <c r="M104" s="18">
        <v>140.57339138416</v>
      </c>
      <c r="N104" s="18">
        <v>136.20086235975</v>
      </c>
      <c r="O104" s="80"/>
      <c r="P104" s="80"/>
      <c r="Q104" s="80"/>
    </row>
    <row r="105" spans="1:17" ht="13" outlineLevel="3" x14ac:dyDescent="0.3">
      <c r="A105" s="93" t="s">
        <v>142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4.4759997000000003E-3</v>
      </c>
      <c r="I105" s="18">
        <v>5.5949957999999996E-3</v>
      </c>
      <c r="J105" s="18">
        <v>5.6845157299999999E-3</v>
      </c>
      <c r="K105" s="18">
        <v>5.6845157299999999E-3</v>
      </c>
      <c r="L105" s="18">
        <v>5.6845157299999999E-3</v>
      </c>
      <c r="M105" s="18">
        <v>5.6845157299999999E-3</v>
      </c>
      <c r="N105" s="18">
        <v>5.6845157299999999E-3</v>
      </c>
      <c r="O105" s="80"/>
      <c r="P105" s="80"/>
      <c r="Q105" s="80"/>
    </row>
    <row r="106" spans="1:17" ht="13" outlineLevel="2" x14ac:dyDescent="0.3">
      <c r="A106" s="200" t="s">
        <v>43</v>
      </c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80"/>
      <c r="P106" s="80"/>
      <c r="Q106" s="80"/>
    </row>
    <row r="107" spans="1:17" ht="13" outlineLevel="2" x14ac:dyDescent="0.3">
      <c r="A107" s="200" t="s">
        <v>221</v>
      </c>
      <c r="B107" s="115">
        <f t="shared" ref="B107:N107" si="18">SUM(B$108:B$110)</f>
        <v>29.513522327330001</v>
      </c>
      <c r="C107" s="115">
        <f t="shared" si="18"/>
        <v>28.97436397037</v>
      </c>
      <c r="D107" s="115">
        <f t="shared" si="18"/>
        <v>30.366046220949997</v>
      </c>
      <c r="E107" s="115">
        <f t="shared" si="18"/>
        <v>30.186352530119997</v>
      </c>
      <c r="F107" s="115">
        <f t="shared" si="18"/>
        <v>30.058728455579999</v>
      </c>
      <c r="G107" s="115">
        <f t="shared" si="18"/>
        <v>30.067311319599998</v>
      </c>
      <c r="H107" s="115">
        <f t="shared" si="18"/>
        <v>30.059682223979998</v>
      </c>
      <c r="I107" s="115">
        <f t="shared" si="18"/>
        <v>37.496740365419996</v>
      </c>
      <c r="J107" s="115">
        <f t="shared" si="18"/>
        <v>37.493163996809997</v>
      </c>
      <c r="K107" s="115">
        <f t="shared" si="18"/>
        <v>37.294672384489999</v>
      </c>
      <c r="L107" s="115">
        <f t="shared" si="18"/>
        <v>37.299133118269999</v>
      </c>
      <c r="M107" s="115">
        <f t="shared" si="18"/>
        <v>37.172578318719999</v>
      </c>
      <c r="N107" s="115">
        <f t="shared" si="18"/>
        <v>37.268544666909996</v>
      </c>
      <c r="O107" s="80"/>
      <c r="P107" s="80"/>
      <c r="Q107" s="80"/>
    </row>
    <row r="108" spans="1:17" ht="13" outlineLevel="3" x14ac:dyDescent="0.3">
      <c r="A108" s="93" t="s">
        <v>153</v>
      </c>
      <c r="B108" s="18">
        <v>4.4761919675000001</v>
      </c>
      <c r="C108" s="18">
        <v>4.7232684698099998</v>
      </c>
      <c r="D108" s="18">
        <v>5.7084016451000004</v>
      </c>
      <c r="E108" s="18">
        <v>5.7084016451000004</v>
      </c>
      <c r="F108" s="18">
        <v>5.6007436130999997</v>
      </c>
      <c r="G108" s="18">
        <v>5.6007436130999997</v>
      </c>
      <c r="H108" s="18">
        <v>5.6007436130999997</v>
      </c>
      <c r="I108" s="18">
        <v>6.9386035511999999</v>
      </c>
      <c r="J108" s="18">
        <v>6.9386035511999999</v>
      </c>
      <c r="K108" s="18">
        <v>6.9386035511999999</v>
      </c>
      <c r="L108" s="18">
        <v>6.9386035511999999</v>
      </c>
      <c r="M108" s="18">
        <v>6.8040311031999998</v>
      </c>
      <c r="N108" s="18">
        <v>6.8946523524199996</v>
      </c>
      <c r="O108" s="80"/>
      <c r="P108" s="80"/>
      <c r="Q108" s="80"/>
    </row>
    <row r="109" spans="1:17" ht="13" outlineLevel="3" x14ac:dyDescent="0.3">
      <c r="A109" s="93" t="s">
        <v>47</v>
      </c>
      <c r="B109" s="18">
        <v>0.48695035983000001</v>
      </c>
      <c r="C109" s="18">
        <v>0.50437800056000004</v>
      </c>
      <c r="D109" s="18">
        <v>0.52235207584999999</v>
      </c>
      <c r="E109" s="18">
        <v>0.34265838502000001</v>
      </c>
      <c r="F109" s="18">
        <v>0.32269234248000001</v>
      </c>
      <c r="G109" s="18">
        <v>0.33127520649999997</v>
      </c>
      <c r="H109" s="18">
        <v>0.32364611088</v>
      </c>
      <c r="I109" s="18">
        <v>0.38904181422</v>
      </c>
      <c r="J109" s="18">
        <v>0.38546544561000001</v>
      </c>
      <c r="K109" s="18">
        <v>0.18697383329</v>
      </c>
      <c r="L109" s="18">
        <v>0.19143456707000001</v>
      </c>
      <c r="M109" s="18">
        <v>0.19945221552</v>
      </c>
      <c r="N109" s="18">
        <v>0.20479731448999999</v>
      </c>
      <c r="O109" s="80"/>
      <c r="P109" s="80"/>
      <c r="Q109" s="80"/>
    </row>
    <row r="110" spans="1:17" ht="13" outlineLevel="3" x14ac:dyDescent="0.3">
      <c r="A110" s="93" t="s">
        <v>119</v>
      </c>
      <c r="B110" s="18">
        <v>24.550380000000001</v>
      </c>
      <c r="C110" s="18">
        <v>23.746717499999999</v>
      </c>
      <c r="D110" s="18">
        <v>24.135292499999998</v>
      </c>
      <c r="E110" s="18">
        <v>24.135292499999998</v>
      </c>
      <c r="F110" s="18">
        <v>24.135292499999998</v>
      </c>
      <c r="G110" s="18">
        <v>24.135292499999998</v>
      </c>
      <c r="H110" s="18">
        <v>24.135292499999998</v>
      </c>
      <c r="I110" s="18">
        <v>30.169094999999999</v>
      </c>
      <c r="J110" s="18">
        <v>30.169094999999999</v>
      </c>
      <c r="K110" s="18">
        <v>30.169094999999999</v>
      </c>
      <c r="L110" s="18">
        <v>30.169094999999999</v>
      </c>
      <c r="M110" s="18">
        <v>30.169094999999999</v>
      </c>
      <c r="N110" s="18">
        <v>30.169094999999999</v>
      </c>
      <c r="O110" s="80"/>
      <c r="P110" s="80"/>
      <c r="Q110" s="80"/>
    </row>
    <row r="111" spans="1:17" ht="13" outlineLevel="2" x14ac:dyDescent="0.3">
      <c r="A111" s="200" t="s">
        <v>52</v>
      </c>
      <c r="B111" s="115">
        <f t="shared" ref="B111:N111" si="19">SUM(B$112:B$113)</f>
        <v>41.599254999999999</v>
      </c>
      <c r="C111" s="115">
        <f t="shared" si="19"/>
        <v>43.895447500000003</v>
      </c>
      <c r="D111" s="115">
        <f t="shared" si="19"/>
        <v>44.613722499999994</v>
      </c>
      <c r="E111" s="115">
        <f t="shared" si="19"/>
        <v>44.613722499999994</v>
      </c>
      <c r="F111" s="115">
        <f t="shared" si="19"/>
        <v>44.613722499999994</v>
      </c>
      <c r="G111" s="115">
        <f t="shared" si="19"/>
        <v>44.613722499999994</v>
      </c>
      <c r="H111" s="115">
        <f t="shared" si="19"/>
        <v>44.613722499999994</v>
      </c>
      <c r="I111" s="115">
        <f t="shared" si="19"/>
        <v>55.767115000000004</v>
      </c>
      <c r="J111" s="115">
        <f t="shared" si="19"/>
        <v>55.767115000000004</v>
      </c>
      <c r="K111" s="115">
        <f t="shared" si="19"/>
        <v>55.767115000000004</v>
      </c>
      <c r="L111" s="115">
        <f t="shared" si="19"/>
        <v>55.767115000000004</v>
      </c>
      <c r="M111" s="115">
        <f t="shared" si="19"/>
        <v>55.767115000000004</v>
      </c>
      <c r="N111" s="115">
        <f t="shared" si="19"/>
        <v>55.767115000000004</v>
      </c>
      <c r="O111" s="80"/>
      <c r="P111" s="80"/>
      <c r="Q111" s="80"/>
    </row>
    <row r="112" spans="1:17" ht="13" outlineLevel="3" x14ac:dyDescent="0.3">
      <c r="A112" s="93" t="s">
        <v>99</v>
      </c>
      <c r="B112" s="18">
        <v>19.094740000000002</v>
      </c>
      <c r="C112" s="18">
        <v>20.14873</v>
      </c>
      <c r="D112" s="18">
        <v>20.478429999999999</v>
      </c>
      <c r="E112" s="18">
        <v>20.478429999999999</v>
      </c>
      <c r="F112" s="18">
        <v>20.478429999999999</v>
      </c>
      <c r="G112" s="18">
        <v>20.478429999999999</v>
      </c>
      <c r="H112" s="18">
        <v>20.478429999999999</v>
      </c>
      <c r="I112" s="18">
        <v>25.598020000000002</v>
      </c>
      <c r="J112" s="18">
        <v>25.598020000000002</v>
      </c>
      <c r="K112" s="18">
        <v>25.598020000000002</v>
      </c>
      <c r="L112" s="18">
        <v>25.598020000000002</v>
      </c>
      <c r="M112" s="18">
        <v>25.598020000000002</v>
      </c>
      <c r="N112" s="18">
        <v>25.598020000000002</v>
      </c>
      <c r="O112" s="80"/>
      <c r="P112" s="80"/>
      <c r="Q112" s="80"/>
    </row>
    <row r="113" spans="1:17" ht="13" outlineLevel="3" x14ac:dyDescent="0.3">
      <c r="A113" s="93" t="s">
        <v>97</v>
      </c>
      <c r="B113" s="18">
        <v>22.504515000000001</v>
      </c>
      <c r="C113" s="18">
        <v>23.746717499999999</v>
      </c>
      <c r="D113" s="18">
        <v>24.135292499999998</v>
      </c>
      <c r="E113" s="18">
        <v>24.135292499999998</v>
      </c>
      <c r="F113" s="18">
        <v>24.135292499999998</v>
      </c>
      <c r="G113" s="18">
        <v>24.135292499999998</v>
      </c>
      <c r="H113" s="18">
        <v>24.135292499999998</v>
      </c>
      <c r="I113" s="18">
        <v>30.169094999999999</v>
      </c>
      <c r="J113" s="18">
        <v>30.169094999999999</v>
      </c>
      <c r="K113" s="18">
        <v>30.169094999999999</v>
      </c>
      <c r="L113" s="18">
        <v>30.169094999999999</v>
      </c>
      <c r="M113" s="18">
        <v>30.169094999999999</v>
      </c>
      <c r="N113" s="18">
        <v>30.169094999999999</v>
      </c>
      <c r="O113" s="80"/>
      <c r="P113" s="80"/>
      <c r="Q113" s="80"/>
    </row>
    <row r="114" spans="1:17" ht="13" outlineLevel="2" x14ac:dyDescent="0.3">
      <c r="A114" s="200" t="s">
        <v>178</v>
      </c>
      <c r="B114" s="115">
        <f t="shared" ref="B114:N114" si="20">SUM(B$115:B$115)</f>
        <v>3.1093790512499999</v>
      </c>
      <c r="C114" s="115">
        <f t="shared" si="20"/>
        <v>3.2626987896799999</v>
      </c>
      <c r="D114" s="115">
        <f t="shared" si="20"/>
        <v>3.34085742118</v>
      </c>
      <c r="E114" s="115">
        <f t="shared" si="20"/>
        <v>3.2937304380499999</v>
      </c>
      <c r="F114" s="115">
        <f t="shared" si="20"/>
        <v>3.2029611094099999</v>
      </c>
      <c r="G114" s="115">
        <f t="shared" si="20"/>
        <v>3.2158221635799999</v>
      </c>
      <c r="H114" s="115">
        <f t="shared" si="20"/>
        <v>3.1635969046099999</v>
      </c>
      <c r="I114" s="115">
        <f t="shared" si="20"/>
        <v>3.9420361650100002</v>
      </c>
      <c r="J114" s="115">
        <f t="shared" si="20"/>
        <v>3.8757571946199998</v>
      </c>
      <c r="K114" s="115">
        <f t="shared" si="20"/>
        <v>3.8118312056999999</v>
      </c>
      <c r="L114" s="115">
        <f t="shared" si="20"/>
        <v>3.8219961573300001</v>
      </c>
      <c r="M114" s="115">
        <f t="shared" si="20"/>
        <v>3.9159544840199998</v>
      </c>
      <c r="N114" s="115">
        <f t="shared" si="20"/>
        <v>3.9636138627099999</v>
      </c>
      <c r="O114" s="80"/>
      <c r="P114" s="80"/>
      <c r="Q114" s="80"/>
    </row>
    <row r="115" spans="1:17" ht="13" outlineLevel="3" x14ac:dyDescent="0.3">
      <c r="A115" s="93" t="s">
        <v>147</v>
      </c>
      <c r="B115" s="18">
        <v>3.1093790512499999</v>
      </c>
      <c r="C115" s="18">
        <v>3.2626987896799999</v>
      </c>
      <c r="D115" s="18">
        <v>3.34085742118</v>
      </c>
      <c r="E115" s="18">
        <v>3.2937304380499999</v>
      </c>
      <c r="F115" s="18">
        <v>3.2029611094099999</v>
      </c>
      <c r="G115" s="18">
        <v>3.2158221635799999</v>
      </c>
      <c r="H115" s="18">
        <v>3.1635969046099999</v>
      </c>
      <c r="I115" s="18">
        <v>3.9420361650100002</v>
      </c>
      <c r="J115" s="18">
        <v>3.8757571946199998</v>
      </c>
      <c r="K115" s="18">
        <v>3.8118312056999999</v>
      </c>
      <c r="L115" s="18">
        <v>3.8219961573300001</v>
      </c>
      <c r="M115" s="18">
        <v>3.9159544840199998</v>
      </c>
      <c r="N115" s="18">
        <v>3.9636138627099999</v>
      </c>
      <c r="O115" s="80"/>
      <c r="P115" s="80"/>
      <c r="Q115" s="80"/>
    </row>
    <row r="116" spans="1:17" x14ac:dyDescent="0.25"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80"/>
      <c r="P116" s="80"/>
      <c r="Q116" s="80"/>
    </row>
    <row r="117" spans="1:17" x14ac:dyDescent="0.25">
      <c r="B117" s="250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80"/>
      <c r="P117" s="80"/>
      <c r="Q117" s="80"/>
    </row>
    <row r="118" spans="1:17" x14ac:dyDescent="0.25"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80"/>
      <c r="P118" s="80"/>
      <c r="Q118" s="80"/>
    </row>
    <row r="119" spans="1:17" x14ac:dyDescent="0.25"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80"/>
      <c r="P119" s="80"/>
      <c r="Q119" s="80"/>
    </row>
    <row r="120" spans="1:17" x14ac:dyDescent="0.25"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80"/>
      <c r="P120" s="80"/>
      <c r="Q120" s="80"/>
    </row>
    <row r="121" spans="1:17" x14ac:dyDescent="0.25"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80"/>
      <c r="P121" s="80"/>
      <c r="Q121" s="80"/>
    </row>
    <row r="122" spans="1:17" x14ac:dyDescent="0.25"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80"/>
      <c r="P122" s="80"/>
      <c r="Q122" s="80"/>
    </row>
    <row r="123" spans="1:17" x14ac:dyDescent="0.25"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80"/>
      <c r="P123" s="80"/>
      <c r="Q123" s="80"/>
    </row>
    <row r="124" spans="1:17" x14ac:dyDescent="0.25"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80"/>
      <c r="P124" s="80"/>
      <c r="Q124" s="80"/>
    </row>
    <row r="125" spans="1:17" x14ac:dyDescent="0.25"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80"/>
      <c r="P125" s="80"/>
      <c r="Q125" s="80"/>
    </row>
    <row r="126" spans="1:17" x14ac:dyDescent="0.25"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80"/>
      <c r="P126" s="80"/>
      <c r="Q126" s="80"/>
    </row>
    <row r="127" spans="1:17" x14ac:dyDescent="0.25"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80"/>
      <c r="P127" s="80"/>
      <c r="Q127" s="80"/>
    </row>
    <row r="128" spans="1:17" x14ac:dyDescent="0.25"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80"/>
      <c r="P128" s="80"/>
      <c r="Q128" s="80"/>
    </row>
    <row r="129" spans="2:17" x14ac:dyDescent="0.25"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80"/>
      <c r="P129" s="80"/>
      <c r="Q129" s="80"/>
    </row>
    <row r="130" spans="2:17" x14ac:dyDescent="0.25"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80"/>
      <c r="P130" s="80"/>
      <c r="Q130" s="80"/>
    </row>
    <row r="131" spans="2:17" x14ac:dyDescent="0.25"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80"/>
      <c r="P131" s="80"/>
      <c r="Q131" s="80"/>
    </row>
    <row r="132" spans="2:17" x14ac:dyDescent="0.25"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80"/>
      <c r="P132" s="80"/>
      <c r="Q132" s="80"/>
    </row>
    <row r="133" spans="2:17" x14ac:dyDescent="0.25"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80"/>
      <c r="P133" s="80"/>
      <c r="Q133" s="80"/>
    </row>
    <row r="134" spans="2:17" x14ac:dyDescent="0.25"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80"/>
      <c r="P134" s="80"/>
      <c r="Q134" s="80"/>
    </row>
    <row r="135" spans="2:17" x14ac:dyDescent="0.25"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80"/>
      <c r="P135" s="80"/>
      <c r="Q135" s="80"/>
    </row>
    <row r="136" spans="2:17" x14ac:dyDescent="0.25"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80"/>
      <c r="P136" s="80"/>
      <c r="Q136" s="80"/>
    </row>
    <row r="137" spans="2:17" x14ac:dyDescent="0.25"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80"/>
      <c r="P137" s="80"/>
      <c r="Q137" s="80"/>
    </row>
    <row r="138" spans="2:17" x14ac:dyDescent="0.25"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80"/>
      <c r="P138" s="80"/>
      <c r="Q138" s="80"/>
    </row>
    <row r="139" spans="2:17" x14ac:dyDescent="0.25"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80"/>
      <c r="P139" s="80"/>
      <c r="Q139" s="80"/>
    </row>
    <row r="140" spans="2:17" x14ac:dyDescent="0.25"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80"/>
      <c r="P140" s="80"/>
      <c r="Q140" s="80"/>
    </row>
    <row r="141" spans="2:17" x14ac:dyDescent="0.25"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80"/>
      <c r="P141" s="80"/>
      <c r="Q141" s="80"/>
    </row>
    <row r="142" spans="2:17" x14ac:dyDescent="0.25"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80"/>
      <c r="P142" s="80"/>
      <c r="Q142" s="80"/>
    </row>
    <row r="143" spans="2:17" x14ac:dyDescent="0.25"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80"/>
      <c r="P143" s="80"/>
      <c r="Q143" s="80"/>
    </row>
    <row r="144" spans="2:17" x14ac:dyDescent="0.25"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80"/>
      <c r="P144" s="80"/>
      <c r="Q144" s="80"/>
    </row>
    <row r="145" spans="2:17" x14ac:dyDescent="0.25"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80"/>
      <c r="P145" s="80"/>
      <c r="Q145" s="80"/>
    </row>
    <row r="146" spans="2:17" x14ac:dyDescent="0.25"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80"/>
      <c r="P146" s="80"/>
      <c r="Q146" s="80"/>
    </row>
    <row r="147" spans="2:17" x14ac:dyDescent="0.25"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80"/>
      <c r="P147" s="80"/>
      <c r="Q147" s="80"/>
    </row>
    <row r="148" spans="2:17" x14ac:dyDescent="0.25"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80"/>
      <c r="P148" s="80"/>
      <c r="Q148" s="80"/>
    </row>
    <row r="149" spans="2:17" x14ac:dyDescent="0.25"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80"/>
      <c r="P149" s="80"/>
      <c r="Q149" s="80"/>
    </row>
    <row r="150" spans="2:17" x14ac:dyDescent="0.25"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80"/>
      <c r="P150" s="80"/>
      <c r="Q150" s="80"/>
    </row>
    <row r="151" spans="2:17" x14ac:dyDescent="0.25"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80"/>
      <c r="P151" s="80"/>
      <c r="Q151" s="80"/>
    </row>
    <row r="152" spans="2:17" x14ac:dyDescent="0.25"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80"/>
      <c r="P152" s="80"/>
      <c r="Q152" s="80"/>
    </row>
    <row r="153" spans="2:17" x14ac:dyDescent="0.25"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80"/>
      <c r="P153" s="80"/>
      <c r="Q153" s="80"/>
    </row>
    <row r="154" spans="2:17" x14ac:dyDescent="0.25"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80"/>
      <c r="P154" s="80"/>
      <c r="Q154" s="80"/>
    </row>
    <row r="155" spans="2:17" x14ac:dyDescent="0.25"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80"/>
      <c r="P155" s="80"/>
      <c r="Q155" s="80"/>
    </row>
    <row r="156" spans="2:17" x14ac:dyDescent="0.25"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80"/>
      <c r="P156" s="80"/>
      <c r="Q156" s="80"/>
    </row>
    <row r="157" spans="2:17" x14ac:dyDescent="0.25"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80"/>
      <c r="P157" s="80"/>
      <c r="Q157" s="80"/>
    </row>
    <row r="158" spans="2:17" x14ac:dyDescent="0.25"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80"/>
      <c r="P158" s="80"/>
      <c r="Q158" s="80"/>
    </row>
    <row r="159" spans="2:17" x14ac:dyDescent="0.25"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80"/>
      <c r="P159" s="80"/>
      <c r="Q159" s="80"/>
    </row>
    <row r="160" spans="2:17" x14ac:dyDescent="0.25"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80"/>
      <c r="P160" s="80"/>
      <c r="Q160" s="80"/>
    </row>
    <row r="161" spans="2:17" x14ac:dyDescent="0.25"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80"/>
      <c r="P161" s="80"/>
      <c r="Q161" s="80"/>
    </row>
    <row r="162" spans="2:17" x14ac:dyDescent="0.25"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80"/>
      <c r="P162" s="80"/>
      <c r="Q162" s="80"/>
    </row>
    <row r="163" spans="2:17" x14ac:dyDescent="0.25"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80"/>
      <c r="P163" s="80"/>
      <c r="Q163" s="80"/>
    </row>
    <row r="164" spans="2:17" x14ac:dyDescent="0.25"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80"/>
      <c r="P164" s="80"/>
      <c r="Q164" s="80"/>
    </row>
    <row r="165" spans="2:17" x14ac:dyDescent="0.25"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80"/>
      <c r="P165" s="80"/>
      <c r="Q165" s="80"/>
    </row>
    <row r="166" spans="2:17" x14ac:dyDescent="0.25"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80"/>
      <c r="P166" s="80"/>
      <c r="Q166" s="80"/>
    </row>
    <row r="167" spans="2:17" x14ac:dyDescent="0.25"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80"/>
      <c r="P167" s="80"/>
      <c r="Q167" s="80"/>
    </row>
    <row r="168" spans="2:17" x14ac:dyDescent="0.25"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80"/>
      <c r="P168" s="80"/>
      <c r="Q168" s="80"/>
    </row>
    <row r="169" spans="2:17" x14ac:dyDescent="0.25"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80"/>
      <c r="P169" s="80"/>
      <c r="Q169" s="80"/>
    </row>
    <row r="170" spans="2:17" x14ac:dyDescent="0.25"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80"/>
      <c r="P170" s="80"/>
      <c r="Q170" s="80"/>
    </row>
    <row r="171" spans="2:17" x14ac:dyDescent="0.25"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80"/>
      <c r="P171" s="80"/>
      <c r="Q171" s="80"/>
    </row>
    <row r="172" spans="2:17" x14ac:dyDescent="0.25"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80"/>
      <c r="P172" s="80"/>
      <c r="Q172" s="80"/>
    </row>
    <row r="173" spans="2:17" x14ac:dyDescent="0.25"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80"/>
      <c r="P173" s="80"/>
      <c r="Q173" s="80"/>
    </row>
    <row r="174" spans="2:17" x14ac:dyDescent="0.25"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80"/>
      <c r="P174" s="80"/>
      <c r="Q174" s="80"/>
    </row>
    <row r="175" spans="2:17" x14ac:dyDescent="0.25"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80"/>
      <c r="P175" s="80"/>
      <c r="Q175" s="80"/>
    </row>
    <row r="176" spans="2:17" x14ac:dyDescent="0.25"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80"/>
      <c r="P176" s="80"/>
      <c r="Q176" s="80"/>
    </row>
    <row r="177" spans="2:17" x14ac:dyDescent="0.25"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80"/>
      <c r="P177" s="80"/>
      <c r="Q177" s="80"/>
    </row>
    <row r="178" spans="2:17" x14ac:dyDescent="0.25"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80"/>
      <c r="P178" s="80"/>
      <c r="Q178" s="80"/>
    </row>
    <row r="179" spans="2:17" x14ac:dyDescent="0.25"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80"/>
      <c r="P179" s="80"/>
      <c r="Q179" s="80"/>
    </row>
    <row r="180" spans="2:17" x14ac:dyDescent="0.25"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80"/>
      <c r="P180" s="80"/>
      <c r="Q180" s="80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08" bestFit="1" customWidth="1"/>
    <col min="2" max="2" width="18" style="50" customWidth="1"/>
    <col min="3" max="3" width="17.453125" style="50" customWidth="1"/>
    <col min="4" max="4" width="11.453125" style="73" bestFit="1" customWidth="1"/>
    <col min="5" max="16384" width="9.1796875" style="108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31.12.2022</v>
      </c>
      <c r="B2" s="258"/>
      <c r="C2" s="258"/>
      <c r="D2" s="25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8.5" x14ac:dyDescent="0.45">
      <c r="A3" s="260" t="str">
        <f>IF(REPORT_LANG="UKR","(за видами відсоткових ставок)","by interest rate types")</f>
        <v>(за видами відсоткових ставок)</v>
      </c>
      <c r="B3" s="260"/>
      <c r="C3" s="260"/>
      <c r="D3" s="260"/>
    </row>
    <row r="4" spans="1:19" x14ac:dyDescent="0.3">
      <c r="B4" s="37"/>
      <c r="C4" s="37"/>
      <c r="D4" s="5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s="57" customFormat="1" x14ac:dyDescent="0.3">
      <c r="B5" s="229"/>
      <c r="C5" s="229"/>
      <c r="D5" s="57" t="str">
        <f>VALVAL</f>
        <v>млрд. одиниць</v>
      </c>
    </row>
    <row r="6" spans="1:19" s="137" customFormat="1" x14ac:dyDescent="0.3">
      <c r="A6" s="83"/>
      <c r="B6" s="13" t="str">
        <f>IF(REPORT_LANG="UKR","дол.США","USD")</f>
        <v>дол.США</v>
      </c>
      <c r="C6" s="13" t="str">
        <f>IF(REPORT_LANG="UKR","грн.","UAH")</f>
        <v>грн.</v>
      </c>
      <c r="D6" s="140" t="s">
        <v>192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19" s="245" customFormat="1" ht="15.5" x14ac:dyDescent="0.3">
      <c r="A7" s="10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36">
        <f>SUM(B8:B19)</f>
        <v>111.37551404710999</v>
      </c>
      <c r="C7" s="136">
        <f>SUM(C8:C19)</f>
        <v>4072.8466229697301</v>
      </c>
      <c r="D7" s="227">
        <f>SUM(D8:D19)</f>
        <v>1</v>
      </c>
    </row>
    <row r="8" spans="1:19" s="157" customFormat="1" x14ac:dyDescent="0.3">
      <c r="A8" s="9" t="s">
        <v>216</v>
      </c>
      <c r="B8" s="212">
        <v>2.5428501804099999</v>
      </c>
      <c r="C8" s="212">
        <v>92.988471107280006</v>
      </c>
      <c r="D8" s="251">
        <v>2.2831000000000001E-2</v>
      </c>
    </row>
    <row r="9" spans="1:19" s="157" customFormat="1" x14ac:dyDescent="0.3">
      <c r="A9" s="9" t="s">
        <v>163</v>
      </c>
      <c r="B9" s="212">
        <v>3.6106289978700001</v>
      </c>
      <c r="C9" s="212">
        <v>132.03564757127</v>
      </c>
      <c r="D9" s="251">
        <v>3.2419000000000003E-2</v>
      </c>
    </row>
    <row r="10" spans="1:19" s="157" customFormat="1" x14ac:dyDescent="0.3">
      <c r="A10" s="9" t="s">
        <v>190</v>
      </c>
      <c r="B10" s="212">
        <v>7.1946815176500003</v>
      </c>
      <c r="C10" s="212">
        <v>263.09943054607999</v>
      </c>
      <c r="D10" s="251">
        <v>6.4598000000000003E-2</v>
      </c>
    </row>
    <row r="11" spans="1:19" x14ac:dyDescent="0.3">
      <c r="A11" s="187" t="s">
        <v>182</v>
      </c>
      <c r="B11" s="18">
        <v>3.96987948686</v>
      </c>
      <c r="C11" s="18">
        <v>145.172935</v>
      </c>
      <c r="D11" s="53">
        <v>3.5644000000000002E-2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x14ac:dyDescent="0.3">
      <c r="A12" s="187" t="s">
        <v>222</v>
      </c>
      <c r="B12" s="18">
        <v>4.0479025762400003</v>
      </c>
      <c r="C12" s="18">
        <v>148.02613014913001</v>
      </c>
      <c r="D12" s="53">
        <v>3.6345000000000002E-2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x14ac:dyDescent="0.3">
      <c r="A13" s="187" t="s">
        <v>116</v>
      </c>
      <c r="B13" s="18">
        <v>14.434274688189999</v>
      </c>
      <c r="C13" s="18">
        <v>527.84121736249995</v>
      </c>
      <c r="D13" s="53">
        <v>0.12959999999999999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x14ac:dyDescent="0.3">
      <c r="A14" s="187" t="s">
        <v>95</v>
      </c>
      <c r="B14" s="18">
        <v>0.40794325872999998</v>
      </c>
      <c r="C14" s="18">
        <v>14.917913851330001</v>
      </c>
      <c r="D14" s="53">
        <v>3.663E-3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3">
      <c r="A15" s="187" t="s">
        <v>159</v>
      </c>
      <c r="B15" s="18">
        <v>75.167353341159995</v>
      </c>
      <c r="C15" s="18">
        <v>2748.7648773821402</v>
      </c>
      <c r="D15" s="53">
        <v>0.67490000000000006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3">
      <c r="B16" s="37"/>
      <c r="C16" s="37"/>
      <c r="D16" s="59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2:17" x14ac:dyDescent="0.3">
      <c r="B17" s="37"/>
      <c r="C17" s="37"/>
      <c r="D17" s="59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2:17" x14ac:dyDescent="0.3">
      <c r="B18" s="37"/>
      <c r="C18" s="37"/>
      <c r="D18" s="59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2:17" x14ac:dyDescent="0.3">
      <c r="B19" s="37"/>
      <c r="C19" s="37"/>
      <c r="D19" s="59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2:17" x14ac:dyDescent="0.3">
      <c r="B20" s="37"/>
      <c r="C20" s="37"/>
      <c r="D20" s="59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2:17" x14ac:dyDescent="0.3">
      <c r="B21" s="37"/>
      <c r="C21" s="37"/>
      <c r="D21" s="59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2:17" x14ac:dyDescent="0.3">
      <c r="B22" s="37"/>
      <c r="C22" s="37"/>
      <c r="D22" s="59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2:17" x14ac:dyDescent="0.3">
      <c r="B23" s="37"/>
      <c r="C23" s="37"/>
      <c r="D23" s="59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2:17" x14ac:dyDescent="0.3">
      <c r="B24" s="37"/>
      <c r="C24" s="37"/>
      <c r="D24" s="59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2:17" x14ac:dyDescent="0.3">
      <c r="B25" s="37"/>
      <c r="C25" s="37"/>
      <c r="D25" s="59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2:17" x14ac:dyDescent="0.3">
      <c r="B26" s="37"/>
      <c r="C26" s="37"/>
      <c r="D26" s="59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2:17" x14ac:dyDescent="0.3">
      <c r="B27" s="37"/>
      <c r="C27" s="37"/>
      <c r="D27" s="59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2:17" x14ac:dyDescent="0.3">
      <c r="B28" s="37"/>
      <c r="C28" s="37"/>
      <c r="D28" s="59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2:17" x14ac:dyDescent="0.3">
      <c r="B29" s="37"/>
      <c r="C29" s="37"/>
      <c r="D29" s="59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2:17" x14ac:dyDescent="0.3">
      <c r="B30" s="37"/>
      <c r="C30" s="37"/>
      <c r="D30" s="59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2:17" x14ac:dyDescent="0.3">
      <c r="B31" s="37"/>
      <c r="C31" s="37"/>
      <c r="D31" s="59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2:17" x14ac:dyDescent="0.3">
      <c r="B32" s="37"/>
      <c r="C32" s="37"/>
      <c r="D32" s="59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37"/>
      <c r="C33" s="37"/>
      <c r="D33" s="59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37"/>
      <c r="C34" s="37"/>
      <c r="D34" s="59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37"/>
      <c r="C35" s="37"/>
      <c r="D35" s="5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37"/>
      <c r="C36" s="37"/>
      <c r="D36" s="59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37"/>
      <c r="C37" s="37"/>
      <c r="D37" s="5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37"/>
      <c r="C38" s="37"/>
      <c r="D38" s="5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37"/>
      <c r="C39" s="37"/>
      <c r="D39" s="5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37"/>
      <c r="C40" s="37"/>
      <c r="D40" s="5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37"/>
      <c r="C41" s="37"/>
      <c r="D41" s="5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37"/>
      <c r="C42" s="37"/>
      <c r="D42" s="59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37"/>
      <c r="C43" s="37"/>
      <c r="D43" s="5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37"/>
      <c r="C44" s="37"/>
      <c r="D44" s="59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37"/>
      <c r="C45" s="37"/>
      <c r="D45" s="59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37"/>
      <c r="C46" s="37"/>
      <c r="D46" s="59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37"/>
      <c r="C47" s="37"/>
      <c r="D47" s="59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37"/>
      <c r="C48" s="37"/>
      <c r="D48" s="59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37"/>
      <c r="C49" s="37"/>
      <c r="D49" s="59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37"/>
      <c r="C50" s="37"/>
      <c r="D50" s="59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37"/>
      <c r="C51" s="37"/>
      <c r="D51" s="59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37"/>
      <c r="C52" s="37"/>
      <c r="D52" s="59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37"/>
      <c r="C53" s="37"/>
      <c r="D53" s="59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37"/>
      <c r="C54" s="37"/>
      <c r="D54" s="59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37"/>
      <c r="C55" s="37"/>
      <c r="D55" s="59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37"/>
      <c r="C56" s="37"/>
      <c r="D56" s="59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37"/>
      <c r="C57" s="37"/>
      <c r="D57" s="59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37"/>
      <c r="C58" s="37"/>
      <c r="D58" s="59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37"/>
      <c r="C59" s="37"/>
      <c r="D59" s="59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37"/>
      <c r="C60" s="37"/>
      <c r="D60" s="59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37"/>
      <c r="C61" s="37"/>
      <c r="D61" s="59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37"/>
      <c r="C62" s="37"/>
      <c r="D62" s="59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37"/>
      <c r="C63" s="37"/>
      <c r="D63" s="59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37"/>
      <c r="C64" s="37"/>
      <c r="D64" s="59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37"/>
      <c r="C65" s="37"/>
      <c r="D65" s="59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37"/>
      <c r="C66" s="37"/>
      <c r="D66" s="59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37"/>
      <c r="C67" s="37"/>
      <c r="D67" s="59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37"/>
      <c r="C68" s="37"/>
      <c r="D68" s="59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37"/>
      <c r="C69" s="37"/>
      <c r="D69" s="59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37"/>
      <c r="C70" s="37"/>
      <c r="D70" s="59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37"/>
      <c r="C71" s="37"/>
      <c r="D71" s="59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37"/>
      <c r="C72" s="37"/>
      <c r="D72" s="59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37"/>
      <c r="C73" s="37"/>
      <c r="D73" s="59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37"/>
      <c r="C74" s="37"/>
      <c r="D74" s="59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37"/>
      <c r="C75" s="37"/>
      <c r="D75" s="59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37"/>
      <c r="C76" s="37"/>
      <c r="D76" s="59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37"/>
      <c r="C77" s="37"/>
      <c r="D77" s="59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37"/>
      <c r="C78" s="37"/>
      <c r="D78" s="59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37"/>
      <c r="C79" s="37"/>
      <c r="D79" s="59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37"/>
      <c r="C80" s="37"/>
      <c r="D80" s="59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37"/>
      <c r="C81" s="37"/>
      <c r="D81" s="59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37"/>
      <c r="C82" s="37"/>
      <c r="D82" s="59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37"/>
      <c r="C83" s="37"/>
      <c r="D83" s="59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37"/>
      <c r="C84" s="37"/>
      <c r="D84" s="59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37"/>
      <c r="C85" s="37"/>
      <c r="D85" s="59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37"/>
      <c r="C86" s="37"/>
      <c r="D86" s="59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37"/>
      <c r="C87" s="37"/>
      <c r="D87" s="59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37"/>
      <c r="C88" s="37"/>
      <c r="D88" s="59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37"/>
      <c r="C89" s="37"/>
      <c r="D89" s="59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37"/>
      <c r="C90" s="37"/>
      <c r="D90" s="59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37"/>
      <c r="C91" s="37"/>
      <c r="D91" s="59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37"/>
      <c r="C92" s="37"/>
      <c r="D92" s="59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37"/>
      <c r="C93" s="37"/>
      <c r="D93" s="59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37"/>
      <c r="C94" s="37"/>
      <c r="D94" s="59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37"/>
      <c r="C95" s="37"/>
      <c r="D95" s="59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37"/>
      <c r="C96" s="37"/>
      <c r="D96" s="59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37"/>
      <c r="C97" s="37"/>
      <c r="D97" s="59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37"/>
      <c r="C98" s="37"/>
      <c r="D98" s="59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37"/>
      <c r="C99" s="37"/>
      <c r="D99" s="59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37"/>
      <c r="C100" s="37"/>
      <c r="D100" s="59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37"/>
      <c r="C101" s="37"/>
      <c r="D101" s="59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37"/>
      <c r="C102" s="37"/>
      <c r="D102" s="59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37"/>
      <c r="C103" s="37"/>
      <c r="D103" s="59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37"/>
      <c r="C104" s="37"/>
      <c r="D104" s="59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37"/>
      <c r="C105" s="37"/>
      <c r="D105" s="59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37"/>
      <c r="C106" s="37"/>
      <c r="D106" s="59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37"/>
      <c r="C107" s="37"/>
      <c r="D107" s="59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37"/>
      <c r="C108" s="37"/>
      <c r="D108" s="59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37"/>
      <c r="C109" s="37"/>
      <c r="D109" s="59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37"/>
      <c r="C110" s="37"/>
      <c r="D110" s="59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37"/>
      <c r="C111" s="37"/>
      <c r="D111" s="59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37"/>
      <c r="C112" s="37"/>
      <c r="D112" s="59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37"/>
      <c r="C113" s="37"/>
      <c r="D113" s="5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37"/>
      <c r="C114" s="37"/>
      <c r="D114" s="59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37"/>
      <c r="C115" s="37"/>
      <c r="D115" s="59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37"/>
      <c r="C184" s="37"/>
      <c r="D184" s="59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37"/>
      <c r="C185" s="37"/>
      <c r="D185" s="59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37"/>
      <c r="C186" s="37"/>
      <c r="D186" s="59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37"/>
      <c r="C187" s="37"/>
      <c r="D187" s="59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37"/>
      <c r="C188" s="37"/>
      <c r="D188" s="59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37"/>
      <c r="C189" s="37"/>
      <c r="D189" s="59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37"/>
      <c r="C190" s="37"/>
      <c r="D190" s="59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37"/>
      <c r="C191" s="37"/>
      <c r="D191" s="59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37"/>
      <c r="C192" s="37"/>
      <c r="D192" s="59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37"/>
      <c r="C193" s="37"/>
      <c r="D193" s="59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37"/>
      <c r="C194" s="37"/>
      <c r="D194" s="59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37"/>
      <c r="C195" s="37"/>
      <c r="D195" s="59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37"/>
      <c r="C196" s="37"/>
      <c r="D196" s="59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37"/>
      <c r="C197" s="37"/>
      <c r="D197" s="59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37"/>
      <c r="C198" s="37"/>
      <c r="D198" s="59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37"/>
      <c r="C199" s="37"/>
      <c r="D199" s="59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37"/>
      <c r="C200" s="37"/>
      <c r="D200" s="59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37"/>
      <c r="C201" s="37"/>
      <c r="D201" s="59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37"/>
      <c r="C202" s="37"/>
      <c r="D202" s="59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37"/>
      <c r="C203" s="37"/>
      <c r="D203" s="59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37"/>
      <c r="C204" s="37"/>
      <c r="D204" s="59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37"/>
      <c r="C205" s="37"/>
      <c r="D205" s="59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37"/>
      <c r="C206" s="37"/>
      <c r="D206" s="59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37"/>
      <c r="C207" s="37"/>
      <c r="D207" s="59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37"/>
      <c r="C208" s="37"/>
      <c r="D208" s="59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37"/>
      <c r="C209" s="37"/>
      <c r="D209" s="59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37"/>
      <c r="C210" s="37"/>
      <c r="D210" s="59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37"/>
      <c r="C211" s="37"/>
      <c r="D211" s="59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37"/>
      <c r="C212" s="37"/>
      <c r="D212" s="59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37"/>
      <c r="C213" s="37"/>
      <c r="D213" s="59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37"/>
      <c r="C214" s="37"/>
      <c r="D214" s="59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37"/>
      <c r="C215" s="37"/>
      <c r="D215" s="59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37"/>
      <c r="C216" s="37"/>
      <c r="D216" s="59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37"/>
      <c r="C217" s="37"/>
      <c r="D217" s="59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37"/>
      <c r="C218" s="37"/>
      <c r="D218" s="59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37"/>
      <c r="C219" s="37"/>
      <c r="D219" s="59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37"/>
      <c r="C220" s="37"/>
      <c r="D220" s="59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37"/>
      <c r="C221" s="37"/>
      <c r="D221" s="59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37"/>
      <c r="C222" s="37"/>
      <c r="D222" s="59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37"/>
      <c r="C223" s="37"/>
      <c r="D223" s="59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37"/>
      <c r="C224" s="37"/>
      <c r="D224" s="59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37"/>
      <c r="C225" s="37"/>
      <c r="D225" s="59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37"/>
      <c r="C226" s="37"/>
      <c r="D226" s="59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37"/>
      <c r="C227" s="37"/>
      <c r="D227" s="59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37"/>
      <c r="C228" s="37"/>
      <c r="D228" s="59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37"/>
      <c r="C229" s="37"/>
      <c r="D229" s="59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37"/>
      <c r="C230" s="37"/>
      <c r="D230" s="59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37"/>
      <c r="C231" s="37"/>
      <c r="D231" s="59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37"/>
      <c r="C232" s="37"/>
      <c r="D232" s="59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37"/>
      <c r="C233" s="37"/>
      <c r="D233" s="59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37"/>
      <c r="C234" s="37"/>
      <c r="D234" s="59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37"/>
      <c r="C235" s="37"/>
      <c r="D235" s="59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37"/>
      <c r="C236" s="37"/>
      <c r="D236" s="59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37"/>
      <c r="C237" s="37"/>
      <c r="D237" s="59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37"/>
      <c r="C238" s="37"/>
      <c r="D238" s="59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37"/>
      <c r="C239" s="37"/>
      <c r="D239" s="59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37"/>
      <c r="C240" s="37"/>
      <c r="D240" s="59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37"/>
      <c r="C241" s="37"/>
      <c r="D241" s="59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37"/>
      <c r="C242" s="37"/>
      <c r="D242" s="59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37"/>
      <c r="C243" s="37"/>
      <c r="D243" s="59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37"/>
      <c r="C244" s="37"/>
      <c r="D244" s="59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37"/>
      <c r="C245" s="37"/>
      <c r="D245" s="59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108" bestFit="1" customWidth="1"/>
    <col min="2" max="2" width="17.7265625" style="50" customWidth="1"/>
    <col min="3" max="3" width="17.81640625" style="50" customWidth="1"/>
    <col min="4" max="4" width="11.453125" style="73" bestFit="1" customWidth="1"/>
    <col min="5" max="16384" width="9.1796875" style="108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31.12.2022</v>
      </c>
      <c r="B2" s="258"/>
      <c r="C2" s="258"/>
      <c r="D2" s="25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8.5" x14ac:dyDescent="0.45">
      <c r="A3" s="260" t="s">
        <v>87</v>
      </c>
      <c r="B3" s="260"/>
      <c r="C3" s="260"/>
      <c r="D3" s="260"/>
    </row>
    <row r="4" spans="1:19" x14ac:dyDescent="0.3">
      <c r="B4" s="37"/>
      <c r="C4" s="37"/>
      <c r="D4" s="5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s="57" customFormat="1" x14ac:dyDescent="0.3">
      <c r="A5" s="5"/>
      <c r="B5" s="229"/>
      <c r="C5" s="229"/>
      <c r="D5" s="57" t="str">
        <f>VALVAL</f>
        <v>млрд. одиниць</v>
      </c>
    </row>
    <row r="6" spans="1:19" s="89" customFormat="1" x14ac:dyDescent="0.25">
      <c r="A6" s="165"/>
      <c r="B6" s="104" t="s">
        <v>169</v>
      </c>
      <c r="C6" s="104" t="s">
        <v>172</v>
      </c>
      <c r="D6" s="140" t="s">
        <v>192</v>
      </c>
    </row>
    <row r="7" spans="1:19" s="198" customFormat="1" ht="15.5" x14ac:dyDescent="0.25">
      <c r="A7" s="44" t="s">
        <v>152</v>
      </c>
      <c r="B7" s="136">
        <f>SUM(B8:B18)</f>
        <v>111.37551404710999</v>
      </c>
      <c r="C7" s="136">
        <f>SUM(C8:C18)</f>
        <v>4072.8466229697301</v>
      </c>
      <c r="D7" s="227">
        <f>SUM(D8:D18)</f>
        <v>1</v>
      </c>
    </row>
    <row r="8" spans="1:19" s="127" customFormat="1" x14ac:dyDescent="0.25">
      <c r="A8" s="114" t="s">
        <v>216</v>
      </c>
      <c r="B8" s="70">
        <v>2.5428501804099999</v>
      </c>
      <c r="C8" s="70">
        <v>92.988471107280006</v>
      </c>
      <c r="D8" s="106">
        <v>2.2831000000000001E-2</v>
      </c>
    </row>
    <row r="9" spans="1:19" s="127" customFormat="1" x14ac:dyDescent="0.25">
      <c r="A9" s="114" t="s">
        <v>163</v>
      </c>
      <c r="B9" s="70">
        <v>3.6106289978700001</v>
      </c>
      <c r="C9" s="70">
        <v>132.03564757127</v>
      </c>
      <c r="D9" s="106">
        <v>3.2419000000000003E-2</v>
      </c>
    </row>
    <row r="10" spans="1:19" s="127" customFormat="1" x14ac:dyDescent="0.25">
      <c r="A10" s="114" t="s">
        <v>190</v>
      </c>
      <c r="B10" s="70">
        <v>7.1946815176500003</v>
      </c>
      <c r="C10" s="70">
        <v>263.09943054607999</v>
      </c>
      <c r="D10" s="106">
        <v>6.4598000000000003E-2</v>
      </c>
    </row>
    <row r="11" spans="1:19" x14ac:dyDescent="0.3">
      <c r="A11" s="187" t="s">
        <v>182</v>
      </c>
      <c r="B11" s="18">
        <v>3.96987948686</v>
      </c>
      <c r="C11" s="18">
        <v>145.172935</v>
      </c>
      <c r="D11" s="53">
        <v>3.5644000000000002E-2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x14ac:dyDescent="0.3">
      <c r="A12" s="187" t="s">
        <v>222</v>
      </c>
      <c r="B12" s="18">
        <v>4.0479025762400003</v>
      </c>
      <c r="C12" s="18">
        <v>148.02613014913001</v>
      </c>
      <c r="D12" s="53">
        <v>3.6345000000000002E-2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x14ac:dyDescent="0.3">
      <c r="A13" s="187" t="s">
        <v>116</v>
      </c>
      <c r="B13" s="18">
        <v>14.434274688189999</v>
      </c>
      <c r="C13" s="18">
        <v>527.84121736249995</v>
      </c>
      <c r="D13" s="53">
        <v>0.12959999999999999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x14ac:dyDescent="0.3">
      <c r="A14" s="187" t="s">
        <v>95</v>
      </c>
      <c r="B14" s="18">
        <v>0.40794325872999998</v>
      </c>
      <c r="C14" s="18">
        <v>14.917913851330001</v>
      </c>
      <c r="D14" s="53">
        <v>3.663E-3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3">
      <c r="A15" s="187" t="s">
        <v>159</v>
      </c>
      <c r="B15" s="18">
        <v>75.167353341159995</v>
      </c>
      <c r="C15" s="18">
        <v>2748.7648773821402</v>
      </c>
      <c r="D15" s="53">
        <v>0.67490000000000006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3">
      <c r="A16" s="248"/>
      <c r="B16" s="37"/>
      <c r="C16" s="37"/>
      <c r="D16" s="59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9" x14ac:dyDescent="0.3">
      <c r="A17" s="248"/>
      <c r="B17" s="37"/>
      <c r="C17" s="37"/>
      <c r="D17" s="59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9" x14ac:dyDescent="0.3">
      <c r="A18" s="248"/>
      <c r="B18" s="37"/>
      <c r="C18" s="37"/>
      <c r="D18" s="59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9" x14ac:dyDescent="0.3">
      <c r="A19" s="48" t="s">
        <v>164</v>
      </c>
      <c r="B19" s="37"/>
      <c r="C19" s="37"/>
      <c r="D19" s="59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9" x14ac:dyDescent="0.3">
      <c r="B20" s="189" t="str">
        <f>"Державний борг України за станом на " &amp; TEXT(DREPORTDATE,"dd.MM.yyyy")</f>
        <v>Державний борг України за станом на 31.12.2022</v>
      </c>
      <c r="C20" s="37"/>
      <c r="D20" s="57" t="str">
        <f>VALVAL</f>
        <v>млрд. одиниць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9" s="196" customFormat="1" x14ac:dyDescent="0.3">
      <c r="A21" s="165"/>
      <c r="B21" s="104" t="s">
        <v>169</v>
      </c>
      <c r="C21" s="104" t="s">
        <v>172</v>
      </c>
      <c r="D21" s="140" t="s">
        <v>192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</row>
    <row r="22" spans="1:19" s="61" customFormat="1" ht="14.5" x14ac:dyDescent="0.35">
      <c r="A22" s="158" t="s">
        <v>152</v>
      </c>
      <c r="B22" s="239">
        <f>B$23+B$31</f>
        <v>111.37551404711</v>
      </c>
      <c r="C22" s="239">
        <f>C$23+C$31</f>
        <v>4072.8466229697297</v>
      </c>
      <c r="D22" s="109">
        <f>D$23+D$31</f>
        <v>0.99999800000000005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9" s="213" customFormat="1" ht="14.5" x14ac:dyDescent="0.35">
      <c r="A23" s="155" t="s">
        <v>65</v>
      </c>
      <c r="B23" s="34">
        <f>SUM(B$24:B$30)</f>
        <v>101.59354286955001</v>
      </c>
      <c r="C23" s="34">
        <f>SUM(C$24:C$30)</f>
        <v>3715.1336317660898</v>
      </c>
      <c r="D23" s="134">
        <f>SUM(D$24:D$30)</f>
        <v>0.91217000000000004</v>
      </c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</row>
    <row r="24" spans="1:19" s="213" customFormat="1" outlineLevel="1" x14ac:dyDescent="0.3">
      <c r="A24" s="208" t="s">
        <v>216</v>
      </c>
      <c r="B24" s="212">
        <v>2.5428501804099999</v>
      </c>
      <c r="C24" s="212">
        <v>92.988471107280006</v>
      </c>
      <c r="D24" s="251">
        <v>2.2831000000000001E-2</v>
      </c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</row>
    <row r="25" spans="1:19" s="213" customFormat="1" outlineLevel="1" x14ac:dyDescent="0.3">
      <c r="A25" s="208" t="s">
        <v>163</v>
      </c>
      <c r="B25" s="135">
        <v>1.6689764237</v>
      </c>
      <c r="C25" s="135">
        <v>61.032131247579997</v>
      </c>
      <c r="D25" s="97">
        <v>1.4985E-2</v>
      </c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</row>
    <row r="26" spans="1:19" s="213" customFormat="1" outlineLevel="1" x14ac:dyDescent="0.3">
      <c r="A26" s="163" t="s">
        <v>190</v>
      </c>
      <c r="B26" s="18">
        <v>7.1946815176500003</v>
      </c>
      <c r="C26" s="18">
        <v>263.09943054607999</v>
      </c>
      <c r="D26" s="53">
        <v>6.4598000000000003E-2</v>
      </c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</row>
    <row r="27" spans="1:19" s="213" customFormat="1" outlineLevel="1" x14ac:dyDescent="0.3">
      <c r="A27" s="163" t="s">
        <v>182</v>
      </c>
      <c r="B27" s="18">
        <v>3.96987948686</v>
      </c>
      <c r="C27" s="18">
        <v>145.172935</v>
      </c>
      <c r="D27" s="53">
        <v>3.5644000000000002E-2</v>
      </c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</row>
    <row r="28" spans="1:19" s="130" customFormat="1" outlineLevel="1" x14ac:dyDescent="0.3">
      <c r="A28" s="163" t="s">
        <v>222</v>
      </c>
      <c r="B28" s="18">
        <v>2.8713158283300002</v>
      </c>
      <c r="C28" s="18">
        <v>105</v>
      </c>
      <c r="D28" s="53">
        <v>2.5780000000000001E-2</v>
      </c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</row>
    <row r="29" spans="1:19" s="213" customFormat="1" outlineLevel="1" x14ac:dyDescent="0.3">
      <c r="A29" s="163" t="s">
        <v>116</v>
      </c>
      <c r="B29" s="18">
        <v>10.601355839169999</v>
      </c>
      <c r="C29" s="18">
        <v>387.67674114004001</v>
      </c>
      <c r="D29" s="53">
        <v>9.5186000000000007E-2</v>
      </c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</row>
    <row r="30" spans="1:19" s="213" customFormat="1" outlineLevel="1" x14ac:dyDescent="0.3">
      <c r="A30" s="163" t="s">
        <v>159</v>
      </c>
      <c r="B30" s="18">
        <v>72.744483593430004</v>
      </c>
      <c r="C30" s="18">
        <v>2660.1639227251098</v>
      </c>
      <c r="D30" s="53">
        <v>0.653146</v>
      </c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</row>
    <row r="31" spans="1:19" s="213" customFormat="1" ht="14.5" x14ac:dyDescent="0.35">
      <c r="A31" s="223" t="s">
        <v>13</v>
      </c>
      <c r="B31" s="55">
        <f>SUM(B$32:B$36)</f>
        <v>9.7819711775599991</v>
      </c>
      <c r="C31" s="55">
        <f>SUM(C$32:C$36)</f>
        <v>357.71299120364</v>
      </c>
      <c r="D31" s="94">
        <f>SUM(D$32:D$36)</f>
        <v>8.7828000000000003E-2</v>
      </c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</row>
    <row r="32" spans="1:19" s="213" customFormat="1" outlineLevel="1" x14ac:dyDescent="0.3">
      <c r="A32" s="163" t="s">
        <v>163</v>
      </c>
      <c r="B32" s="18">
        <v>1.9416525741699999</v>
      </c>
      <c r="C32" s="18">
        <v>71.003516323689993</v>
      </c>
      <c r="D32" s="53">
        <v>1.7433000000000001E-2</v>
      </c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</row>
    <row r="33" spans="1:17" outlineLevel="1" x14ac:dyDescent="0.3">
      <c r="A33" s="163" t="s">
        <v>222</v>
      </c>
      <c r="B33" s="18">
        <v>1.1765867479100001</v>
      </c>
      <c r="C33" s="18">
        <v>43.026130149129997</v>
      </c>
      <c r="D33" s="53">
        <v>1.0564E-2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outlineLevel="1" x14ac:dyDescent="0.3">
      <c r="A34" s="163" t="s">
        <v>116</v>
      </c>
      <c r="B34" s="18">
        <v>3.8329188490199999</v>
      </c>
      <c r="C34" s="18">
        <v>140.16447622246</v>
      </c>
      <c r="D34" s="53">
        <v>3.4414E-2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outlineLevel="1" x14ac:dyDescent="0.3">
      <c r="A35" s="163" t="s">
        <v>95</v>
      </c>
      <c r="B35" s="18">
        <v>0.40794325872999998</v>
      </c>
      <c r="C35" s="18">
        <v>14.917913851330001</v>
      </c>
      <c r="D35" s="53">
        <v>3.663E-3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outlineLevel="1" x14ac:dyDescent="0.3">
      <c r="A36" s="163" t="s">
        <v>159</v>
      </c>
      <c r="B36" s="18">
        <v>2.4228697477300001</v>
      </c>
      <c r="C36" s="18">
        <v>88.600954657030002</v>
      </c>
      <c r="D36" s="53">
        <v>2.1753999999999999E-2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1:17" x14ac:dyDescent="0.3">
      <c r="A37" s="248"/>
      <c r="B37" s="37"/>
      <c r="C37" s="37"/>
      <c r="D37" s="5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1:17" x14ac:dyDescent="0.3">
      <c r="A38" s="248"/>
      <c r="B38" s="37"/>
      <c r="C38" s="37"/>
      <c r="D38" s="5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1:17" x14ac:dyDescent="0.3">
      <c r="B39" s="37"/>
      <c r="C39" s="37"/>
      <c r="D39" s="5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x14ac:dyDescent="0.3">
      <c r="B40" s="37"/>
      <c r="C40" s="37"/>
      <c r="D40" s="5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1:17" x14ac:dyDescent="0.3">
      <c r="B41" s="37"/>
      <c r="C41" s="37"/>
      <c r="D41" s="5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1:17" x14ac:dyDescent="0.3">
      <c r="B42" s="37"/>
      <c r="C42" s="37"/>
      <c r="D42" s="59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1:17" x14ac:dyDescent="0.3">
      <c r="B43" s="37"/>
      <c r="C43" s="37"/>
      <c r="D43" s="5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1:17" x14ac:dyDescent="0.3">
      <c r="B44" s="37"/>
      <c r="C44" s="37"/>
      <c r="D44" s="59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1:17" x14ac:dyDescent="0.3">
      <c r="B45" s="37"/>
      <c r="C45" s="37"/>
      <c r="D45" s="59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1:17" x14ac:dyDescent="0.3">
      <c r="B46" s="37"/>
      <c r="C46" s="37"/>
      <c r="D46" s="59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1:17" x14ac:dyDescent="0.3">
      <c r="B47" s="37"/>
      <c r="C47" s="37"/>
      <c r="D47" s="59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1:17" x14ac:dyDescent="0.3">
      <c r="B48" s="37"/>
      <c r="C48" s="37"/>
      <c r="D48" s="59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37"/>
      <c r="C49" s="37"/>
      <c r="D49" s="59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37"/>
      <c r="C50" s="37"/>
      <c r="D50" s="59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37"/>
      <c r="C51" s="37"/>
      <c r="D51" s="59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37"/>
      <c r="C52" s="37"/>
      <c r="D52" s="59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37"/>
      <c r="C53" s="37"/>
      <c r="D53" s="59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37"/>
      <c r="C54" s="37"/>
      <c r="D54" s="59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37"/>
      <c r="C55" s="37"/>
      <c r="D55" s="59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37"/>
      <c r="C56" s="37"/>
      <c r="D56" s="59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37"/>
      <c r="C57" s="37"/>
      <c r="D57" s="59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37"/>
      <c r="C58" s="37"/>
      <c r="D58" s="59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37"/>
      <c r="C59" s="37"/>
      <c r="D59" s="59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37"/>
      <c r="C60" s="37"/>
      <c r="D60" s="59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37"/>
      <c r="C61" s="37"/>
      <c r="D61" s="59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37"/>
      <c r="C62" s="37"/>
      <c r="D62" s="59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37"/>
      <c r="C63" s="37"/>
      <c r="D63" s="59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37"/>
      <c r="C64" s="37"/>
      <c r="D64" s="59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37"/>
      <c r="C65" s="37"/>
      <c r="D65" s="59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37"/>
      <c r="C66" s="37"/>
      <c r="D66" s="59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37"/>
      <c r="C67" s="37"/>
      <c r="D67" s="59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37"/>
      <c r="C68" s="37"/>
      <c r="D68" s="59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37"/>
      <c r="C69" s="37"/>
      <c r="D69" s="59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37"/>
      <c r="C70" s="37"/>
      <c r="D70" s="59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37"/>
      <c r="C71" s="37"/>
      <c r="D71" s="59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37"/>
      <c r="C72" s="37"/>
      <c r="D72" s="59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37"/>
      <c r="C73" s="37"/>
      <c r="D73" s="59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37"/>
      <c r="C74" s="37"/>
      <c r="D74" s="59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37"/>
      <c r="C75" s="37"/>
      <c r="D75" s="59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37"/>
      <c r="C76" s="37"/>
      <c r="D76" s="59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37"/>
      <c r="C77" s="37"/>
      <c r="D77" s="59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37"/>
      <c r="C78" s="37"/>
      <c r="D78" s="59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37"/>
      <c r="C79" s="37"/>
      <c r="D79" s="59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37"/>
      <c r="C80" s="37"/>
      <c r="D80" s="59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37"/>
      <c r="C81" s="37"/>
      <c r="D81" s="59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37"/>
      <c r="C82" s="37"/>
      <c r="D82" s="59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37"/>
      <c r="C83" s="37"/>
      <c r="D83" s="59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37"/>
      <c r="C84" s="37"/>
      <c r="D84" s="59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37"/>
      <c r="C85" s="37"/>
      <c r="D85" s="59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37"/>
      <c r="C86" s="37"/>
      <c r="D86" s="59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37"/>
      <c r="C87" s="37"/>
      <c r="D87" s="59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37"/>
      <c r="C88" s="37"/>
      <c r="D88" s="59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37"/>
      <c r="C89" s="37"/>
      <c r="D89" s="59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37"/>
      <c r="C90" s="37"/>
      <c r="D90" s="59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37"/>
      <c r="C91" s="37"/>
      <c r="D91" s="59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37"/>
      <c r="C92" s="37"/>
      <c r="D92" s="59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37"/>
      <c r="C93" s="37"/>
      <c r="D93" s="59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37"/>
      <c r="C94" s="37"/>
      <c r="D94" s="59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37"/>
      <c r="C95" s="37"/>
      <c r="D95" s="59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37"/>
      <c r="C96" s="37"/>
      <c r="D96" s="59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37"/>
      <c r="C97" s="37"/>
      <c r="D97" s="59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37"/>
      <c r="C98" s="37"/>
      <c r="D98" s="59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37"/>
      <c r="C99" s="37"/>
      <c r="D99" s="59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37"/>
      <c r="C100" s="37"/>
      <c r="D100" s="59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37"/>
      <c r="C101" s="37"/>
      <c r="D101" s="59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37"/>
      <c r="C102" s="37"/>
      <c r="D102" s="59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37"/>
      <c r="C103" s="37"/>
      <c r="D103" s="59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37"/>
      <c r="C104" s="37"/>
      <c r="D104" s="59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37"/>
      <c r="C105" s="37"/>
      <c r="D105" s="59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37"/>
      <c r="C106" s="37"/>
      <c r="D106" s="59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37"/>
      <c r="C107" s="37"/>
      <c r="D107" s="59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37"/>
      <c r="C108" s="37"/>
      <c r="D108" s="59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37"/>
      <c r="C109" s="37"/>
      <c r="D109" s="59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37"/>
      <c r="C110" s="37"/>
      <c r="D110" s="59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37"/>
      <c r="C111" s="37"/>
      <c r="D111" s="59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37"/>
      <c r="C112" s="37"/>
      <c r="D112" s="59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37"/>
      <c r="C113" s="37"/>
      <c r="D113" s="5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37"/>
      <c r="C114" s="37"/>
      <c r="D114" s="59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37"/>
      <c r="C115" s="37"/>
      <c r="D115" s="59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37"/>
      <c r="C184" s="37"/>
      <c r="D184" s="59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37"/>
      <c r="C185" s="37"/>
      <c r="D185" s="59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37"/>
      <c r="C186" s="37"/>
      <c r="D186" s="59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37"/>
      <c r="C187" s="37"/>
      <c r="D187" s="59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37"/>
      <c r="C188" s="37"/>
      <c r="D188" s="59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37"/>
      <c r="C189" s="37"/>
      <c r="D189" s="59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37"/>
      <c r="C190" s="37"/>
      <c r="D190" s="59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37"/>
      <c r="C191" s="37"/>
      <c r="D191" s="59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37"/>
      <c r="C192" s="37"/>
      <c r="D192" s="59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37"/>
      <c r="C193" s="37"/>
      <c r="D193" s="59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37"/>
      <c r="C194" s="37"/>
      <c r="D194" s="59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37"/>
      <c r="C195" s="37"/>
      <c r="D195" s="59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37"/>
      <c r="C196" s="37"/>
      <c r="D196" s="59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37"/>
      <c r="C197" s="37"/>
      <c r="D197" s="59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37"/>
      <c r="C198" s="37"/>
      <c r="D198" s="59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37"/>
      <c r="C199" s="37"/>
      <c r="D199" s="59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37"/>
      <c r="C200" s="37"/>
      <c r="D200" s="59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37"/>
      <c r="C201" s="37"/>
      <c r="D201" s="59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37"/>
      <c r="C202" s="37"/>
      <c r="D202" s="59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37"/>
      <c r="C203" s="37"/>
      <c r="D203" s="59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37"/>
      <c r="C204" s="37"/>
      <c r="D204" s="59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37"/>
      <c r="C205" s="37"/>
      <c r="D205" s="59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37"/>
      <c r="C206" s="37"/>
      <c r="D206" s="59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37"/>
      <c r="C207" s="37"/>
      <c r="D207" s="59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37"/>
      <c r="C208" s="37"/>
      <c r="D208" s="59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37"/>
      <c r="C209" s="37"/>
      <c r="D209" s="59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37"/>
      <c r="C210" s="37"/>
      <c r="D210" s="59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37"/>
      <c r="C211" s="37"/>
      <c r="D211" s="59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37"/>
      <c r="C212" s="37"/>
      <c r="D212" s="59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37"/>
      <c r="C213" s="37"/>
      <c r="D213" s="59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37"/>
      <c r="C214" s="37"/>
      <c r="D214" s="59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37"/>
      <c r="C215" s="37"/>
      <c r="D215" s="59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37"/>
      <c r="C216" s="37"/>
      <c r="D216" s="59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37"/>
      <c r="C217" s="37"/>
      <c r="D217" s="59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37"/>
      <c r="C218" s="37"/>
      <c r="D218" s="59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37"/>
      <c r="C219" s="37"/>
      <c r="D219" s="59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37"/>
      <c r="C220" s="37"/>
      <c r="D220" s="59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37"/>
      <c r="C221" s="37"/>
      <c r="D221" s="59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37"/>
      <c r="C222" s="37"/>
      <c r="D222" s="59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37"/>
      <c r="C223" s="37"/>
      <c r="D223" s="59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37"/>
      <c r="C224" s="37"/>
      <c r="D224" s="59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37"/>
      <c r="C225" s="37"/>
      <c r="D225" s="59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37"/>
      <c r="C226" s="37"/>
      <c r="D226" s="59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37"/>
      <c r="C227" s="37"/>
      <c r="D227" s="59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37"/>
      <c r="C228" s="37"/>
      <c r="D228" s="59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37"/>
      <c r="C229" s="37"/>
      <c r="D229" s="59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37"/>
      <c r="C230" s="37"/>
      <c r="D230" s="59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37"/>
      <c r="C231" s="37"/>
      <c r="D231" s="59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37"/>
      <c r="C232" s="37"/>
      <c r="D232" s="59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37"/>
      <c r="C233" s="37"/>
      <c r="D233" s="59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37"/>
      <c r="C234" s="37"/>
      <c r="D234" s="59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37"/>
      <c r="C235" s="37"/>
      <c r="D235" s="59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37"/>
      <c r="C236" s="37"/>
      <c r="D236" s="59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37"/>
      <c r="C237" s="37"/>
      <c r="D237" s="59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37"/>
      <c r="C238" s="37"/>
      <c r="D238" s="59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37"/>
      <c r="C239" s="37"/>
      <c r="D239" s="59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37"/>
      <c r="C240" s="37"/>
      <c r="D240" s="59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37"/>
      <c r="C241" s="37"/>
      <c r="D241" s="59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37"/>
      <c r="C242" s="37"/>
      <c r="D242" s="59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37"/>
      <c r="C243" s="37"/>
      <c r="D243" s="59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  <row r="246" spans="2:17" x14ac:dyDescent="0.3"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</row>
    <row r="247" spans="2:17" x14ac:dyDescent="0.3"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</row>
    <row r="248" spans="2:17" x14ac:dyDescent="0.3"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</row>
    <row r="249" spans="2:17" x14ac:dyDescent="0.3"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</row>
    <row r="250" spans="2:17" x14ac:dyDescent="0.3"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</row>
    <row r="251" spans="2:17" x14ac:dyDescent="0.3"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108" bestFit="1" customWidth="1"/>
    <col min="2" max="2" width="17.453125" style="50" customWidth="1"/>
    <col min="3" max="3" width="18.1796875" style="50" customWidth="1"/>
    <col min="4" max="4" width="11.453125" style="73" bestFit="1" customWidth="1"/>
    <col min="5" max="5" width="17.1796875" style="50" customWidth="1"/>
    <col min="6" max="6" width="17.54296875" style="50" customWidth="1"/>
    <col min="7" max="7" width="11.453125" style="73" bestFit="1" customWidth="1"/>
    <col min="8" max="8" width="16.1796875" style="50" bestFit="1" customWidth="1"/>
    <col min="9" max="16384" width="9.1796875" style="108"/>
  </cols>
  <sheetData>
    <row r="2" spans="1:19" ht="18.5" x14ac:dyDescent="0.45">
      <c r="A2" s="256" t="s">
        <v>212</v>
      </c>
      <c r="B2" s="258"/>
      <c r="C2" s="258"/>
      <c r="D2" s="258"/>
      <c r="E2" s="258"/>
      <c r="F2" s="258"/>
      <c r="G2" s="258"/>
      <c r="H2" s="25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x14ac:dyDescent="0.3">
      <c r="A3" s="125"/>
    </row>
    <row r="4" spans="1:19" s="57" customFormat="1" x14ac:dyDescent="0.3">
      <c r="B4" s="229"/>
      <c r="C4" s="229"/>
      <c r="D4" s="20"/>
      <c r="E4" s="229"/>
      <c r="F4" s="229"/>
      <c r="G4" s="20"/>
      <c r="H4" s="57" t="str">
        <f>VALVAL</f>
        <v>млрд. одиниць</v>
      </c>
    </row>
    <row r="5" spans="1:19" s="247" customFormat="1" x14ac:dyDescent="0.25">
      <c r="A5" s="149"/>
      <c r="B5" s="261">
        <v>44561</v>
      </c>
      <c r="C5" s="262"/>
      <c r="D5" s="263"/>
      <c r="E5" s="261">
        <v>44926</v>
      </c>
      <c r="F5" s="262"/>
      <c r="G5" s="263"/>
      <c r="H5" s="21"/>
    </row>
    <row r="6" spans="1:19" s="192" customFormat="1" x14ac:dyDescent="0.25">
      <c r="A6" s="83"/>
      <c r="B6" s="104" t="s">
        <v>169</v>
      </c>
      <c r="C6" s="104" t="s">
        <v>172</v>
      </c>
      <c r="D6" s="140" t="s">
        <v>192</v>
      </c>
      <c r="E6" s="104" t="s">
        <v>169</v>
      </c>
      <c r="F6" s="104" t="s">
        <v>172</v>
      </c>
      <c r="G6" s="140" t="s">
        <v>192</v>
      </c>
      <c r="H6" s="104" t="s">
        <v>63</v>
      </c>
    </row>
    <row r="7" spans="1:19" s="198" customFormat="1" ht="15.5" x14ac:dyDescent="0.25">
      <c r="A7" s="44" t="s">
        <v>152</v>
      </c>
      <c r="B7" s="214">
        <f t="shared" ref="B7:H7" si="0">SUM(B8:B15)</f>
        <v>97.955884555140003</v>
      </c>
      <c r="C7" s="214">
        <f t="shared" si="0"/>
        <v>2672.0602100677197</v>
      </c>
      <c r="D7" s="228">
        <f t="shared" si="0"/>
        <v>1.0000009999999999</v>
      </c>
      <c r="E7" s="214">
        <f t="shared" si="0"/>
        <v>111.37551404710999</v>
      </c>
      <c r="F7" s="214">
        <f t="shared" si="0"/>
        <v>4072.8466229697301</v>
      </c>
      <c r="G7" s="228">
        <f t="shared" si="0"/>
        <v>1</v>
      </c>
      <c r="H7" s="214">
        <f t="shared" si="0"/>
        <v>-9.9999999999753064E-7</v>
      </c>
    </row>
    <row r="8" spans="1:19" s="127" customFormat="1" x14ac:dyDescent="0.25">
      <c r="A8" s="114" t="s">
        <v>216</v>
      </c>
      <c r="B8" s="70">
        <v>0.99911295312000004</v>
      </c>
      <c r="C8" s="70">
        <v>27.254002957760001</v>
      </c>
      <c r="D8" s="106">
        <v>1.0200000000000001E-2</v>
      </c>
      <c r="E8" s="70">
        <v>2.5428501804099999</v>
      </c>
      <c r="F8" s="70">
        <v>92.988471107280006</v>
      </c>
      <c r="G8" s="106">
        <v>2.2831000000000001E-2</v>
      </c>
      <c r="H8" s="70">
        <v>1.2632000000000001E-2</v>
      </c>
    </row>
    <row r="9" spans="1:19" s="127" customFormat="1" x14ac:dyDescent="0.25">
      <c r="A9" s="114" t="s">
        <v>163</v>
      </c>
      <c r="B9" s="70">
        <v>2.5166651872900001</v>
      </c>
      <c r="C9" s="70">
        <v>68.650096311560006</v>
      </c>
      <c r="D9" s="106">
        <v>2.5692E-2</v>
      </c>
      <c r="E9" s="70">
        <v>3.6106289978700001</v>
      </c>
      <c r="F9" s="70">
        <v>132.03564757127</v>
      </c>
      <c r="G9" s="106">
        <v>3.2419000000000003E-2</v>
      </c>
      <c r="H9" s="70">
        <v>6.7270000000000003E-3</v>
      </c>
    </row>
    <row r="10" spans="1:19" s="127" customFormat="1" x14ac:dyDescent="0.25">
      <c r="A10" s="114" t="s">
        <v>190</v>
      </c>
      <c r="B10" s="70">
        <v>6.1552473171899997</v>
      </c>
      <c r="C10" s="70">
        <v>167.90406736776001</v>
      </c>
      <c r="D10" s="106">
        <v>6.2837000000000004E-2</v>
      </c>
      <c r="E10" s="70">
        <v>7.1946815176500003</v>
      </c>
      <c r="F10" s="70">
        <v>263.09943054607999</v>
      </c>
      <c r="G10" s="106">
        <v>6.4598000000000003E-2</v>
      </c>
      <c r="H10" s="70">
        <v>1.761E-3</v>
      </c>
    </row>
    <row r="11" spans="1:19" s="127" customFormat="1" x14ac:dyDescent="0.25">
      <c r="A11" s="114" t="s">
        <v>182</v>
      </c>
      <c r="B11" s="70">
        <v>5.3219396808499999</v>
      </c>
      <c r="C11" s="70">
        <v>145.172935</v>
      </c>
      <c r="D11" s="106">
        <v>5.4330000000000003E-2</v>
      </c>
      <c r="E11" s="70">
        <v>3.96987948686</v>
      </c>
      <c r="F11" s="70">
        <v>145.172935</v>
      </c>
      <c r="G11" s="106">
        <v>3.5644000000000002E-2</v>
      </c>
      <c r="H11" s="70">
        <v>-1.8686000000000001E-2</v>
      </c>
    </row>
    <row r="12" spans="1:19" s="127" customFormat="1" x14ac:dyDescent="0.25">
      <c r="A12" s="114" t="s">
        <v>222</v>
      </c>
      <c r="B12" s="70">
        <v>0.68966050859000005</v>
      </c>
      <c r="C12" s="70">
        <v>18.812697285350001</v>
      </c>
      <c r="D12" s="106">
        <v>7.0410000000000004E-3</v>
      </c>
      <c r="E12" s="70">
        <v>4.0479025762400003</v>
      </c>
      <c r="F12" s="70">
        <v>148.02613014913001</v>
      </c>
      <c r="G12" s="106">
        <v>3.6345000000000002E-2</v>
      </c>
      <c r="H12" s="70">
        <v>2.9304E-2</v>
      </c>
    </row>
    <row r="13" spans="1:19" s="127" customFormat="1" x14ac:dyDescent="0.25">
      <c r="A13" s="114" t="s">
        <v>116</v>
      </c>
      <c r="B13" s="70">
        <v>14.5052050852</v>
      </c>
      <c r="C13" s="70">
        <v>395.67588535532002</v>
      </c>
      <c r="D13" s="106">
        <v>0.14807899999999999</v>
      </c>
      <c r="E13" s="70">
        <v>14.434274688189999</v>
      </c>
      <c r="F13" s="70">
        <v>527.84121736249995</v>
      </c>
      <c r="G13" s="106">
        <v>0.12959999999999999</v>
      </c>
      <c r="H13" s="70">
        <v>-1.8478999999999999E-2</v>
      </c>
    </row>
    <row r="14" spans="1:19" x14ac:dyDescent="0.3">
      <c r="A14" s="187" t="s">
        <v>95</v>
      </c>
      <c r="B14" s="18">
        <v>0.4012712296</v>
      </c>
      <c r="C14" s="18">
        <v>10.94595685531</v>
      </c>
      <c r="D14" s="53">
        <v>4.0959999999999998E-3</v>
      </c>
      <c r="E14" s="18">
        <v>0.40794325872999998</v>
      </c>
      <c r="F14" s="18">
        <v>14.917913851330001</v>
      </c>
      <c r="G14" s="53">
        <v>3.663E-3</v>
      </c>
      <c r="H14" s="70">
        <v>-4.3399999999999998E-4</v>
      </c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3">
      <c r="A15" s="187" t="s">
        <v>159</v>
      </c>
      <c r="B15" s="18">
        <v>67.366782593300002</v>
      </c>
      <c r="C15" s="18">
        <v>1837.6445689346599</v>
      </c>
      <c r="D15" s="53">
        <v>0.68772599999999995</v>
      </c>
      <c r="E15" s="18">
        <v>75.167353341159995</v>
      </c>
      <c r="F15" s="18">
        <v>2748.7648773821402</v>
      </c>
      <c r="G15" s="53">
        <v>0.67490000000000006</v>
      </c>
      <c r="H15" s="70">
        <v>-1.2826000000000001E-2</v>
      </c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3">
      <c r="B16" s="37"/>
      <c r="C16" s="37"/>
      <c r="D16" s="59"/>
      <c r="E16" s="37"/>
      <c r="F16" s="37"/>
      <c r="G16" s="59"/>
      <c r="H16" s="252"/>
      <c r="I16" s="98"/>
      <c r="J16" s="98"/>
      <c r="K16" s="98"/>
      <c r="L16" s="98"/>
      <c r="M16" s="98"/>
      <c r="N16" s="98"/>
      <c r="O16" s="98"/>
      <c r="P16" s="98"/>
      <c r="Q16" s="98"/>
    </row>
    <row r="17" spans="1:19" x14ac:dyDescent="0.3">
      <c r="B17" s="37"/>
      <c r="C17" s="37"/>
      <c r="D17" s="59"/>
      <c r="E17" s="37"/>
      <c r="F17" s="37"/>
      <c r="G17" s="59"/>
      <c r="H17" s="57" t="str">
        <f>VALVAL</f>
        <v>млрд. одиниць</v>
      </c>
      <c r="I17" s="98"/>
      <c r="J17" s="98"/>
      <c r="K17" s="98"/>
      <c r="L17" s="98"/>
      <c r="M17" s="98"/>
      <c r="N17" s="98"/>
      <c r="O17" s="98"/>
      <c r="P17" s="98"/>
      <c r="Q17" s="98"/>
    </row>
    <row r="18" spans="1:19" x14ac:dyDescent="0.3">
      <c r="A18" s="149"/>
      <c r="B18" s="261">
        <v>44561</v>
      </c>
      <c r="C18" s="262"/>
      <c r="D18" s="263"/>
      <c r="E18" s="261">
        <v>44926</v>
      </c>
      <c r="F18" s="262"/>
      <c r="G18" s="263"/>
      <c r="H18" s="21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</row>
    <row r="19" spans="1:19" s="76" customFormat="1" x14ac:dyDescent="0.3">
      <c r="A19" s="166"/>
      <c r="B19" s="182" t="s">
        <v>169</v>
      </c>
      <c r="C19" s="182" t="s">
        <v>172</v>
      </c>
      <c r="D19" s="216" t="s">
        <v>192</v>
      </c>
      <c r="E19" s="182" t="s">
        <v>169</v>
      </c>
      <c r="F19" s="182" t="s">
        <v>172</v>
      </c>
      <c r="G19" s="216" t="s">
        <v>192</v>
      </c>
      <c r="H19" s="182" t="s">
        <v>63</v>
      </c>
      <c r="I19" s="65"/>
      <c r="J19" s="65"/>
      <c r="K19" s="65"/>
      <c r="L19" s="65"/>
      <c r="M19" s="65"/>
      <c r="N19" s="65"/>
      <c r="O19" s="65"/>
      <c r="P19" s="65"/>
      <c r="Q19" s="65"/>
    </row>
    <row r="20" spans="1:19" s="61" customFormat="1" ht="14.5" x14ac:dyDescent="0.35">
      <c r="A20" s="158" t="s">
        <v>152</v>
      </c>
      <c r="B20" s="95">
        <f t="shared" ref="B20:H20" si="1">B$21+B$29</f>
        <v>97.955884555140003</v>
      </c>
      <c r="C20" s="95">
        <f t="shared" si="1"/>
        <v>2672.0602100677197</v>
      </c>
      <c r="D20" s="110">
        <f t="shared" si="1"/>
        <v>1.0000009999999999</v>
      </c>
      <c r="E20" s="95">
        <f t="shared" si="1"/>
        <v>111.37551404711</v>
      </c>
      <c r="F20" s="95">
        <f t="shared" si="1"/>
        <v>4072.8466229697297</v>
      </c>
      <c r="G20" s="110">
        <f t="shared" si="1"/>
        <v>0.99999800000000005</v>
      </c>
      <c r="H20" s="95">
        <f t="shared" si="1"/>
        <v>-1.0000000000010001E-6</v>
      </c>
      <c r="I20" s="46"/>
      <c r="J20" s="46"/>
      <c r="K20" s="46"/>
      <c r="L20" s="46"/>
      <c r="M20" s="46"/>
      <c r="N20" s="46"/>
      <c r="O20" s="46"/>
      <c r="P20" s="46"/>
      <c r="Q20" s="46"/>
    </row>
    <row r="21" spans="1:19" s="130" customFormat="1" ht="14.5" x14ac:dyDescent="0.35">
      <c r="A21" s="155" t="s">
        <v>65</v>
      </c>
      <c r="B21" s="142">
        <f t="shared" ref="B21:H21" si="2">SUM(B$22:B$28)</f>
        <v>86.615691312519999</v>
      </c>
      <c r="C21" s="142">
        <f t="shared" si="2"/>
        <v>2362.7201507571899</v>
      </c>
      <c r="D21" s="160">
        <f t="shared" si="2"/>
        <v>0.88423200000000002</v>
      </c>
      <c r="E21" s="142">
        <f t="shared" si="2"/>
        <v>101.59354286955001</v>
      </c>
      <c r="F21" s="142">
        <f t="shared" si="2"/>
        <v>3715.1336317660898</v>
      </c>
      <c r="G21" s="160">
        <f t="shared" si="2"/>
        <v>0.91217000000000004</v>
      </c>
      <c r="H21" s="142">
        <f t="shared" si="2"/>
        <v>2.7938999999999999E-2</v>
      </c>
      <c r="I21" s="118"/>
      <c r="J21" s="118"/>
      <c r="K21" s="118"/>
      <c r="L21" s="118"/>
      <c r="M21" s="118"/>
      <c r="N21" s="118"/>
      <c r="O21" s="118"/>
      <c r="P21" s="118"/>
      <c r="Q21" s="118"/>
    </row>
    <row r="22" spans="1:19" s="213" customFormat="1" outlineLevel="1" x14ac:dyDescent="0.3">
      <c r="A22" s="208" t="s">
        <v>216</v>
      </c>
      <c r="B22" s="212">
        <v>0.99911295312000004</v>
      </c>
      <c r="C22" s="212">
        <v>27.254002957760001</v>
      </c>
      <c r="D22" s="251">
        <v>1.0200000000000001E-2</v>
      </c>
      <c r="E22" s="212">
        <v>2.5428501804099999</v>
      </c>
      <c r="F22" s="212">
        <v>92.988471107280006</v>
      </c>
      <c r="G22" s="251">
        <v>2.2831000000000001E-2</v>
      </c>
      <c r="H22" s="212">
        <v>1.2632000000000001E-2</v>
      </c>
      <c r="I22" s="203"/>
      <c r="J22" s="203"/>
      <c r="K22" s="203"/>
      <c r="L22" s="203"/>
      <c r="M22" s="203"/>
      <c r="N22" s="203"/>
      <c r="O22" s="203"/>
      <c r="P22" s="203"/>
      <c r="Q22" s="203"/>
    </row>
    <row r="23" spans="1:19" outlineLevel="1" x14ac:dyDescent="0.3">
      <c r="A23" s="163" t="s">
        <v>163</v>
      </c>
      <c r="B23" s="18">
        <v>0.72859434593000005</v>
      </c>
      <c r="C23" s="18">
        <v>19.874742286930001</v>
      </c>
      <c r="D23" s="53">
        <v>7.4380000000000002E-3</v>
      </c>
      <c r="E23" s="18">
        <v>1.6689764237</v>
      </c>
      <c r="F23" s="18">
        <v>61.032131247579997</v>
      </c>
      <c r="G23" s="53">
        <v>1.4985E-2</v>
      </c>
      <c r="H23" s="18">
        <v>7.5469999999999999E-3</v>
      </c>
      <c r="I23" s="98"/>
      <c r="J23" s="98"/>
      <c r="K23" s="98"/>
      <c r="L23" s="98"/>
      <c r="M23" s="98"/>
      <c r="N23" s="98"/>
      <c r="O23" s="98"/>
      <c r="P23" s="98"/>
      <c r="Q23" s="98"/>
    </row>
    <row r="24" spans="1:19" outlineLevel="1" x14ac:dyDescent="0.3">
      <c r="A24" s="163" t="s">
        <v>190</v>
      </c>
      <c r="B24" s="18">
        <v>6.1552473171899997</v>
      </c>
      <c r="C24" s="18">
        <v>167.90406736776001</v>
      </c>
      <c r="D24" s="53">
        <v>6.2837000000000004E-2</v>
      </c>
      <c r="E24" s="18">
        <v>7.1946815176500003</v>
      </c>
      <c r="F24" s="18">
        <v>263.09943054607999</v>
      </c>
      <c r="G24" s="53">
        <v>6.4598000000000003E-2</v>
      </c>
      <c r="H24" s="18">
        <v>1.761E-3</v>
      </c>
      <c r="I24" s="98"/>
      <c r="J24" s="98"/>
      <c r="K24" s="98"/>
      <c r="L24" s="98"/>
      <c r="M24" s="98"/>
      <c r="N24" s="98"/>
      <c r="O24" s="98"/>
      <c r="P24" s="98"/>
      <c r="Q24" s="98"/>
    </row>
    <row r="25" spans="1:19" outlineLevel="1" x14ac:dyDescent="0.3">
      <c r="A25" s="163" t="s">
        <v>182</v>
      </c>
      <c r="B25" s="18">
        <v>5.3219396808499999</v>
      </c>
      <c r="C25" s="18">
        <v>145.172935</v>
      </c>
      <c r="D25" s="53">
        <v>5.4330000000000003E-2</v>
      </c>
      <c r="E25" s="18">
        <v>3.96987948686</v>
      </c>
      <c r="F25" s="18">
        <v>145.172935</v>
      </c>
      <c r="G25" s="53">
        <v>3.5644000000000002E-2</v>
      </c>
      <c r="H25" s="18">
        <v>-1.8686000000000001E-2</v>
      </c>
      <c r="I25" s="98"/>
      <c r="J25" s="98"/>
      <c r="K25" s="98"/>
      <c r="L25" s="98"/>
      <c r="M25" s="98"/>
      <c r="N25" s="98"/>
      <c r="O25" s="98"/>
      <c r="P25" s="98"/>
      <c r="Q25" s="98"/>
    </row>
    <row r="26" spans="1:19" outlineLevel="1" x14ac:dyDescent="0.3">
      <c r="A26" s="163" t="s">
        <v>222</v>
      </c>
      <c r="B26" s="18">
        <v>0</v>
      </c>
      <c r="C26" s="18">
        <v>0</v>
      </c>
      <c r="D26" s="53">
        <v>0</v>
      </c>
      <c r="E26" s="18">
        <v>2.8713158283300002</v>
      </c>
      <c r="F26" s="18">
        <v>105</v>
      </c>
      <c r="G26" s="53">
        <v>2.5780000000000001E-2</v>
      </c>
      <c r="H26" s="18">
        <v>2.5780000000000001E-2</v>
      </c>
      <c r="I26" s="98"/>
      <c r="J26" s="98"/>
      <c r="K26" s="98"/>
      <c r="L26" s="98"/>
      <c r="M26" s="98"/>
      <c r="N26" s="98"/>
      <c r="O26" s="98"/>
      <c r="P26" s="98"/>
      <c r="Q26" s="98"/>
    </row>
    <row r="27" spans="1:19" outlineLevel="1" x14ac:dyDescent="0.3">
      <c r="A27" s="163" t="s">
        <v>116</v>
      </c>
      <c r="B27" s="18">
        <v>8.7799867123900004</v>
      </c>
      <c r="C27" s="18">
        <v>239.50223353817</v>
      </c>
      <c r="D27" s="53">
        <v>8.9632000000000003E-2</v>
      </c>
      <c r="E27" s="18">
        <v>10.601355839169999</v>
      </c>
      <c r="F27" s="18">
        <v>387.67674114004001</v>
      </c>
      <c r="G27" s="53">
        <v>9.5186000000000007E-2</v>
      </c>
      <c r="H27" s="18">
        <v>5.5539999999999999E-3</v>
      </c>
      <c r="I27" s="98"/>
      <c r="J27" s="98"/>
      <c r="K27" s="98"/>
      <c r="L27" s="98"/>
      <c r="M27" s="98"/>
      <c r="N27" s="98"/>
      <c r="O27" s="98"/>
      <c r="P27" s="98"/>
      <c r="Q27" s="98"/>
    </row>
    <row r="28" spans="1:19" outlineLevel="1" x14ac:dyDescent="0.3">
      <c r="A28" s="163" t="s">
        <v>159</v>
      </c>
      <c r="B28" s="18">
        <v>64.630810303039993</v>
      </c>
      <c r="C28" s="18">
        <v>1763.0121696065701</v>
      </c>
      <c r="D28" s="53">
        <v>0.65979500000000002</v>
      </c>
      <c r="E28" s="18">
        <v>72.744483593430004</v>
      </c>
      <c r="F28" s="18">
        <v>2660.1639227251098</v>
      </c>
      <c r="G28" s="53">
        <v>0.653146</v>
      </c>
      <c r="H28" s="18">
        <v>-6.6490000000000004E-3</v>
      </c>
      <c r="I28" s="98"/>
      <c r="J28" s="98"/>
      <c r="K28" s="98"/>
      <c r="L28" s="98"/>
      <c r="M28" s="98"/>
      <c r="N28" s="98"/>
      <c r="O28" s="98"/>
      <c r="P28" s="98"/>
      <c r="Q28" s="98"/>
    </row>
    <row r="29" spans="1:19" ht="14.5" x14ac:dyDescent="0.35">
      <c r="A29" s="223" t="s">
        <v>13</v>
      </c>
      <c r="B29" s="55">
        <f t="shared" ref="B29:H29" si="3">SUM(B$30:B$34)</f>
        <v>11.34019324262</v>
      </c>
      <c r="C29" s="55">
        <f t="shared" si="3"/>
        <v>309.34005931052997</v>
      </c>
      <c r="D29" s="94">
        <f t="shared" si="3"/>
        <v>0.115769</v>
      </c>
      <c r="E29" s="55">
        <f t="shared" si="3"/>
        <v>9.7819711775599991</v>
      </c>
      <c r="F29" s="55">
        <f t="shared" si="3"/>
        <v>357.71299120364</v>
      </c>
      <c r="G29" s="94">
        <f t="shared" si="3"/>
        <v>8.7828000000000003E-2</v>
      </c>
      <c r="H29" s="55">
        <f t="shared" si="3"/>
        <v>-2.794E-2</v>
      </c>
      <c r="I29" s="98"/>
      <c r="J29" s="98"/>
      <c r="K29" s="98"/>
      <c r="L29" s="98"/>
      <c r="M29" s="98"/>
      <c r="N29" s="98"/>
      <c r="O29" s="98"/>
      <c r="P29" s="98"/>
      <c r="Q29" s="98"/>
    </row>
    <row r="30" spans="1:19" outlineLevel="1" x14ac:dyDescent="0.3">
      <c r="A30" s="163" t="s">
        <v>163</v>
      </c>
      <c r="B30" s="18">
        <v>1.7880708413599999</v>
      </c>
      <c r="C30" s="18">
        <v>48.775354024629998</v>
      </c>
      <c r="D30" s="53">
        <v>1.8253999999999999E-2</v>
      </c>
      <c r="E30" s="18">
        <v>1.9416525741699999</v>
      </c>
      <c r="F30" s="18">
        <v>71.003516323689993</v>
      </c>
      <c r="G30" s="53">
        <v>1.7433000000000001E-2</v>
      </c>
      <c r="H30" s="18">
        <v>-8.1999999999999998E-4</v>
      </c>
      <c r="I30" s="98"/>
      <c r="J30" s="98"/>
      <c r="K30" s="98"/>
      <c r="L30" s="98"/>
      <c r="M30" s="98"/>
      <c r="N30" s="98"/>
      <c r="O30" s="98"/>
      <c r="P30" s="98"/>
      <c r="Q30" s="98"/>
    </row>
    <row r="31" spans="1:19" outlineLevel="1" x14ac:dyDescent="0.3">
      <c r="A31" s="163" t="s">
        <v>222</v>
      </c>
      <c r="B31" s="18">
        <v>0.68966050859000005</v>
      </c>
      <c r="C31" s="18">
        <v>18.812697285350001</v>
      </c>
      <c r="D31" s="53">
        <v>7.0410000000000004E-3</v>
      </c>
      <c r="E31" s="18">
        <v>1.1765867479100001</v>
      </c>
      <c r="F31" s="18">
        <v>43.026130149129997</v>
      </c>
      <c r="G31" s="53">
        <v>1.0564E-2</v>
      </c>
      <c r="H31" s="18">
        <v>3.5239999999999998E-3</v>
      </c>
      <c r="I31" s="98"/>
      <c r="J31" s="98"/>
      <c r="K31" s="98"/>
      <c r="L31" s="98"/>
      <c r="M31" s="98"/>
      <c r="N31" s="98"/>
      <c r="O31" s="98"/>
      <c r="P31" s="98"/>
      <c r="Q31" s="98"/>
    </row>
    <row r="32" spans="1:19" outlineLevel="1" x14ac:dyDescent="0.3">
      <c r="A32" s="163" t="s">
        <v>116</v>
      </c>
      <c r="B32" s="18">
        <v>5.7252183728099997</v>
      </c>
      <c r="C32" s="18">
        <v>156.17365181714999</v>
      </c>
      <c r="D32" s="53">
        <v>5.8446999999999999E-2</v>
      </c>
      <c r="E32" s="18">
        <v>3.8329188490199999</v>
      </c>
      <c r="F32" s="18">
        <v>140.16447622246</v>
      </c>
      <c r="G32" s="53">
        <v>3.4414E-2</v>
      </c>
      <c r="H32" s="18">
        <v>-2.4032999999999999E-2</v>
      </c>
      <c r="I32" s="98"/>
      <c r="J32" s="98"/>
      <c r="K32" s="98"/>
      <c r="L32" s="98"/>
      <c r="M32" s="98"/>
      <c r="N32" s="98"/>
      <c r="O32" s="98"/>
      <c r="P32" s="98"/>
      <c r="Q32" s="98"/>
    </row>
    <row r="33" spans="1:17" outlineLevel="1" x14ac:dyDescent="0.3">
      <c r="A33" s="163" t="s">
        <v>95</v>
      </c>
      <c r="B33" s="18">
        <v>0.4012712296</v>
      </c>
      <c r="C33" s="18">
        <v>10.94595685531</v>
      </c>
      <c r="D33" s="53">
        <v>4.0959999999999998E-3</v>
      </c>
      <c r="E33" s="18">
        <v>0.40794325872999998</v>
      </c>
      <c r="F33" s="18">
        <v>14.917913851330001</v>
      </c>
      <c r="G33" s="53">
        <v>3.663E-3</v>
      </c>
      <c r="H33" s="18">
        <v>-4.3399999999999998E-4</v>
      </c>
      <c r="I33" s="98"/>
      <c r="J33" s="98"/>
      <c r="K33" s="98"/>
      <c r="L33" s="98"/>
      <c r="M33" s="98"/>
      <c r="N33" s="98"/>
      <c r="O33" s="98"/>
      <c r="P33" s="98"/>
      <c r="Q33" s="98"/>
    </row>
    <row r="34" spans="1:17" outlineLevel="1" x14ac:dyDescent="0.3">
      <c r="A34" s="163" t="s">
        <v>159</v>
      </c>
      <c r="B34" s="18">
        <v>2.7359722902599999</v>
      </c>
      <c r="C34" s="18">
        <v>74.632399328090003</v>
      </c>
      <c r="D34" s="53">
        <v>2.7931000000000001E-2</v>
      </c>
      <c r="E34" s="18">
        <v>2.4228697477300001</v>
      </c>
      <c r="F34" s="18">
        <v>88.600954657030002</v>
      </c>
      <c r="G34" s="53">
        <v>2.1753999999999999E-2</v>
      </c>
      <c r="H34" s="18">
        <v>-6.1770000000000002E-3</v>
      </c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3">
      <c r="B35" s="37"/>
      <c r="C35" s="37"/>
      <c r="D35" s="59"/>
      <c r="E35" s="37"/>
      <c r="F35" s="37"/>
      <c r="G35" s="59"/>
      <c r="H35" s="37"/>
      <c r="I35" s="98"/>
      <c r="J35" s="98"/>
      <c r="K35" s="98"/>
      <c r="L35" s="98"/>
      <c r="M35" s="98"/>
      <c r="N35" s="98"/>
      <c r="O35" s="98"/>
      <c r="P35" s="98"/>
      <c r="Q35" s="98"/>
    </row>
    <row r="36" spans="1:17" x14ac:dyDescent="0.3">
      <c r="B36" s="37"/>
      <c r="C36" s="37"/>
      <c r="D36" s="59"/>
      <c r="E36" s="37"/>
      <c r="F36" s="37"/>
      <c r="G36" s="59"/>
      <c r="H36" s="37"/>
      <c r="I36" s="98"/>
      <c r="J36" s="98"/>
      <c r="K36" s="98"/>
      <c r="L36" s="98"/>
      <c r="M36" s="98"/>
      <c r="N36" s="98"/>
      <c r="O36" s="98"/>
      <c r="P36" s="98"/>
      <c r="Q36" s="98"/>
    </row>
    <row r="37" spans="1:17" x14ac:dyDescent="0.3">
      <c r="B37" s="37"/>
      <c r="C37" s="37"/>
      <c r="D37" s="59"/>
      <c r="E37" s="37"/>
      <c r="F37" s="37"/>
      <c r="G37" s="59"/>
      <c r="H37" s="37"/>
      <c r="I37" s="98"/>
      <c r="J37" s="98"/>
      <c r="K37" s="98"/>
      <c r="L37" s="98"/>
      <c r="M37" s="98"/>
      <c r="N37" s="98"/>
      <c r="O37" s="98"/>
      <c r="P37" s="98"/>
      <c r="Q37" s="98"/>
    </row>
    <row r="38" spans="1:17" x14ac:dyDescent="0.3">
      <c r="B38" s="37"/>
      <c r="C38" s="37"/>
      <c r="D38" s="59"/>
      <c r="E38" s="37"/>
      <c r="F38" s="37"/>
      <c r="G38" s="59"/>
      <c r="H38" s="37"/>
      <c r="I38" s="98"/>
      <c r="J38" s="98"/>
      <c r="K38" s="98"/>
      <c r="L38" s="98"/>
      <c r="M38" s="98"/>
      <c r="N38" s="98"/>
      <c r="O38" s="98"/>
      <c r="P38" s="98"/>
      <c r="Q38" s="98"/>
    </row>
    <row r="39" spans="1:17" x14ac:dyDescent="0.3">
      <c r="B39" s="37"/>
      <c r="C39" s="37"/>
      <c r="D39" s="59"/>
      <c r="E39" s="37"/>
      <c r="F39" s="37"/>
      <c r="G39" s="59"/>
      <c r="H39" s="37"/>
      <c r="I39" s="98"/>
      <c r="J39" s="98"/>
      <c r="K39" s="98"/>
      <c r="L39" s="98"/>
      <c r="M39" s="98"/>
      <c r="N39" s="98"/>
      <c r="O39" s="98"/>
      <c r="P39" s="98"/>
      <c r="Q39" s="98"/>
    </row>
    <row r="40" spans="1:17" x14ac:dyDescent="0.3">
      <c r="B40" s="37"/>
      <c r="C40" s="37"/>
      <c r="D40" s="59"/>
      <c r="E40" s="37"/>
      <c r="F40" s="37"/>
      <c r="G40" s="59"/>
      <c r="H40" s="37"/>
      <c r="I40" s="98"/>
      <c r="J40" s="98"/>
      <c r="K40" s="98"/>
      <c r="L40" s="98"/>
      <c r="M40" s="98"/>
      <c r="N40" s="98"/>
      <c r="O40" s="98"/>
      <c r="P40" s="98"/>
      <c r="Q40" s="98"/>
    </row>
    <row r="41" spans="1:17" x14ac:dyDescent="0.3">
      <c r="B41" s="37"/>
      <c r="C41" s="37"/>
      <c r="D41" s="59"/>
      <c r="E41" s="37"/>
      <c r="F41" s="37"/>
      <c r="G41" s="59"/>
      <c r="H41" s="37"/>
      <c r="I41" s="98"/>
      <c r="J41" s="98"/>
      <c r="K41" s="98"/>
      <c r="L41" s="98"/>
      <c r="M41" s="98"/>
      <c r="N41" s="98"/>
      <c r="O41" s="98"/>
      <c r="P41" s="98"/>
      <c r="Q41" s="98"/>
    </row>
    <row r="42" spans="1:17" x14ac:dyDescent="0.3">
      <c r="B42" s="37"/>
      <c r="C42" s="37"/>
      <c r="D42" s="59"/>
      <c r="E42" s="37"/>
      <c r="F42" s="37"/>
      <c r="G42" s="59"/>
      <c r="H42" s="37"/>
      <c r="I42" s="98"/>
      <c r="J42" s="98"/>
      <c r="K42" s="98"/>
      <c r="L42" s="98"/>
      <c r="M42" s="98"/>
      <c r="N42" s="98"/>
      <c r="O42" s="98"/>
      <c r="P42" s="98"/>
      <c r="Q42" s="98"/>
    </row>
    <row r="43" spans="1:17" x14ac:dyDescent="0.3">
      <c r="B43" s="37"/>
      <c r="C43" s="37"/>
      <c r="D43" s="59"/>
      <c r="E43" s="37"/>
      <c r="F43" s="37"/>
      <c r="G43" s="59"/>
      <c r="H43" s="37"/>
      <c r="I43" s="98"/>
      <c r="J43" s="98"/>
      <c r="K43" s="98"/>
      <c r="L43" s="98"/>
      <c r="M43" s="98"/>
      <c r="N43" s="98"/>
      <c r="O43" s="98"/>
      <c r="P43" s="98"/>
      <c r="Q43" s="98"/>
    </row>
    <row r="44" spans="1:17" x14ac:dyDescent="0.3">
      <c r="B44" s="37"/>
      <c r="C44" s="37"/>
      <c r="D44" s="59"/>
      <c r="E44" s="37"/>
      <c r="F44" s="37"/>
      <c r="G44" s="59"/>
      <c r="H44" s="37"/>
      <c r="I44" s="98"/>
      <c r="J44" s="98"/>
      <c r="K44" s="98"/>
      <c r="L44" s="98"/>
      <c r="M44" s="98"/>
      <c r="N44" s="98"/>
      <c r="O44" s="98"/>
      <c r="P44" s="98"/>
      <c r="Q44" s="98"/>
    </row>
    <row r="45" spans="1:17" x14ac:dyDescent="0.3">
      <c r="B45" s="37"/>
      <c r="C45" s="37"/>
      <c r="D45" s="59"/>
      <c r="E45" s="37"/>
      <c r="F45" s="37"/>
      <c r="G45" s="59"/>
      <c r="H45" s="37"/>
      <c r="I45" s="98"/>
      <c r="J45" s="98"/>
      <c r="K45" s="98"/>
      <c r="L45" s="98"/>
      <c r="M45" s="98"/>
      <c r="N45" s="98"/>
      <c r="O45" s="98"/>
      <c r="P45" s="98"/>
      <c r="Q45" s="98"/>
    </row>
    <row r="46" spans="1:17" x14ac:dyDescent="0.3">
      <c r="B46" s="37"/>
      <c r="C46" s="37"/>
      <c r="D46" s="59"/>
      <c r="E46" s="37"/>
      <c r="F46" s="37"/>
      <c r="G46" s="59"/>
      <c r="H46" s="37"/>
      <c r="I46" s="98"/>
      <c r="J46" s="98"/>
      <c r="K46" s="98"/>
      <c r="L46" s="98"/>
      <c r="M46" s="98"/>
      <c r="N46" s="98"/>
      <c r="O46" s="98"/>
      <c r="P46" s="98"/>
      <c r="Q46" s="98"/>
    </row>
    <row r="47" spans="1:17" x14ac:dyDescent="0.3">
      <c r="B47" s="37"/>
      <c r="C47" s="37"/>
      <c r="D47" s="59"/>
      <c r="E47" s="37"/>
      <c r="F47" s="37"/>
      <c r="G47" s="59"/>
      <c r="H47" s="37"/>
      <c r="I47" s="98"/>
      <c r="J47" s="98"/>
      <c r="K47" s="98"/>
      <c r="L47" s="98"/>
      <c r="M47" s="98"/>
      <c r="N47" s="98"/>
      <c r="O47" s="98"/>
      <c r="P47" s="98"/>
      <c r="Q47" s="98"/>
    </row>
    <row r="48" spans="1:17" x14ac:dyDescent="0.3">
      <c r="B48" s="37"/>
      <c r="C48" s="37"/>
      <c r="D48" s="59"/>
      <c r="E48" s="37"/>
      <c r="F48" s="37"/>
      <c r="G48" s="59"/>
      <c r="H48" s="37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37"/>
      <c r="C49" s="37"/>
      <c r="D49" s="59"/>
      <c r="E49" s="37"/>
      <c r="F49" s="37"/>
      <c r="G49" s="59"/>
      <c r="H49" s="37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37"/>
      <c r="C50" s="37"/>
      <c r="D50" s="59"/>
      <c r="E50" s="37"/>
      <c r="F50" s="37"/>
      <c r="G50" s="59"/>
      <c r="H50" s="37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37"/>
      <c r="C51" s="37"/>
      <c r="D51" s="59"/>
      <c r="E51" s="37"/>
      <c r="F51" s="37"/>
      <c r="G51" s="59"/>
      <c r="H51" s="37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37"/>
      <c r="C52" s="37"/>
      <c r="D52" s="59"/>
      <c r="E52" s="37"/>
      <c r="F52" s="37"/>
      <c r="G52" s="59"/>
      <c r="H52" s="37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37"/>
      <c r="C53" s="37"/>
      <c r="D53" s="59"/>
      <c r="E53" s="37"/>
      <c r="F53" s="37"/>
      <c r="G53" s="59"/>
      <c r="H53" s="37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37"/>
      <c r="C54" s="37"/>
      <c r="D54" s="59"/>
      <c r="E54" s="37"/>
      <c r="F54" s="37"/>
      <c r="G54" s="59"/>
      <c r="H54" s="37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37"/>
      <c r="C55" s="37"/>
      <c r="D55" s="59"/>
      <c r="E55" s="37"/>
      <c r="F55" s="37"/>
      <c r="G55" s="59"/>
      <c r="H55" s="37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37"/>
      <c r="C56" s="37"/>
      <c r="D56" s="59"/>
      <c r="E56" s="37"/>
      <c r="F56" s="37"/>
      <c r="G56" s="59"/>
      <c r="H56" s="37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37"/>
      <c r="C57" s="37"/>
      <c r="D57" s="59"/>
      <c r="E57" s="37"/>
      <c r="F57" s="37"/>
      <c r="G57" s="59"/>
      <c r="H57" s="37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37"/>
      <c r="C58" s="37"/>
      <c r="D58" s="59"/>
      <c r="E58" s="37"/>
      <c r="F58" s="37"/>
      <c r="G58" s="59"/>
      <c r="H58" s="37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37"/>
      <c r="C59" s="37"/>
      <c r="D59" s="59"/>
      <c r="E59" s="37"/>
      <c r="F59" s="37"/>
      <c r="G59" s="59"/>
      <c r="H59" s="37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37"/>
      <c r="C60" s="37"/>
      <c r="D60" s="59"/>
      <c r="E60" s="37"/>
      <c r="F60" s="37"/>
      <c r="G60" s="59"/>
      <c r="H60" s="37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37"/>
      <c r="C61" s="37"/>
      <c r="D61" s="59"/>
      <c r="E61" s="37"/>
      <c r="F61" s="37"/>
      <c r="G61" s="59"/>
      <c r="H61" s="37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37"/>
      <c r="C62" s="37"/>
      <c r="D62" s="59"/>
      <c r="E62" s="37"/>
      <c r="F62" s="37"/>
      <c r="G62" s="59"/>
      <c r="H62" s="37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37"/>
      <c r="C63" s="37"/>
      <c r="D63" s="59"/>
      <c r="E63" s="37"/>
      <c r="F63" s="37"/>
      <c r="G63" s="59"/>
      <c r="H63" s="37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37"/>
      <c r="C64" s="37"/>
      <c r="D64" s="59"/>
      <c r="E64" s="37"/>
      <c r="F64" s="37"/>
      <c r="G64" s="59"/>
      <c r="H64" s="37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37"/>
      <c r="C65" s="37"/>
      <c r="D65" s="59"/>
      <c r="E65" s="37"/>
      <c r="F65" s="37"/>
      <c r="G65" s="59"/>
      <c r="H65" s="37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37"/>
      <c r="C66" s="37"/>
      <c r="D66" s="59"/>
      <c r="E66" s="37"/>
      <c r="F66" s="37"/>
      <c r="G66" s="59"/>
      <c r="H66" s="37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37"/>
      <c r="C67" s="37"/>
      <c r="D67" s="59"/>
      <c r="E67" s="37"/>
      <c r="F67" s="37"/>
      <c r="G67" s="59"/>
      <c r="H67" s="37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37"/>
      <c r="C68" s="37"/>
      <c r="D68" s="59"/>
      <c r="E68" s="37"/>
      <c r="F68" s="37"/>
      <c r="G68" s="59"/>
      <c r="H68" s="37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37"/>
      <c r="C69" s="37"/>
      <c r="D69" s="59"/>
      <c r="E69" s="37"/>
      <c r="F69" s="37"/>
      <c r="G69" s="59"/>
      <c r="H69" s="37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37"/>
      <c r="C70" s="37"/>
      <c r="D70" s="59"/>
      <c r="E70" s="37"/>
      <c r="F70" s="37"/>
      <c r="G70" s="59"/>
      <c r="H70" s="37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37"/>
      <c r="C71" s="37"/>
      <c r="D71" s="59"/>
      <c r="E71" s="37"/>
      <c r="F71" s="37"/>
      <c r="G71" s="59"/>
      <c r="H71" s="37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37"/>
      <c r="C72" s="37"/>
      <c r="D72" s="59"/>
      <c r="E72" s="37"/>
      <c r="F72" s="37"/>
      <c r="G72" s="59"/>
      <c r="H72" s="37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37"/>
      <c r="C73" s="37"/>
      <c r="D73" s="59"/>
      <c r="E73" s="37"/>
      <c r="F73" s="37"/>
      <c r="G73" s="59"/>
      <c r="H73" s="37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37"/>
      <c r="C74" s="37"/>
      <c r="D74" s="59"/>
      <c r="E74" s="37"/>
      <c r="F74" s="37"/>
      <c r="G74" s="59"/>
      <c r="H74" s="37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37"/>
      <c r="C75" s="37"/>
      <c r="D75" s="59"/>
      <c r="E75" s="37"/>
      <c r="F75" s="37"/>
      <c r="G75" s="59"/>
      <c r="H75" s="37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37"/>
      <c r="C76" s="37"/>
      <c r="D76" s="59"/>
      <c r="E76" s="37"/>
      <c r="F76" s="37"/>
      <c r="G76" s="59"/>
      <c r="H76" s="37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37"/>
      <c r="C77" s="37"/>
      <c r="D77" s="59"/>
      <c r="E77" s="37"/>
      <c r="F77" s="37"/>
      <c r="G77" s="59"/>
      <c r="H77" s="37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37"/>
      <c r="C78" s="37"/>
      <c r="D78" s="59"/>
      <c r="E78" s="37"/>
      <c r="F78" s="37"/>
      <c r="G78" s="59"/>
      <c r="H78" s="37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37"/>
      <c r="C79" s="37"/>
      <c r="D79" s="59"/>
      <c r="E79" s="37"/>
      <c r="F79" s="37"/>
      <c r="G79" s="59"/>
      <c r="H79" s="37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37"/>
      <c r="C80" s="37"/>
      <c r="D80" s="59"/>
      <c r="E80" s="37"/>
      <c r="F80" s="37"/>
      <c r="G80" s="59"/>
      <c r="H80" s="37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37"/>
      <c r="C81" s="37"/>
      <c r="D81" s="59"/>
      <c r="E81" s="37"/>
      <c r="F81" s="37"/>
      <c r="G81" s="59"/>
      <c r="H81" s="37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37"/>
      <c r="C82" s="37"/>
      <c r="D82" s="59"/>
      <c r="E82" s="37"/>
      <c r="F82" s="37"/>
      <c r="G82" s="59"/>
      <c r="H82" s="37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37"/>
      <c r="C83" s="37"/>
      <c r="D83" s="59"/>
      <c r="E83" s="37"/>
      <c r="F83" s="37"/>
      <c r="G83" s="59"/>
      <c r="H83" s="37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37"/>
      <c r="C84" s="37"/>
      <c r="D84" s="59"/>
      <c r="E84" s="37"/>
      <c r="F84" s="37"/>
      <c r="G84" s="59"/>
      <c r="H84" s="37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37"/>
      <c r="C85" s="37"/>
      <c r="D85" s="59"/>
      <c r="E85" s="37"/>
      <c r="F85" s="37"/>
      <c r="G85" s="59"/>
      <c r="H85" s="37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37"/>
      <c r="C86" s="37"/>
      <c r="D86" s="59"/>
      <c r="E86" s="37"/>
      <c r="F86" s="37"/>
      <c r="G86" s="59"/>
      <c r="H86" s="37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37"/>
      <c r="C87" s="37"/>
      <c r="D87" s="59"/>
      <c r="E87" s="37"/>
      <c r="F87" s="37"/>
      <c r="G87" s="59"/>
      <c r="H87" s="37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37"/>
      <c r="C88" s="37"/>
      <c r="D88" s="59"/>
      <c r="E88" s="37"/>
      <c r="F88" s="37"/>
      <c r="G88" s="59"/>
      <c r="H88" s="37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37"/>
      <c r="C89" s="37"/>
      <c r="D89" s="59"/>
      <c r="E89" s="37"/>
      <c r="F89" s="37"/>
      <c r="G89" s="59"/>
      <c r="H89" s="37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37"/>
      <c r="C90" s="37"/>
      <c r="D90" s="59"/>
      <c r="E90" s="37"/>
      <c r="F90" s="37"/>
      <c r="G90" s="59"/>
      <c r="H90" s="37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37"/>
      <c r="C91" s="37"/>
      <c r="D91" s="59"/>
      <c r="E91" s="37"/>
      <c r="F91" s="37"/>
      <c r="G91" s="59"/>
      <c r="H91" s="37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37"/>
      <c r="C92" s="37"/>
      <c r="D92" s="59"/>
      <c r="E92" s="37"/>
      <c r="F92" s="37"/>
      <c r="G92" s="59"/>
      <c r="H92" s="37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37"/>
      <c r="C93" s="37"/>
      <c r="D93" s="59"/>
      <c r="E93" s="37"/>
      <c r="F93" s="37"/>
      <c r="G93" s="59"/>
      <c r="H93" s="37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37"/>
      <c r="C94" s="37"/>
      <c r="D94" s="59"/>
      <c r="E94" s="37"/>
      <c r="F94" s="37"/>
      <c r="G94" s="59"/>
      <c r="H94" s="37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37"/>
      <c r="C95" s="37"/>
      <c r="D95" s="59"/>
      <c r="E95" s="37"/>
      <c r="F95" s="37"/>
      <c r="G95" s="59"/>
      <c r="H95" s="37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37"/>
      <c r="C96" s="37"/>
      <c r="D96" s="59"/>
      <c r="E96" s="37"/>
      <c r="F96" s="37"/>
      <c r="G96" s="59"/>
      <c r="H96" s="37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37"/>
      <c r="C97" s="37"/>
      <c r="D97" s="59"/>
      <c r="E97" s="37"/>
      <c r="F97" s="37"/>
      <c r="G97" s="59"/>
      <c r="H97" s="37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37"/>
      <c r="C98" s="37"/>
      <c r="D98" s="59"/>
      <c r="E98" s="37"/>
      <c r="F98" s="37"/>
      <c r="G98" s="59"/>
      <c r="H98" s="37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37"/>
      <c r="C99" s="37"/>
      <c r="D99" s="59"/>
      <c r="E99" s="37"/>
      <c r="F99" s="37"/>
      <c r="G99" s="59"/>
      <c r="H99" s="37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37"/>
      <c r="C100" s="37"/>
      <c r="D100" s="59"/>
      <c r="E100" s="37"/>
      <c r="F100" s="37"/>
      <c r="G100" s="59"/>
      <c r="H100" s="37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37"/>
      <c r="C101" s="37"/>
      <c r="D101" s="59"/>
      <c r="E101" s="37"/>
      <c r="F101" s="37"/>
      <c r="G101" s="59"/>
      <c r="H101" s="37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37"/>
      <c r="C102" s="37"/>
      <c r="D102" s="59"/>
      <c r="E102" s="37"/>
      <c r="F102" s="37"/>
      <c r="G102" s="59"/>
      <c r="H102" s="37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37"/>
      <c r="C103" s="37"/>
      <c r="D103" s="59"/>
      <c r="E103" s="37"/>
      <c r="F103" s="37"/>
      <c r="G103" s="59"/>
      <c r="H103" s="37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37"/>
      <c r="C104" s="37"/>
      <c r="D104" s="59"/>
      <c r="E104" s="37"/>
      <c r="F104" s="37"/>
      <c r="G104" s="59"/>
      <c r="H104" s="37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37"/>
      <c r="C105" s="37"/>
      <c r="D105" s="59"/>
      <c r="E105" s="37"/>
      <c r="F105" s="37"/>
      <c r="G105" s="59"/>
      <c r="H105" s="37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37"/>
      <c r="C106" s="37"/>
      <c r="D106" s="59"/>
      <c r="E106" s="37"/>
      <c r="F106" s="37"/>
      <c r="G106" s="59"/>
      <c r="H106" s="37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37"/>
      <c r="C107" s="37"/>
      <c r="D107" s="59"/>
      <c r="E107" s="37"/>
      <c r="F107" s="37"/>
      <c r="G107" s="59"/>
      <c r="H107" s="37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37"/>
      <c r="C108" s="37"/>
      <c r="D108" s="59"/>
      <c r="E108" s="37"/>
      <c r="F108" s="37"/>
      <c r="G108" s="59"/>
      <c r="H108" s="37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37"/>
      <c r="C109" s="37"/>
      <c r="D109" s="59"/>
      <c r="E109" s="37"/>
      <c r="F109" s="37"/>
      <c r="G109" s="59"/>
      <c r="H109" s="37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37"/>
      <c r="C110" s="37"/>
      <c r="D110" s="59"/>
      <c r="E110" s="37"/>
      <c r="F110" s="37"/>
      <c r="G110" s="59"/>
      <c r="H110" s="37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37"/>
      <c r="C111" s="37"/>
      <c r="D111" s="59"/>
      <c r="E111" s="37"/>
      <c r="F111" s="37"/>
      <c r="G111" s="59"/>
      <c r="H111" s="37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37"/>
      <c r="C112" s="37"/>
      <c r="D112" s="59"/>
      <c r="E112" s="37"/>
      <c r="F112" s="37"/>
      <c r="G112" s="59"/>
      <c r="H112" s="37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37"/>
      <c r="C113" s="37"/>
      <c r="D113" s="59"/>
      <c r="E113" s="37"/>
      <c r="F113" s="37"/>
      <c r="G113" s="59"/>
      <c r="H113" s="37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37"/>
      <c r="C114" s="37"/>
      <c r="D114" s="59"/>
      <c r="E114" s="37"/>
      <c r="F114" s="37"/>
      <c r="G114" s="59"/>
      <c r="H114" s="37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37"/>
      <c r="C115" s="37"/>
      <c r="D115" s="59"/>
      <c r="E115" s="37"/>
      <c r="F115" s="37"/>
      <c r="G115" s="59"/>
      <c r="H115" s="37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37"/>
      <c r="C116" s="37"/>
      <c r="D116" s="59"/>
      <c r="E116" s="37"/>
      <c r="F116" s="37"/>
      <c r="G116" s="59"/>
      <c r="H116" s="37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37"/>
      <c r="C117" s="37"/>
      <c r="D117" s="59"/>
      <c r="E117" s="37"/>
      <c r="F117" s="37"/>
      <c r="G117" s="59"/>
      <c r="H117" s="37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37"/>
      <c r="C118" s="37"/>
      <c r="D118" s="59"/>
      <c r="E118" s="37"/>
      <c r="F118" s="37"/>
      <c r="G118" s="59"/>
      <c r="H118" s="37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37"/>
      <c r="C119" s="37"/>
      <c r="D119" s="59"/>
      <c r="E119" s="37"/>
      <c r="F119" s="37"/>
      <c r="G119" s="59"/>
      <c r="H119" s="37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37"/>
      <c r="C120" s="37"/>
      <c r="D120" s="59"/>
      <c r="E120" s="37"/>
      <c r="F120" s="37"/>
      <c r="G120" s="59"/>
      <c r="H120" s="37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37"/>
      <c r="C121" s="37"/>
      <c r="D121" s="59"/>
      <c r="E121" s="37"/>
      <c r="F121" s="37"/>
      <c r="G121" s="59"/>
      <c r="H121" s="37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37"/>
      <c r="C122" s="37"/>
      <c r="D122" s="59"/>
      <c r="E122" s="37"/>
      <c r="F122" s="37"/>
      <c r="G122" s="59"/>
      <c r="H122" s="37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37"/>
      <c r="C123" s="37"/>
      <c r="D123" s="59"/>
      <c r="E123" s="37"/>
      <c r="F123" s="37"/>
      <c r="G123" s="59"/>
      <c r="H123" s="37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37"/>
      <c r="C124" s="37"/>
      <c r="D124" s="59"/>
      <c r="E124" s="37"/>
      <c r="F124" s="37"/>
      <c r="G124" s="59"/>
      <c r="H124" s="37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37"/>
      <c r="C125" s="37"/>
      <c r="D125" s="59"/>
      <c r="E125" s="37"/>
      <c r="F125" s="37"/>
      <c r="G125" s="59"/>
      <c r="H125" s="37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37"/>
      <c r="C126" s="37"/>
      <c r="D126" s="59"/>
      <c r="E126" s="37"/>
      <c r="F126" s="37"/>
      <c r="G126" s="59"/>
      <c r="H126" s="37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37"/>
      <c r="C127" s="37"/>
      <c r="D127" s="59"/>
      <c r="E127" s="37"/>
      <c r="F127" s="37"/>
      <c r="G127" s="59"/>
      <c r="H127" s="37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37"/>
      <c r="C128" s="37"/>
      <c r="D128" s="59"/>
      <c r="E128" s="37"/>
      <c r="F128" s="37"/>
      <c r="G128" s="59"/>
      <c r="H128" s="37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37"/>
      <c r="F129" s="37"/>
      <c r="G129" s="59"/>
      <c r="H129" s="37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37"/>
      <c r="F130" s="37"/>
      <c r="G130" s="59"/>
      <c r="H130" s="37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37"/>
      <c r="F131" s="37"/>
      <c r="G131" s="59"/>
      <c r="H131" s="37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37"/>
      <c r="F132" s="37"/>
      <c r="G132" s="59"/>
      <c r="H132" s="37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37"/>
      <c r="F133" s="37"/>
      <c r="G133" s="59"/>
      <c r="H133" s="37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37"/>
      <c r="F134" s="37"/>
      <c r="G134" s="59"/>
      <c r="H134" s="37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37"/>
      <c r="F135" s="37"/>
      <c r="G135" s="59"/>
      <c r="H135" s="37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37"/>
      <c r="F136" s="37"/>
      <c r="G136" s="59"/>
      <c r="H136" s="37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37"/>
      <c r="F137" s="37"/>
      <c r="G137" s="59"/>
      <c r="H137" s="37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37"/>
      <c r="F138" s="37"/>
      <c r="G138" s="59"/>
      <c r="H138" s="37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37"/>
      <c r="F139" s="37"/>
      <c r="G139" s="59"/>
      <c r="H139" s="37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37"/>
      <c r="F140" s="37"/>
      <c r="G140" s="59"/>
      <c r="H140" s="37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37"/>
      <c r="F141" s="37"/>
      <c r="G141" s="59"/>
      <c r="H141" s="37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37"/>
      <c r="F142" s="37"/>
      <c r="G142" s="59"/>
      <c r="H142" s="37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37"/>
      <c r="F143" s="37"/>
      <c r="G143" s="59"/>
      <c r="H143" s="37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37"/>
      <c r="F144" s="37"/>
      <c r="G144" s="59"/>
      <c r="H144" s="37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37"/>
      <c r="F145" s="37"/>
      <c r="G145" s="59"/>
      <c r="H145" s="37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37"/>
      <c r="F146" s="37"/>
      <c r="G146" s="59"/>
      <c r="H146" s="37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37"/>
      <c r="F147" s="37"/>
      <c r="G147" s="59"/>
      <c r="H147" s="37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37"/>
      <c r="F148" s="37"/>
      <c r="G148" s="59"/>
      <c r="H148" s="37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37"/>
      <c r="F149" s="37"/>
      <c r="G149" s="59"/>
      <c r="H149" s="37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37"/>
      <c r="F150" s="37"/>
      <c r="G150" s="59"/>
      <c r="H150" s="37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37"/>
      <c r="F151" s="37"/>
      <c r="G151" s="59"/>
      <c r="H151" s="37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37"/>
      <c r="F152" s="37"/>
      <c r="G152" s="59"/>
      <c r="H152" s="37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37"/>
      <c r="F153" s="37"/>
      <c r="G153" s="59"/>
      <c r="H153" s="37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37"/>
      <c r="F154" s="37"/>
      <c r="G154" s="59"/>
      <c r="H154" s="37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37"/>
      <c r="F155" s="37"/>
      <c r="G155" s="59"/>
      <c r="H155" s="37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37"/>
      <c r="F156" s="37"/>
      <c r="G156" s="59"/>
      <c r="H156" s="37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37"/>
      <c r="F157" s="37"/>
      <c r="G157" s="59"/>
      <c r="H157" s="37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37"/>
      <c r="F158" s="37"/>
      <c r="G158" s="59"/>
      <c r="H158" s="37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37"/>
      <c r="F159" s="37"/>
      <c r="G159" s="59"/>
      <c r="H159" s="37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37"/>
      <c r="F160" s="37"/>
      <c r="G160" s="59"/>
      <c r="H160" s="37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37"/>
      <c r="F161" s="37"/>
      <c r="G161" s="59"/>
      <c r="H161" s="37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37"/>
      <c r="F162" s="37"/>
      <c r="G162" s="59"/>
      <c r="H162" s="37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37"/>
      <c r="F163" s="37"/>
      <c r="G163" s="59"/>
      <c r="H163" s="37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37"/>
      <c r="F164" s="37"/>
      <c r="G164" s="59"/>
      <c r="H164" s="37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37"/>
      <c r="F165" s="37"/>
      <c r="G165" s="59"/>
      <c r="H165" s="37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37"/>
      <c r="F166" s="37"/>
      <c r="G166" s="59"/>
      <c r="H166" s="37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37"/>
      <c r="F167" s="37"/>
      <c r="G167" s="59"/>
      <c r="H167" s="37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37"/>
      <c r="F168" s="37"/>
      <c r="G168" s="59"/>
      <c r="H168" s="37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37"/>
      <c r="F169" s="37"/>
      <c r="G169" s="59"/>
      <c r="H169" s="37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37"/>
      <c r="F170" s="37"/>
      <c r="G170" s="59"/>
      <c r="H170" s="37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37"/>
      <c r="F171" s="37"/>
      <c r="G171" s="59"/>
      <c r="H171" s="37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37"/>
      <c r="F172" s="37"/>
      <c r="G172" s="59"/>
      <c r="H172" s="37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37"/>
      <c r="F173" s="37"/>
      <c r="G173" s="59"/>
      <c r="H173" s="37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37"/>
      <c r="F174" s="37"/>
      <c r="G174" s="59"/>
      <c r="H174" s="37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37"/>
      <c r="F175" s="37"/>
      <c r="G175" s="59"/>
      <c r="H175" s="37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37"/>
      <c r="F176" s="37"/>
      <c r="G176" s="59"/>
      <c r="H176" s="37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37"/>
      <c r="F177" s="37"/>
      <c r="G177" s="59"/>
      <c r="H177" s="37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37"/>
      <c r="F178" s="37"/>
      <c r="G178" s="59"/>
      <c r="H178" s="37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37"/>
      <c r="F179" s="37"/>
      <c r="G179" s="59"/>
      <c r="H179" s="37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37"/>
      <c r="F180" s="37"/>
      <c r="G180" s="59"/>
      <c r="H180" s="37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37"/>
      <c r="F181" s="37"/>
      <c r="G181" s="59"/>
      <c r="H181" s="37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37"/>
      <c r="F182" s="37"/>
      <c r="G182" s="59"/>
      <c r="H182" s="37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37"/>
      <c r="F183" s="37"/>
      <c r="G183" s="59"/>
      <c r="H183" s="37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37"/>
      <c r="C184" s="37"/>
      <c r="D184" s="59"/>
      <c r="E184" s="37"/>
      <c r="F184" s="37"/>
      <c r="G184" s="59"/>
      <c r="H184" s="37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37"/>
      <c r="C185" s="37"/>
      <c r="D185" s="59"/>
      <c r="E185" s="37"/>
      <c r="F185" s="37"/>
      <c r="G185" s="59"/>
      <c r="H185" s="37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37"/>
      <c r="C186" s="37"/>
      <c r="D186" s="59"/>
      <c r="E186" s="37"/>
      <c r="F186" s="37"/>
      <c r="G186" s="59"/>
      <c r="H186" s="37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37"/>
      <c r="C187" s="37"/>
      <c r="D187" s="59"/>
      <c r="E187" s="37"/>
      <c r="F187" s="37"/>
      <c r="G187" s="59"/>
      <c r="H187" s="37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37"/>
      <c r="C188" s="37"/>
      <c r="D188" s="59"/>
      <c r="E188" s="37"/>
      <c r="F188" s="37"/>
      <c r="G188" s="59"/>
      <c r="H188" s="37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37"/>
      <c r="C189" s="37"/>
      <c r="D189" s="59"/>
      <c r="E189" s="37"/>
      <c r="F189" s="37"/>
      <c r="G189" s="59"/>
      <c r="H189" s="37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37"/>
      <c r="C190" s="37"/>
      <c r="D190" s="59"/>
      <c r="E190" s="37"/>
      <c r="F190" s="37"/>
      <c r="G190" s="59"/>
      <c r="H190" s="37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37"/>
      <c r="C191" s="37"/>
      <c r="D191" s="59"/>
      <c r="E191" s="37"/>
      <c r="F191" s="37"/>
      <c r="G191" s="59"/>
      <c r="H191" s="37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37"/>
      <c r="C192" s="37"/>
      <c r="D192" s="59"/>
      <c r="E192" s="37"/>
      <c r="F192" s="37"/>
      <c r="G192" s="59"/>
      <c r="H192" s="37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37"/>
      <c r="C193" s="37"/>
      <c r="D193" s="59"/>
      <c r="E193" s="37"/>
      <c r="F193" s="37"/>
      <c r="G193" s="59"/>
      <c r="H193" s="37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37"/>
      <c r="C194" s="37"/>
      <c r="D194" s="59"/>
      <c r="E194" s="37"/>
      <c r="F194" s="37"/>
      <c r="G194" s="59"/>
      <c r="H194" s="37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37"/>
      <c r="C195" s="37"/>
      <c r="D195" s="59"/>
      <c r="E195" s="37"/>
      <c r="F195" s="37"/>
      <c r="G195" s="59"/>
      <c r="H195" s="37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37"/>
      <c r="C196" s="37"/>
      <c r="D196" s="59"/>
      <c r="E196" s="37"/>
      <c r="F196" s="37"/>
      <c r="G196" s="59"/>
      <c r="H196" s="37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37"/>
      <c r="C197" s="37"/>
      <c r="D197" s="59"/>
      <c r="E197" s="37"/>
      <c r="F197" s="37"/>
      <c r="G197" s="59"/>
      <c r="H197" s="37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37"/>
      <c r="C198" s="37"/>
      <c r="D198" s="59"/>
      <c r="E198" s="37"/>
      <c r="F198" s="37"/>
      <c r="G198" s="59"/>
      <c r="H198" s="37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37"/>
      <c r="C199" s="37"/>
      <c r="D199" s="59"/>
      <c r="E199" s="37"/>
      <c r="F199" s="37"/>
      <c r="G199" s="59"/>
      <c r="H199" s="37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37"/>
      <c r="C200" s="37"/>
      <c r="D200" s="59"/>
      <c r="E200" s="37"/>
      <c r="F200" s="37"/>
      <c r="G200" s="59"/>
      <c r="H200" s="37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37"/>
      <c r="C201" s="37"/>
      <c r="D201" s="59"/>
      <c r="E201" s="37"/>
      <c r="F201" s="37"/>
      <c r="G201" s="59"/>
      <c r="H201" s="37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37"/>
      <c r="C202" s="37"/>
      <c r="D202" s="59"/>
      <c r="E202" s="37"/>
      <c r="F202" s="37"/>
      <c r="G202" s="59"/>
      <c r="H202" s="37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37"/>
      <c r="C203" s="37"/>
      <c r="D203" s="59"/>
      <c r="E203" s="37"/>
      <c r="F203" s="37"/>
      <c r="G203" s="59"/>
      <c r="H203" s="37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37"/>
      <c r="C204" s="37"/>
      <c r="D204" s="59"/>
      <c r="E204" s="37"/>
      <c r="F204" s="37"/>
      <c r="G204" s="59"/>
      <c r="H204" s="37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37"/>
      <c r="C205" s="37"/>
      <c r="D205" s="59"/>
      <c r="E205" s="37"/>
      <c r="F205" s="37"/>
      <c r="G205" s="59"/>
      <c r="H205" s="37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37"/>
      <c r="C206" s="37"/>
      <c r="D206" s="59"/>
      <c r="E206" s="37"/>
      <c r="F206" s="37"/>
      <c r="G206" s="59"/>
      <c r="H206" s="37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37"/>
      <c r="C207" s="37"/>
      <c r="D207" s="59"/>
      <c r="E207" s="37"/>
      <c r="F207" s="37"/>
      <c r="G207" s="59"/>
      <c r="H207" s="37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37"/>
      <c r="C208" s="37"/>
      <c r="D208" s="59"/>
      <c r="E208" s="37"/>
      <c r="F208" s="37"/>
      <c r="G208" s="59"/>
      <c r="H208" s="37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37"/>
      <c r="C209" s="37"/>
      <c r="D209" s="59"/>
      <c r="E209" s="37"/>
      <c r="F209" s="37"/>
      <c r="G209" s="59"/>
      <c r="H209" s="37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37"/>
      <c r="C210" s="37"/>
      <c r="D210" s="59"/>
      <c r="E210" s="37"/>
      <c r="F210" s="37"/>
      <c r="G210" s="59"/>
      <c r="H210" s="37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37"/>
      <c r="C211" s="37"/>
      <c r="D211" s="59"/>
      <c r="E211" s="37"/>
      <c r="F211" s="37"/>
      <c r="G211" s="59"/>
      <c r="H211" s="37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37"/>
      <c r="C212" s="37"/>
      <c r="D212" s="59"/>
      <c r="E212" s="37"/>
      <c r="F212" s="37"/>
      <c r="G212" s="59"/>
      <c r="H212" s="37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37"/>
      <c r="C213" s="37"/>
      <c r="D213" s="59"/>
      <c r="E213" s="37"/>
      <c r="F213" s="37"/>
      <c r="G213" s="59"/>
      <c r="H213" s="37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37"/>
      <c r="C214" s="37"/>
      <c r="D214" s="59"/>
      <c r="E214" s="37"/>
      <c r="F214" s="37"/>
      <c r="G214" s="59"/>
      <c r="H214" s="37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37"/>
      <c r="C215" s="37"/>
      <c r="D215" s="59"/>
      <c r="E215" s="37"/>
      <c r="F215" s="37"/>
      <c r="G215" s="59"/>
      <c r="H215" s="37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37"/>
      <c r="C216" s="37"/>
      <c r="D216" s="59"/>
      <c r="E216" s="37"/>
      <c r="F216" s="37"/>
      <c r="G216" s="59"/>
      <c r="H216" s="37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37"/>
      <c r="C217" s="37"/>
      <c r="D217" s="59"/>
      <c r="E217" s="37"/>
      <c r="F217" s="37"/>
      <c r="G217" s="59"/>
      <c r="H217" s="37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37"/>
      <c r="C218" s="37"/>
      <c r="D218" s="59"/>
      <c r="E218" s="37"/>
      <c r="F218" s="37"/>
      <c r="G218" s="59"/>
      <c r="H218" s="37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37"/>
      <c r="C219" s="37"/>
      <c r="D219" s="59"/>
      <c r="E219" s="37"/>
      <c r="F219" s="37"/>
      <c r="G219" s="59"/>
      <c r="H219" s="37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37"/>
      <c r="C220" s="37"/>
      <c r="D220" s="59"/>
      <c r="E220" s="37"/>
      <c r="F220" s="37"/>
      <c r="G220" s="59"/>
      <c r="H220" s="37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37"/>
      <c r="C221" s="37"/>
      <c r="D221" s="59"/>
      <c r="E221" s="37"/>
      <c r="F221" s="37"/>
      <c r="G221" s="59"/>
      <c r="H221" s="37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37"/>
      <c r="C222" s="37"/>
      <c r="D222" s="59"/>
      <c r="E222" s="37"/>
      <c r="F222" s="37"/>
      <c r="G222" s="59"/>
      <c r="H222" s="37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37"/>
      <c r="C223" s="37"/>
      <c r="D223" s="59"/>
      <c r="E223" s="37"/>
      <c r="F223" s="37"/>
      <c r="G223" s="59"/>
      <c r="H223" s="37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37"/>
      <c r="C224" s="37"/>
      <c r="D224" s="59"/>
      <c r="E224" s="37"/>
      <c r="F224" s="37"/>
      <c r="G224" s="59"/>
      <c r="H224" s="37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37"/>
      <c r="C225" s="37"/>
      <c r="D225" s="59"/>
      <c r="E225" s="37"/>
      <c r="F225" s="37"/>
      <c r="G225" s="59"/>
      <c r="H225" s="37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37"/>
      <c r="C226" s="37"/>
      <c r="D226" s="59"/>
      <c r="E226" s="37"/>
      <c r="F226" s="37"/>
      <c r="G226" s="59"/>
      <c r="H226" s="37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37"/>
      <c r="C227" s="37"/>
      <c r="D227" s="59"/>
      <c r="E227" s="37"/>
      <c r="F227" s="37"/>
      <c r="G227" s="59"/>
      <c r="H227" s="37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37"/>
      <c r="C228" s="37"/>
      <c r="D228" s="59"/>
      <c r="E228" s="37"/>
      <c r="F228" s="37"/>
      <c r="G228" s="59"/>
      <c r="H228" s="37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37"/>
      <c r="C229" s="37"/>
      <c r="D229" s="59"/>
      <c r="E229" s="37"/>
      <c r="F229" s="37"/>
      <c r="G229" s="59"/>
      <c r="H229" s="37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37"/>
      <c r="C230" s="37"/>
      <c r="D230" s="59"/>
      <c r="E230" s="37"/>
      <c r="F230" s="37"/>
      <c r="G230" s="59"/>
      <c r="H230" s="37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37"/>
      <c r="C231" s="37"/>
      <c r="D231" s="59"/>
      <c r="E231" s="37"/>
      <c r="F231" s="37"/>
      <c r="G231" s="59"/>
      <c r="H231" s="37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37"/>
      <c r="C232" s="37"/>
      <c r="D232" s="59"/>
      <c r="E232" s="37"/>
      <c r="F232" s="37"/>
      <c r="G232" s="59"/>
      <c r="H232" s="37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37"/>
      <c r="C233" s="37"/>
      <c r="D233" s="59"/>
      <c r="E233" s="37"/>
      <c r="F233" s="37"/>
      <c r="G233" s="59"/>
      <c r="H233" s="37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37"/>
      <c r="C234" s="37"/>
      <c r="D234" s="59"/>
      <c r="E234" s="37"/>
      <c r="F234" s="37"/>
      <c r="G234" s="59"/>
      <c r="H234" s="37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37"/>
      <c r="C235" s="37"/>
      <c r="D235" s="59"/>
      <c r="E235" s="37"/>
      <c r="F235" s="37"/>
      <c r="G235" s="59"/>
      <c r="H235" s="37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37"/>
      <c r="C236" s="37"/>
      <c r="D236" s="59"/>
      <c r="E236" s="37"/>
      <c r="F236" s="37"/>
      <c r="G236" s="59"/>
      <c r="H236" s="37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37"/>
      <c r="C237" s="37"/>
      <c r="D237" s="59"/>
      <c r="E237" s="37"/>
      <c r="F237" s="37"/>
      <c r="G237" s="59"/>
      <c r="H237" s="37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37"/>
      <c r="C238" s="37"/>
      <c r="D238" s="59"/>
      <c r="E238" s="37"/>
      <c r="F238" s="37"/>
      <c r="G238" s="59"/>
      <c r="H238" s="37"/>
      <c r="I238" s="98"/>
      <c r="J238" s="98"/>
      <c r="K238" s="98"/>
      <c r="L238" s="98"/>
      <c r="M238" s="98"/>
      <c r="N238" s="98"/>
      <c r="O238" s="98"/>
      <c r="P238" s="98"/>
      <c r="Q238" s="98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08" bestFit="1" customWidth="1"/>
    <col min="2" max="2" width="17" style="50" customWidth="1"/>
    <col min="3" max="3" width="18.26953125" style="50" customWidth="1"/>
    <col min="4" max="4" width="11.453125" style="73" bestFit="1" customWidth="1"/>
    <col min="5" max="16384" width="9.1796875" style="108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31.12.2022</v>
      </c>
      <c r="B2" s="258"/>
      <c r="C2" s="258"/>
      <c r="D2" s="25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8.5" x14ac:dyDescent="0.45">
      <c r="A3" s="260" t="str">
        <f>IF(REPORT_LANG="UKR","(в розрізі валют погашеня)","by interest rate types")</f>
        <v>(в розрізі валют погашеня)</v>
      </c>
      <c r="B3" s="260"/>
      <c r="C3" s="260"/>
      <c r="D3" s="260"/>
    </row>
    <row r="4" spans="1:19" x14ac:dyDescent="0.3">
      <c r="B4" s="37"/>
      <c r="C4" s="37"/>
      <c r="D4" s="5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s="57" customFormat="1" x14ac:dyDescent="0.3">
      <c r="B5" s="229"/>
      <c r="C5" s="229"/>
      <c r="D5" s="57" t="str">
        <f>VALVAL</f>
        <v>млрд. одиниць</v>
      </c>
    </row>
    <row r="6" spans="1:19" s="89" customFormat="1" x14ac:dyDescent="0.25">
      <c r="A6" s="83"/>
      <c r="B6" s="13" t="str">
        <f>IF(REPORT_LANG="UKR","дол.США","USD")</f>
        <v>дол.США</v>
      </c>
      <c r="C6" s="13" t="str">
        <f>IF(REPORT_LANG="UKR","грн.","UAH")</f>
        <v>грн.</v>
      </c>
      <c r="D6" s="140" t="s">
        <v>192</v>
      </c>
    </row>
    <row r="7" spans="1:19" s="171" customFormat="1" ht="15.5" x14ac:dyDescent="0.25">
      <c r="A7" s="3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67">
        <f>SUM(B8:B26)</f>
        <v>111.37551404710999</v>
      </c>
      <c r="C7" s="67">
        <f>SUM(C8:C26)</f>
        <v>4072.8466229697301</v>
      </c>
      <c r="D7" s="237">
        <f>SUM(D8:D26)</f>
        <v>0.99999999999999989</v>
      </c>
    </row>
    <row r="8" spans="1:19" s="127" customFormat="1" x14ac:dyDescent="0.25">
      <c r="A8" s="114" t="s">
        <v>25</v>
      </c>
      <c r="B8" s="70">
        <v>2.210838918E-2</v>
      </c>
      <c r="C8" s="70">
        <v>0.80847284054000002</v>
      </c>
      <c r="D8" s="106">
        <v>1.9900000000000001E-4</v>
      </c>
    </row>
    <row r="9" spans="1:19" s="127" customFormat="1" x14ac:dyDescent="0.25">
      <c r="A9" s="114" t="s">
        <v>118</v>
      </c>
      <c r="B9" s="70">
        <v>33.372639010180002</v>
      </c>
      <c r="C9" s="70">
        <v>1220.39068690769</v>
      </c>
      <c r="D9" s="106">
        <v>0.29964099999999999</v>
      </c>
    </row>
    <row r="10" spans="1:19" s="127" customFormat="1" x14ac:dyDescent="0.25">
      <c r="A10" s="114" t="s">
        <v>2</v>
      </c>
      <c r="B10" s="70">
        <v>24.56704040464</v>
      </c>
      <c r="C10" s="70">
        <v>898.38227373888003</v>
      </c>
      <c r="D10" s="106">
        <v>0.220578</v>
      </c>
    </row>
    <row r="11" spans="1:19" s="127" customFormat="1" x14ac:dyDescent="0.25">
      <c r="A11" s="114" t="s">
        <v>162</v>
      </c>
      <c r="B11" s="70">
        <v>1.4348806079500001</v>
      </c>
      <c r="C11" s="70">
        <v>52.471575000000001</v>
      </c>
      <c r="D11" s="106">
        <v>1.2883E-2</v>
      </c>
    </row>
    <row r="12" spans="1:19" s="127" customFormat="1" x14ac:dyDescent="0.25">
      <c r="A12" s="114" t="s">
        <v>14</v>
      </c>
      <c r="B12" s="70">
        <v>14.434274688189999</v>
      </c>
      <c r="C12" s="70">
        <v>527.84121736249995</v>
      </c>
      <c r="D12" s="106">
        <v>0.12959999999999999</v>
      </c>
    </row>
    <row r="13" spans="1:19" x14ac:dyDescent="0.3">
      <c r="A13" s="187" t="s">
        <v>15</v>
      </c>
      <c r="B13" s="18">
        <v>36.546653194290002</v>
      </c>
      <c r="C13" s="18">
        <v>1336.4599419891799</v>
      </c>
      <c r="D13" s="53">
        <v>0.32813900000000001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x14ac:dyDescent="0.3">
      <c r="A14" s="187" t="s">
        <v>101</v>
      </c>
      <c r="B14" s="18">
        <v>0.99791775268000005</v>
      </c>
      <c r="C14" s="18">
        <v>36.492455130940002</v>
      </c>
      <c r="D14" s="53">
        <v>8.9599999999999992E-3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3">
      <c r="B15" s="37"/>
      <c r="C15" s="37"/>
      <c r="D15" s="59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3">
      <c r="B16" s="37"/>
      <c r="C16" s="37"/>
      <c r="D16" s="59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2:17" x14ac:dyDescent="0.3">
      <c r="B17" s="37"/>
      <c r="C17" s="37"/>
      <c r="D17" s="59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2:17" x14ac:dyDescent="0.3">
      <c r="B18" s="37"/>
      <c r="C18" s="37"/>
      <c r="D18" s="59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2:17" x14ac:dyDescent="0.3">
      <c r="B19" s="37"/>
      <c r="C19" s="37"/>
      <c r="D19" s="59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2:17" x14ac:dyDescent="0.3">
      <c r="B20" s="37"/>
      <c r="C20" s="37"/>
      <c r="D20" s="59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2:17" x14ac:dyDescent="0.3">
      <c r="B21" s="37"/>
      <c r="C21" s="37"/>
      <c r="D21" s="59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2:17" x14ac:dyDescent="0.3">
      <c r="B22" s="37"/>
      <c r="C22" s="37"/>
      <c r="D22" s="59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2:17" x14ac:dyDescent="0.3">
      <c r="B23" s="37"/>
      <c r="C23" s="37"/>
      <c r="D23" s="59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2:17" x14ac:dyDescent="0.3">
      <c r="B24" s="37"/>
      <c r="C24" s="37"/>
      <c r="D24" s="59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2:17" x14ac:dyDescent="0.3">
      <c r="B25" s="37"/>
      <c r="C25" s="37"/>
      <c r="D25" s="59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2:17" x14ac:dyDescent="0.3">
      <c r="B26" s="37"/>
      <c r="C26" s="37"/>
      <c r="D26" s="59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2:17" x14ac:dyDescent="0.3">
      <c r="B27" s="37"/>
      <c r="C27" s="37"/>
      <c r="D27" s="59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2:17" x14ac:dyDescent="0.3">
      <c r="B28" s="37"/>
      <c r="C28" s="37"/>
      <c r="D28" s="59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2:17" x14ac:dyDescent="0.3">
      <c r="B29" s="37"/>
      <c r="C29" s="37"/>
      <c r="D29" s="59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2:17" x14ac:dyDescent="0.3">
      <c r="B30" s="37"/>
      <c r="C30" s="37"/>
      <c r="D30" s="59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2:17" x14ac:dyDescent="0.3">
      <c r="B31" s="37"/>
      <c r="C31" s="37"/>
      <c r="D31" s="59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2:17" x14ac:dyDescent="0.3">
      <c r="B32" s="37"/>
      <c r="C32" s="37"/>
      <c r="D32" s="59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37"/>
      <c r="C33" s="37"/>
      <c r="D33" s="59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37"/>
      <c r="C34" s="37"/>
      <c r="D34" s="59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37"/>
      <c r="C35" s="37"/>
      <c r="D35" s="5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37"/>
      <c r="C36" s="37"/>
      <c r="D36" s="59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37"/>
      <c r="C37" s="37"/>
      <c r="D37" s="5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37"/>
      <c r="C38" s="37"/>
      <c r="D38" s="5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37"/>
      <c r="C39" s="37"/>
      <c r="D39" s="5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37"/>
      <c r="C40" s="37"/>
      <c r="D40" s="5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37"/>
      <c r="C41" s="37"/>
      <c r="D41" s="5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37"/>
      <c r="C42" s="37"/>
      <c r="D42" s="59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37"/>
      <c r="C43" s="37"/>
      <c r="D43" s="5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37"/>
      <c r="C44" s="37"/>
      <c r="D44" s="59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37"/>
      <c r="C45" s="37"/>
      <c r="D45" s="59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37"/>
      <c r="C46" s="37"/>
      <c r="D46" s="59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37"/>
      <c r="C47" s="37"/>
      <c r="D47" s="59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37"/>
      <c r="C48" s="37"/>
      <c r="D48" s="59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37"/>
      <c r="C49" s="37"/>
      <c r="D49" s="59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37"/>
      <c r="C50" s="37"/>
      <c r="D50" s="59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37"/>
      <c r="C51" s="37"/>
      <c r="D51" s="59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37"/>
      <c r="C52" s="37"/>
      <c r="D52" s="59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37"/>
      <c r="C53" s="37"/>
      <c r="D53" s="59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37"/>
      <c r="C54" s="37"/>
      <c r="D54" s="59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37"/>
      <c r="C55" s="37"/>
      <c r="D55" s="59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37"/>
      <c r="C56" s="37"/>
      <c r="D56" s="59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37"/>
      <c r="C57" s="37"/>
      <c r="D57" s="59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37"/>
      <c r="C58" s="37"/>
      <c r="D58" s="59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37"/>
      <c r="C59" s="37"/>
      <c r="D59" s="59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37"/>
      <c r="C60" s="37"/>
      <c r="D60" s="59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37"/>
      <c r="C61" s="37"/>
      <c r="D61" s="59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37"/>
      <c r="C62" s="37"/>
      <c r="D62" s="59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37"/>
      <c r="C63" s="37"/>
      <c r="D63" s="59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37"/>
      <c r="C64" s="37"/>
      <c r="D64" s="59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37"/>
      <c r="C65" s="37"/>
      <c r="D65" s="59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37"/>
      <c r="C66" s="37"/>
      <c r="D66" s="59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37"/>
      <c r="C67" s="37"/>
      <c r="D67" s="59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37"/>
      <c r="C68" s="37"/>
      <c r="D68" s="59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37"/>
      <c r="C69" s="37"/>
      <c r="D69" s="59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37"/>
      <c r="C70" s="37"/>
      <c r="D70" s="59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37"/>
      <c r="C71" s="37"/>
      <c r="D71" s="59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37"/>
      <c r="C72" s="37"/>
      <c r="D72" s="59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37"/>
      <c r="C73" s="37"/>
      <c r="D73" s="59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37"/>
      <c r="C74" s="37"/>
      <c r="D74" s="59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37"/>
      <c r="C75" s="37"/>
      <c r="D75" s="59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37"/>
      <c r="C76" s="37"/>
      <c r="D76" s="59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37"/>
      <c r="C77" s="37"/>
      <c r="D77" s="59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37"/>
      <c r="C78" s="37"/>
      <c r="D78" s="59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37"/>
      <c r="C79" s="37"/>
      <c r="D79" s="59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37"/>
      <c r="C80" s="37"/>
      <c r="D80" s="59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37"/>
      <c r="C81" s="37"/>
      <c r="D81" s="59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37"/>
      <c r="C82" s="37"/>
      <c r="D82" s="59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37"/>
      <c r="C83" s="37"/>
      <c r="D83" s="59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37"/>
      <c r="C84" s="37"/>
      <c r="D84" s="59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37"/>
      <c r="C85" s="37"/>
      <c r="D85" s="59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37"/>
      <c r="C86" s="37"/>
      <c r="D86" s="59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37"/>
      <c r="C87" s="37"/>
      <c r="D87" s="59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37"/>
      <c r="C88" s="37"/>
      <c r="D88" s="59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37"/>
      <c r="C89" s="37"/>
      <c r="D89" s="59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37"/>
      <c r="C90" s="37"/>
      <c r="D90" s="59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37"/>
      <c r="C91" s="37"/>
      <c r="D91" s="59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37"/>
      <c r="C92" s="37"/>
      <c r="D92" s="59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37"/>
      <c r="C93" s="37"/>
      <c r="D93" s="59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37"/>
      <c r="C94" s="37"/>
      <c r="D94" s="59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37"/>
      <c r="C95" s="37"/>
      <c r="D95" s="59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37"/>
      <c r="C96" s="37"/>
      <c r="D96" s="59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37"/>
      <c r="C97" s="37"/>
      <c r="D97" s="59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37"/>
      <c r="C98" s="37"/>
      <c r="D98" s="59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37"/>
      <c r="C99" s="37"/>
      <c r="D99" s="59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37"/>
      <c r="C100" s="37"/>
      <c r="D100" s="59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37"/>
      <c r="C101" s="37"/>
      <c r="D101" s="59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37"/>
      <c r="C102" s="37"/>
      <c r="D102" s="59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37"/>
      <c r="C103" s="37"/>
      <c r="D103" s="59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37"/>
      <c r="C104" s="37"/>
      <c r="D104" s="59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37"/>
      <c r="C105" s="37"/>
      <c r="D105" s="59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37"/>
      <c r="C106" s="37"/>
      <c r="D106" s="59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37"/>
      <c r="C107" s="37"/>
      <c r="D107" s="59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37"/>
      <c r="C108" s="37"/>
      <c r="D108" s="59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37"/>
      <c r="C109" s="37"/>
      <c r="D109" s="59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37"/>
      <c r="C110" s="37"/>
      <c r="D110" s="59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37"/>
      <c r="C111" s="37"/>
      <c r="D111" s="59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37"/>
      <c r="C112" s="37"/>
      <c r="D112" s="59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37"/>
      <c r="C113" s="37"/>
      <c r="D113" s="5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37"/>
      <c r="C114" s="37"/>
      <c r="D114" s="59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37"/>
      <c r="C115" s="37"/>
      <c r="D115" s="59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37"/>
      <c r="C184" s="37"/>
      <c r="D184" s="59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37"/>
      <c r="C185" s="37"/>
      <c r="D185" s="59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37"/>
      <c r="C186" s="37"/>
      <c r="D186" s="59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37"/>
      <c r="C187" s="37"/>
      <c r="D187" s="59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37"/>
      <c r="C188" s="37"/>
      <c r="D188" s="59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37"/>
      <c r="C189" s="37"/>
      <c r="D189" s="59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37"/>
      <c r="C190" s="37"/>
      <c r="D190" s="59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37"/>
      <c r="C191" s="37"/>
      <c r="D191" s="59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37"/>
      <c r="C192" s="37"/>
      <c r="D192" s="59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37"/>
      <c r="C193" s="37"/>
      <c r="D193" s="59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37"/>
      <c r="C194" s="37"/>
      <c r="D194" s="59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37"/>
      <c r="C195" s="37"/>
      <c r="D195" s="59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37"/>
      <c r="C196" s="37"/>
      <c r="D196" s="59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37"/>
      <c r="C197" s="37"/>
      <c r="D197" s="59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37"/>
      <c r="C198" s="37"/>
      <c r="D198" s="59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37"/>
      <c r="C199" s="37"/>
      <c r="D199" s="59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37"/>
      <c r="C200" s="37"/>
      <c r="D200" s="59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37"/>
      <c r="C201" s="37"/>
      <c r="D201" s="59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37"/>
      <c r="C202" s="37"/>
      <c r="D202" s="59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37"/>
      <c r="C203" s="37"/>
      <c r="D203" s="59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37"/>
      <c r="C204" s="37"/>
      <c r="D204" s="59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37"/>
      <c r="C205" s="37"/>
      <c r="D205" s="59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37"/>
      <c r="C206" s="37"/>
      <c r="D206" s="59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37"/>
      <c r="C207" s="37"/>
      <c r="D207" s="59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37"/>
      <c r="C208" s="37"/>
      <c r="D208" s="59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37"/>
      <c r="C209" s="37"/>
      <c r="D209" s="59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37"/>
      <c r="C210" s="37"/>
      <c r="D210" s="59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37"/>
      <c r="C211" s="37"/>
      <c r="D211" s="59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37"/>
      <c r="C212" s="37"/>
      <c r="D212" s="59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37"/>
      <c r="C213" s="37"/>
      <c r="D213" s="59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37"/>
      <c r="C214" s="37"/>
      <c r="D214" s="59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37"/>
      <c r="C215" s="37"/>
      <c r="D215" s="59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37"/>
      <c r="C216" s="37"/>
      <c r="D216" s="59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37"/>
      <c r="C217" s="37"/>
      <c r="D217" s="59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37"/>
      <c r="C218" s="37"/>
      <c r="D218" s="59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37"/>
      <c r="C219" s="37"/>
      <c r="D219" s="59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37"/>
      <c r="C220" s="37"/>
      <c r="D220" s="59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37"/>
      <c r="C221" s="37"/>
      <c r="D221" s="59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37"/>
      <c r="C222" s="37"/>
      <c r="D222" s="59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37"/>
      <c r="C223" s="37"/>
      <c r="D223" s="59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37"/>
      <c r="C224" s="37"/>
      <c r="D224" s="59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37"/>
      <c r="C225" s="37"/>
      <c r="D225" s="59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37"/>
      <c r="C226" s="37"/>
      <c r="D226" s="59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37"/>
      <c r="C227" s="37"/>
      <c r="D227" s="59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37"/>
      <c r="C228" s="37"/>
      <c r="D228" s="59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37"/>
      <c r="C229" s="37"/>
      <c r="D229" s="59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37"/>
      <c r="C230" s="37"/>
      <c r="D230" s="59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37"/>
      <c r="C231" s="37"/>
      <c r="D231" s="59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37"/>
      <c r="C232" s="37"/>
      <c r="D232" s="59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37"/>
      <c r="C233" s="37"/>
      <c r="D233" s="59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37"/>
      <c r="C234" s="37"/>
      <c r="D234" s="59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37"/>
      <c r="C235" s="37"/>
      <c r="D235" s="59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37"/>
      <c r="C236" s="37"/>
      <c r="D236" s="59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37"/>
      <c r="C237" s="37"/>
      <c r="D237" s="59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37"/>
      <c r="C238" s="37"/>
      <c r="D238" s="59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37"/>
      <c r="C239" s="37"/>
      <c r="D239" s="59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37"/>
      <c r="C240" s="37"/>
      <c r="D240" s="59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37"/>
      <c r="C241" s="37"/>
      <c r="D241" s="59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37"/>
      <c r="C242" s="37"/>
      <c r="D242" s="59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37"/>
      <c r="C243" s="37"/>
      <c r="D243" s="59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37"/>
      <c r="C244" s="37"/>
      <c r="D244" s="59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37"/>
      <c r="C245" s="37"/>
      <c r="D245" s="59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  <row r="246" spans="2:17" x14ac:dyDescent="0.3">
      <c r="B246" s="37"/>
      <c r="C246" s="37"/>
      <c r="D246" s="59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</row>
    <row r="247" spans="2:17" x14ac:dyDescent="0.3">
      <c r="B247" s="37"/>
      <c r="C247" s="37"/>
      <c r="D247" s="59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</row>
    <row r="248" spans="2:17" x14ac:dyDescent="0.3">
      <c r="B248" s="37"/>
      <c r="C248" s="37"/>
      <c r="D248" s="59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66" style="108" bestFit="1" customWidth="1"/>
    <col min="2" max="2" width="14.453125" style="50" bestFit="1" customWidth="1"/>
    <col min="3" max="3" width="16" style="50" bestFit="1" customWidth="1"/>
    <col min="4" max="4" width="11.453125" style="73" bestFit="1" customWidth="1"/>
    <col min="5" max="16384" width="9.1796875" style="108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31.12.2022</v>
      </c>
      <c r="B2" s="258"/>
      <c r="C2" s="258"/>
      <c r="D2" s="25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8.5" x14ac:dyDescent="0.45">
      <c r="A3" s="260" t="s">
        <v>111</v>
      </c>
      <c r="B3" s="260"/>
      <c r="C3" s="260"/>
      <c r="D3" s="260"/>
    </row>
    <row r="4" spans="1:19" x14ac:dyDescent="0.3">
      <c r="B4" s="37"/>
      <c r="C4" s="37"/>
      <c r="D4" s="5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s="57" customFormat="1" x14ac:dyDescent="0.3">
      <c r="B5" s="229"/>
      <c r="C5" s="229"/>
      <c r="D5" s="57" t="str">
        <f>VALVAL</f>
        <v>млрд. одиниць</v>
      </c>
    </row>
    <row r="6" spans="1:19" s="89" customFormat="1" x14ac:dyDescent="0.25">
      <c r="A6" s="83"/>
      <c r="B6" s="104" t="s">
        <v>169</v>
      </c>
      <c r="C6" s="104" t="s">
        <v>172</v>
      </c>
      <c r="D6" s="140" t="s">
        <v>192</v>
      </c>
    </row>
    <row r="7" spans="1:19" s="171" customFormat="1" ht="15.5" x14ac:dyDescent="0.25">
      <c r="A7" s="207" t="s">
        <v>152</v>
      </c>
      <c r="B7" s="67">
        <f>SUM(B8:B18)</f>
        <v>111.37551404710999</v>
      </c>
      <c r="C7" s="67">
        <f>SUM(C8:C18)</f>
        <v>4072.8466229697301</v>
      </c>
      <c r="D7" s="237">
        <f>SUM(D8:D18)</f>
        <v>0.99999999999999989</v>
      </c>
    </row>
    <row r="8" spans="1:19" s="127" customFormat="1" x14ac:dyDescent="0.25">
      <c r="A8" s="114" t="s">
        <v>25</v>
      </c>
      <c r="B8" s="70">
        <v>2.210838918E-2</v>
      </c>
      <c r="C8" s="70">
        <v>0.80847284054000002</v>
      </c>
      <c r="D8" s="106">
        <v>1.9900000000000001E-4</v>
      </c>
    </row>
    <row r="9" spans="1:19" s="127" customFormat="1" x14ac:dyDescent="0.25">
      <c r="A9" s="114" t="s">
        <v>118</v>
      </c>
      <c r="B9" s="70">
        <v>33.372639010180002</v>
      </c>
      <c r="C9" s="70">
        <v>1220.39068690769</v>
      </c>
      <c r="D9" s="106">
        <v>0.29964099999999999</v>
      </c>
    </row>
    <row r="10" spans="1:19" s="127" customFormat="1" x14ac:dyDescent="0.25">
      <c r="A10" s="114" t="s">
        <v>2</v>
      </c>
      <c r="B10" s="70">
        <v>24.56704040464</v>
      </c>
      <c r="C10" s="70">
        <v>898.38227373888003</v>
      </c>
      <c r="D10" s="106">
        <v>0.220578</v>
      </c>
    </row>
    <row r="11" spans="1:19" s="127" customFormat="1" x14ac:dyDescent="0.25">
      <c r="A11" s="114" t="s">
        <v>162</v>
      </c>
      <c r="B11" s="70">
        <v>1.4348806079500001</v>
      </c>
      <c r="C11" s="70">
        <v>52.471575000000001</v>
      </c>
      <c r="D11" s="106">
        <v>1.2883E-2</v>
      </c>
    </row>
    <row r="12" spans="1:19" s="127" customFormat="1" x14ac:dyDescent="0.25">
      <c r="A12" s="114" t="s">
        <v>14</v>
      </c>
      <c r="B12" s="70">
        <v>14.434274688189999</v>
      </c>
      <c r="C12" s="70">
        <v>527.84121736249995</v>
      </c>
      <c r="D12" s="106">
        <v>0.12959999999999999</v>
      </c>
    </row>
    <row r="13" spans="1:19" x14ac:dyDescent="0.3">
      <c r="A13" s="187" t="s">
        <v>15</v>
      </c>
      <c r="B13" s="18">
        <v>36.546653194290002</v>
      </c>
      <c r="C13" s="18">
        <v>1336.4599419891799</v>
      </c>
      <c r="D13" s="53">
        <v>0.32813900000000001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x14ac:dyDescent="0.3">
      <c r="A14" s="187" t="s">
        <v>101</v>
      </c>
      <c r="B14" s="18">
        <v>0.99791775268000005</v>
      </c>
      <c r="C14" s="18">
        <v>36.492455130940002</v>
      </c>
      <c r="D14" s="53">
        <v>8.9599999999999992E-3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3">
      <c r="B15" s="37"/>
      <c r="C15" s="37"/>
      <c r="D15" s="59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3">
      <c r="B16" s="37"/>
      <c r="C16" s="37"/>
      <c r="D16" s="59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9" x14ac:dyDescent="0.3">
      <c r="B17" s="37"/>
      <c r="C17" s="37"/>
      <c r="D17" s="59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9" x14ac:dyDescent="0.3">
      <c r="B18" s="37"/>
      <c r="C18" s="37"/>
      <c r="D18" s="59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9" x14ac:dyDescent="0.3">
      <c r="B19" s="37"/>
      <c r="C19" s="37"/>
      <c r="D19" s="59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9" x14ac:dyDescent="0.3">
      <c r="A20" s="167" t="s">
        <v>164</v>
      </c>
      <c r="B20" s="37"/>
      <c r="C20" s="37"/>
      <c r="D20" s="59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9" x14ac:dyDescent="0.3">
      <c r="B21" s="189" t="str">
        <f>"Державний борг України за станом на " &amp; TEXT(DREPORTDATE,"dd.MM.yyyy")</f>
        <v>Державний борг України за станом на 31.12.2022</v>
      </c>
      <c r="C21" s="37"/>
      <c r="D21" s="57" t="str">
        <f>VALVAL</f>
        <v>млрд. одиниць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9" s="196" customFormat="1" x14ac:dyDescent="0.3">
      <c r="A22" s="83"/>
      <c r="B22" s="104" t="s">
        <v>169</v>
      </c>
      <c r="C22" s="104" t="s">
        <v>172</v>
      </c>
      <c r="D22" s="140" t="s">
        <v>192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</row>
    <row r="23" spans="1:19" s="52" customFormat="1" ht="14.5" x14ac:dyDescent="0.3">
      <c r="A23" s="177" t="s">
        <v>152</v>
      </c>
      <c r="B23" s="35">
        <f>B$24+B$32</f>
        <v>111.37551404711</v>
      </c>
      <c r="C23" s="35">
        <f>C$24+C$32</f>
        <v>4072.8466229697301</v>
      </c>
      <c r="D23" s="199">
        <f>D$24+D$32</f>
        <v>1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9" s="130" customFormat="1" ht="14.5" x14ac:dyDescent="0.35">
      <c r="A24" s="88" t="s">
        <v>65</v>
      </c>
      <c r="B24" s="205">
        <f>SUM(B$25:B$31)</f>
        <v>101.59354286955001</v>
      </c>
      <c r="C24" s="205">
        <f>SUM(C$25:C$31)</f>
        <v>3715.1336317660903</v>
      </c>
      <c r="D24" s="134">
        <f>SUM(D$25:D$31)</f>
        <v>0.91217199999999998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</row>
    <row r="25" spans="1:19" s="213" customFormat="1" outlineLevel="1" x14ac:dyDescent="0.3">
      <c r="A25" s="208" t="s">
        <v>25</v>
      </c>
      <c r="B25" s="212">
        <v>2.210838918E-2</v>
      </c>
      <c r="C25" s="212">
        <v>0.80847284054000002</v>
      </c>
      <c r="D25" s="251">
        <v>1.9900000000000001E-4</v>
      </c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</row>
    <row r="26" spans="1:19" outlineLevel="1" x14ac:dyDescent="0.3">
      <c r="A26" s="208" t="s">
        <v>118</v>
      </c>
      <c r="B26" s="18">
        <v>29.958594855120001</v>
      </c>
      <c r="C26" s="18">
        <v>1095.54387181895</v>
      </c>
      <c r="D26" s="53">
        <v>0.26898699999999998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9" outlineLevel="1" x14ac:dyDescent="0.3">
      <c r="A27" s="163" t="s">
        <v>2</v>
      </c>
      <c r="B27" s="18">
        <v>23.588993892160001</v>
      </c>
      <c r="C27" s="18">
        <v>862.61648204287997</v>
      </c>
      <c r="D27" s="53">
        <v>0.21179700000000001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9" outlineLevel="1" x14ac:dyDescent="0.3">
      <c r="A28" s="163" t="s">
        <v>162</v>
      </c>
      <c r="B28" s="18">
        <v>1.4348806079500001</v>
      </c>
      <c r="C28" s="18">
        <v>52.471575000000001</v>
      </c>
      <c r="D28" s="53">
        <v>1.2883E-2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9" outlineLevel="1" x14ac:dyDescent="0.3">
      <c r="A29" s="163" t="s">
        <v>14</v>
      </c>
      <c r="B29" s="18">
        <v>10.601355839169999</v>
      </c>
      <c r="C29" s="18">
        <v>387.67674114004001</v>
      </c>
      <c r="D29" s="53">
        <v>9.5186000000000007E-2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9" outlineLevel="1" x14ac:dyDescent="0.3">
      <c r="A30" s="163" t="s">
        <v>15</v>
      </c>
      <c r="B30" s="18">
        <v>34.989691533289999</v>
      </c>
      <c r="C30" s="18">
        <v>1279.5240337927401</v>
      </c>
      <c r="D30" s="53">
        <v>0.31415999999999999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9" outlineLevel="1" x14ac:dyDescent="0.3">
      <c r="A31" s="163" t="s">
        <v>101</v>
      </c>
      <c r="B31" s="18">
        <v>0.99791775268000005</v>
      </c>
      <c r="C31" s="18">
        <v>36.492455130940002</v>
      </c>
      <c r="D31" s="53">
        <v>8.9599999999999992E-3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9" ht="14.5" x14ac:dyDescent="0.35">
      <c r="A32" s="223" t="s">
        <v>13</v>
      </c>
      <c r="B32" s="55">
        <f>SUM(B$33:B$36)</f>
        <v>9.7819711775600009</v>
      </c>
      <c r="C32" s="55">
        <f>SUM(C$33:C$36)</f>
        <v>357.71299120363994</v>
      </c>
      <c r="D32" s="94">
        <f>SUM(D$33:D$36)</f>
        <v>8.7828000000000003E-2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outlineLevel="1" x14ac:dyDescent="0.3">
      <c r="A33" s="163" t="s">
        <v>118</v>
      </c>
      <c r="B33" s="18">
        <v>3.41404415506</v>
      </c>
      <c r="C33" s="18">
        <v>124.84681508874</v>
      </c>
      <c r="D33" s="53">
        <v>3.0653E-2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outlineLevel="1" x14ac:dyDescent="0.3">
      <c r="A34" s="163" t="s">
        <v>2</v>
      </c>
      <c r="B34" s="18">
        <v>0.97804651247999996</v>
      </c>
      <c r="C34" s="18">
        <v>35.765791696000001</v>
      </c>
      <c r="D34" s="53">
        <v>8.7819999999999999E-3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outlineLevel="1" x14ac:dyDescent="0.3">
      <c r="A35" s="163" t="s">
        <v>14</v>
      </c>
      <c r="B35" s="18">
        <v>3.8329188490199999</v>
      </c>
      <c r="C35" s="18">
        <v>140.16447622246</v>
      </c>
      <c r="D35" s="53">
        <v>3.4414E-2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outlineLevel="1" x14ac:dyDescent="0.3">
      <c r="A36" s="163" t="s">
        <v>15</v>
      </c>
      <c r="B36" s="18">
        <v>1.5569616610000001</v>
      </c>
      <c r="C36" s="18">
        <v>56.935908196440003</v>
      </c>
      <c r="D36" s="53">
        <v>1.3979E-2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1:17" x14ac:dyDescent="0.3">
      <c r="B37" s="37"/>
      <c r="C37" s="37"/>
      <c r="D37" s="5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1:17" x14ac:dyDescent="0.3">
      <c r="B38" s="37"/>
      <c r="C38" s="37"/>
      <c r="D38" s="5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1:17" x14ac:dyDescent="0.3">
      <c r="B39" s="37"/>
      <c r="C39" s="37"/>
      <c r="D39" s="5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x14ac:dyDescent="0.3">
      <c r="B40" s="37"/>
      <c r="C40" s="37"/>
      <c r="D40" s="5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1:17" x14ac:dyDescent="0.3">
      <c r="B41" s="37"/>
      <c r="C41" s="37"/>
      <c r="D41" s="5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1:17" x14ac:dyDescent="0.3">
      <c r="B42" s="37"/>
      <c r="C42" s="37"/>
      <c r="D42" s="59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1:17" x14ac:dyDescent="0.3">
      <c r="B43" s="37"/>
      <c r="C43" s="37"/>
      <c r="D43" s="5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1:17" x14ac:dyDescent="0.3">
      <c r="B44" s="37"/>
      <c r="C44" s="37"/>
      <c r="D44" s="59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1:17" x14ac:dyDescent="0.3">
      <c r="B45" s="37"/>
      <c r="C45" s="37"/>
      <c r="D45" s="59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1:17" x14ac:dyDescent="0.3">
      <c r="B46" s="37"/>
      <c r="C46" s="37"/>
      <c r="D46" s="59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1:17" x14ac:dyDescent="0.3">
      <c r="B47" s="37"/>
      <c r="C47" s="37"/>
      <c r="D47" s="59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1:17" x14ac:dyDescent="0.3">
      <c r="B48" s="37"/>
      <c r="C48" s="37"/>
      <c r="D48" s="59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37"/>
      <c r="C49" s="37"/>
      <c r="D49" s="59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37"/>
      <c r="C50" s="37"/>
      <c r="D50" s="59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37"/>
      <c r="C51" s="37"/>
      <c r="D51" s="59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37"/>
      <c r="C52" s="37"/>
      <c r="D52" s="59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37"/>
      <c r="C53" s="37"/>
      <c r="D53" s="59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37"/>
      <c r="C54" s="37"/>
      <c r="D54" s="59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37"/>
      <c r="C55" s="37"/>
      <c r="D55" s="59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37"/>
      <c r="C56" s="37"/>
      <c r="D56" s="59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37"/>
      <c r="C57" s="37"/>
      <c r="D57" s="59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37"/>
      <c r="C58" s="37"/>
      <c r="D58" s="59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37"/>
      <c r="C59" s="37"/>
      <c r="D59" s="59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37"/>
      <c r="C60" s="37"/>
      <c r="D60" s="59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37"/>
      <c r="C61" s="37"/>
      <c r="D61" s="59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37"/>
      <c r="C62" s="37"/>
      <c r="D62" s="59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37"/>
      <c r="C63" s="37"/>
      <c r="D63" s="59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37"/>
      <c r="C64" s="37"/>
      <c r="D64" s="59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37"/>
      <c r="C65" s="37"/>
      <c r="D65" s="59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37"/>
      <c r="C66" s="37"/>
      <c r="D66" s="59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37"/>
      <c r="C67" s="37"/>
      <c r="D67" s="59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37"/>
      <c r="C68" s="37"/>
      <c r="D68" s="59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37"/>
      <c r="C69" s="37"/>
      <c r="D69" s="59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37"/>
      <c r="C70" s="37"/>
      <c r="D70" s="59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37"/>
      <c r="C71" s="37"/>
      <c r="D71" s="59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37"/>
      <c r="C72" s="37"/>
      <c r="D72" s="59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37"/>
      <c r="C73" s="37"/>
      <c r="D73" s="59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37"/>
      <c r="C74" s="37"/>
      <c r="D74" s="59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37"/>
      <c r="C75" s="37"/>
      <c r="D75" s="59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37"/>
      <c r="C76" s="37"/>
      <c r="D76" s="59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37"/>
      <c r="C77" s="37"/>
      <c r="D77" s="59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37"/>
      <c r="C78" s="37"/>
      <c r="D78" s="59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37"/>
      <c r="C79" s="37"/>
      <c r="D79" s="59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37"/>
      <c r="C80" s="37"/>
      <c r="D80" s="59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37"/>
      <c r="C81" s="37"/>
      <c r="D81" s="59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37"/>
      <c r="C82" s="37"/>
      <c r="D82" s="59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37"/>
      <c r="C83" s="37"/>
      <c r="D83" s="59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37"/>
      <c r="C84" s="37"/>
      <c r="D84" s="59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37"/>
      <c r="C85" s="37"/>
      <c r="D85" s="59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37"/>
      <c r="C86" s="37"/>
      <c r="D86" s="59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37"/>
      <c r="C87" s="37"/>
      <c r="D87" s="59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37"/>
      <c r="C88" s="37"/>
      <c r="D88" s="59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37"/>
      <c r="C89" s="37"/>
      <c r="D89" s="59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37"/>
      <c r="C90" s="37"/>
      <c r="D90" s="59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37"/>
      <c r="C91" s="37"/>
      <c r="D91" s="59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37"/>
      <c r="C92" s="37"/>
      <c r="D92" s="59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37"/>
      <c r="C93" s="37"/>
      <c r="D93" s="59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37"/>
      <c r="C94" s="37"/>
      <c r="D94" s="59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37"/>
      <c r="C95" s="37"/>
      <c r="D95" s="59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37"/>
      <c r="C96" s="37"/>
      <c r="D96" s="59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37"/>
      <c r="C97" s="37"/>
      <c r="D97" s="59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37"/>
      <c r="C98" s="37"/>
      <c r="D98" s="59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37"/>
      <c r="C99" s="37"/>
      <c r="D99" s="59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37"/>
      <c r="C100" s="37"/>
      <c r="D100" s="59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37"/>
      <c r="C101" s="37"/>
      <c r="D101" s="59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37"/>
      <c r="C102" s="37"/>
      <c r="D102" s="59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37"/>
      <c r="C103" s="37"/>
      <c r="D103" s="59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37"/>
      <c r="C104" s="37"/>
      <c r="D104" s="59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37"/>
      <c r="C105" s="37"/>
      <c r="D105" s="59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37"/>
      <c r="C106" s="37"/>
      <c r="D106" s="59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37"/>
      <c r="C107" s="37"/>
      <c r="D107" s="59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37"/>
      <c r="C108" s="37"/>
      <c r="D108" s="59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37"/>
      <c r="C109" s="37"/>
      <c r="D109" s="59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37"/>
      <c r="C110" s="37"/>
      <c r="D110" s="59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37"/>
      <c r="C111" s="37"/>
      <c r="D111" s="59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37"/>
      <c r="C112" s="37"/>
      <c r="D112" s="59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37"/>
      <c r="C113" s="37"/>
      <c r="D113" s="5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37"/>
      <c r="C114" s="37"/>
      <c r="D114" s="59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37"/>
      <c r="C115" s="37"/>
      <c r="D115" s="59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37"/>
      <c r="C184" s="37"/>
      <c r="D184" s="59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37"/>
      <c r="C185" s="37"/>
      <c r="D185" s="59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37"/>
      <c r="C186" s="37"/>
      <c r="D186" s="59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37"/>
      <c r="C187" s="37"/>
      <c r="D187" s="59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37"/>
      <c r="C188" s="37"/>
      <c r="D188" s="59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37"/>
      <c r="C189" s="37"/>
      <c r="D189" s="59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37"/>
      <c r="C190" s="37"/>
      <c r="D190" s="59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37"/>
      <c r="C191" s="37"/>
      <c r="D191" s="59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37"/>
      <c r="C192" s="37"/>
      <c r="D192" s="59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37"/>
      <c r="C193" s="37"/>
      <c r="D193" s="59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37"/>
      <c r="C194" s="37"/>
      <c r="D194" s="59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37"/>
      <c r="C195" s="37"/>
      <c r="D195" s="59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37"/>
      <c r="C196" s="37"/>
      <c r="D196" s="59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37"/>
      <c r="C197" s="37"/>
      <c r="D197" s="59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37"/>
      <c r="C198" s="37"/>
      <c r="D198" s="59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37"/>
      <c r="C199" s="37"/>
      <c r="D199" s="59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37"/>
      <c r="C200" s="37"/>
      <c r="D200" s="59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37"/>
      <c r="C201" s="37"/>
      <c r="D201" s="59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37"/>
      <c r="C202" s="37"/>
      <c r="D202" s="59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37"/>
      <c r="C203" s="37"/>
      <c r="D203" s="59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37"/>
      <c r="C204" s="37"/>
      <c r="D204" s="59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37"/>
      <c r="C205" s="37"/>
      <c r="D205" s="59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37"/>
      <c r="C206" s="37"/>
      <c r="D206" s="59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37"/>
      <c r="C207" s="37"/>
      <c r="D207" s="59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37"/>
      <c r="C208" s="37"/>
      <c r="D208" s="59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37"/>
      <c r="C209" s="37"/>
      <c r="D209" s="59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37"/>
      <c r="C210" s="37"/>
      <c r="D210" s="59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37"/>
      <c r="C211" s="37"/>
      <c r="D211" s="59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37"/>
      <c r="C212" s="37"/>
      <c r="D212" s="59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37"/>
      <c r="C213" s="37"/>
      <c r="D213" s="59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37"/>
      <c r="C214" s="37"/>
      <c r="D214" s="59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37"/>
      <c r="C215" s="37"/>
      <c r="D215" s="59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37"/>
      <c r="C216" s="37"/>
      <c r="D216" s="59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37"/>
      <c r="C217" s="37"/>
      <c r="D217" s="59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37"/>
      <c r="C218" s="37"/>
      <c r="D218" s="59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37"/>
      <c r="C219" s="37"/>
      <c r="D219" s="59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37"/>
      <c r="C220" s="37"/>
      <c r="D220" s="59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37"/>
      <c r="C221" s="37"/>
      <c r="D221" s="59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37"/>
      <c r="C222" s="37"/>
      <c r="D222" s="59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37"/>
      <c r="C223" s="37"/>
      <c r="D223" s="59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37"/>
      <c r="C224" s="37"/>
      <c r="D224" s="59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37"/>
      <c r="C225" s="37"/>
      <c r="D225" s="59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37"/>
      <c r="C226" s="37"/>
      <c r="D226" s="59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37"/>
      <c r="C227" s="37"/>
      <c r="D227" s="59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37"/>
      <c r="C228" s="37"/>
      <c r="D228" s="59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37"/>
      <c r="C229" s="37"/>
      <c r="D229" s="59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37"/>
      <c r="C230" s="37"/>
      <c r="D230" s="59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37"/>
      <c r="C231" s="37"/>
      <c r="D231" s="59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37"/>
      <c r="C232" s="37"/>
      <c r="D232" s="59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37"/>
      <c r="C233" s="37"/>
      <c r="D233" s="59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37"/>
      <c r="C234" s="37"/>
      <c r="D234" s="59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37"/>
      <c r="C235" s="37"/>
      <c r="D235" s="59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37"/>
      <c r="C236" s="37"/>
      <c r="D236" s="59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37"/>
      <c r="C237" s="37"/>
      <c r="D237" s="59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37"/>
      <c r="C238" s="37"/>
      <c r="D238" s="59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37"/>
      <c r="C239" s="37"/>
      <c r="D239" s="59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37"/>
      <c r="C240" s="37"/>
      <c r="D240" s="59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37"/>
      <c r="C241" s="37"/>
      <c r="D241" s="59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37"/>
      <c r="C242" s="37"/>
      <c r="D242" s="59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37"/>
      <c r="C243" s="37"/>
      <c r="D243" s="59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37"/>
      <c r="C244" s="37"/>
      <c r="D244" s="59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37"/>
      <c r="C245" s="37"/>
      <c r="D245" s="59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108" bestFit="1" customWidth="1"/>
    <col min="2" max="2" width="19" style="50" customWidth="1"/>
    <col min="3" max="3" width="19.453125" style="50" customWidth="1"/>
    <col min="4" max="4" width="9.81640625" style="73" customWidth="1"/>
    <col min="5" max="5" width="18.453125" style="50" customWidth="1"/>
    <col min="6" max="6" width="17.7265625" style="50" customWidth="1"/>
    <col min="7" max="7" width="9.1796875" style="73" customWidth="1"/>
    <col min="8" max="8" width="16" style="50" bestFit="1" customWidth="1"/>
    <col min="9" max="16384" width="9.1796875" style="108"/>
  </cols>
  <sheetData>
    <row r="2" spans="1:19" ht="18.5" x14ac:dyDescent="0.45">
      <c r="A2" s="256" t="s">
        <v>68</v>
      </c>
      <c r="B2" s="258"/>
      <c r="C2" s="258"/>
      <c r="D2" s="258"/>
      <c r="E2" s="258"/>
      <c r="F2" s="258"/>
      <c r="G2" s="258"/>
      <c r="H2" s="25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x14ac:dyDescent="0.3">
      <c r="A3" s="125"/>
    </row>
    <row r="4" spans="1:19" x14ac:dyDescent="0.3">
      <c r="B4" s="37"/>
      <c r="C4" s="37"/>
      <c r="D4" s="59"/>
      <c r="E4" s="37"/>
      <c r="F4" s="37"/>
      <c r="G4" s="59"/>
      <c r="H4" s="37"/>
      <c r="I4" s="98"/>
      <c r="J4" s="98"/>
      <c r="K4" s="98"/>
      <c r="L4" s="98"/>
      <c r="M4" s="98"/>
      <c r="N4" s="98"/>
      <c r="O4" s="98"/>
      <c r="P4" s="98"/>
      <c r="Q4" s="98"/>
    </row>
    <row r="5" spans="1:19" s="57" customFormat="1" x14ac:dyDescent="0.3">
      <c r="B5" s="229"/>
      <c r="C5" s="229"/>
      <c r="D5" s="20"/>
      <c r="E5" s="229"/>
      <c r="F5" s="229"/>
      <c r="G5" s="20"/>
      <c r="H5" s="57" t="str">
        <f>VALVAL</f>
        <v>млрд. одиниць</v>
      </c>
    </row>
    <row r="6" spans="1:19" s="247" customFormat="1" x14ac:dyDescent="0.25">
      <c r="A6" s="149"/>
      <c r="B6" s="261">
        <v>44561</v>
      </c>
      <c r="C6" s="262"/>
      <c r="D6" s="263"/>
      <c r="E6" s="261">
        <v>44926</v>
      </c>
      <c r="F6" s="262"/>
      <c r="G6" s="263"/>
      <c r="H6" s="21"/>
    </row>
    <row r="7" spans="1:19" s="192" customFormat="1" x14ac:dyDescent="0.25">
      <c r="A7" s="83"/>
      <c r="B7" s="104" t="s">
        <v>169</v>
      </c>
      <c r="C7" s="104" t="s">
        <v>172</v>
      </c>
      <c r="D7" s="140" t="s">
        <v>192</v>
      </c>
      <c r="E7" s="104" t="s">
        <v>169</v>
      </c>
      <c r="F7" s="104" t="s">
        <v>172</v>
      </c>
      <c r="G7" s="140" t="s">
        <v>192</v>
      </c>
      <c r="H7" s="104" t="s">
        <v>63</v>
      </c>
    </row>
    <row r="8" spans="1:19" s="171" customFormat="1" ht="15.5" x14ac:dyDescent="0.25">
      <c r="A8" s="207" t="s">
        <v>152</v>
      </c>
      <c r="B8" s="67">
        <f t="shared" ref="B8:H8" si="0">SUM(B9:B18)</f>
        <v>97.955884555139988</v>
      </c>
      <c r="C8" s="67">
        <f t="shared" si="0"/>
        <v>2672.0602100677202</v>
      </c>
      <c r="D8" s="237">
        <f t="shared" si="0"/>
        <v>1.0000000000000002</v>
      </c>
      <c r="E8" s="67">
        <f t="shared" si="0"/>
        <v>111.37551404710999</v>
      </c>
      <c r="F8" s="67">
        <f t="shared" si="0"/>
        <v>4072.8466229697301</v>
      </c>
      <c r="G8" s="237">
        <f t="shared" si="0"/>
        <v>0.99999999999999989</v>
      </c>
      <c r="H8" s="150">
        <f t="shared" si="0"/>
        <v>1.0408340855860843E-17</v>
      </c>
    </row>
    <row r="9" spans="1:19" s="127" customFormat="1" x14ac:dyDescent="0.25">
      <c r="A9" s="114" t="s">
        <v>25</v>
      </c>
      <c r="B9" s="70">
        <v>2.0492385960000001E-2</v>
      </c>
      <c r="C9" s="70">
        <v>0.55899540264000003</v>
      </c>
      <c r="D9" s="106">
        <v>2.0900000000000001E-4</v>
      </c>
      <c r="E9" s="70">
        <v>2.210838918E-2</v>
      </c>
      <c r="F9" s="70">
        <v>0.80847284054000002</v>
      </c>
      <c r="G9" s="106">
        <v>1.9900000000000001E-4</v>
      </c>
      <c r="H9" s="70">
        <v>-1.1E-5</v>
      </c>
    </row>
    <row r="10" spans="1:19" x14ac:dyDescent="0.3">
      <c r="A10" s="187" t="s">
        <v>118</v>
      </c>
      <c r="B10" s="18">
        <v>33.730609348919998</v>
      </c>
      <c r="C10" s="18">
        <v>920.11030794174997</v>
      </c>
      <c r="D10" s="53">
        <v>0.34434500000000001</v>
      </c>
      <c r="E10" s="18">
        <v>33.372639010180002</v>
      </c>
      <c r="F10" s="18">
        <v>1220.39068690769</v>
      </c>
      <c r="G10" s="53">
        <v>0.29964099999999999</v>
      </c>
      <c r="H10" s="18">
        <v>-4.4704000000000001E-2</v>
      </c>
      <c r="I10" s="98"/>
      <c r="J10" s="98"/>
      <c r="K10" s="98"/>
      <c r="L10" s="98"/>
      <c r="M10" s="98"/>
      <c r="N10" s="98"/>
      <c r="O10" s="98"/>
      <c r="P10" s="98"/>
      <c r="Q10" s="98"/>
    </row>
    <row r="11" spans="1:19" x14ac:dyDescent="0.3">
      <c r="A11" s="187" t="s">
        <v>2</v>
      </c>
      <c r="B11" s="18">
        <v>13.17505023102</v>
      </c>
      <c r="C11" s="18">
        <v>359.39165521146998</v>
      </c>
      <c r="D11" s="53">
        <v>0.13450000000000001</v>
      </c>
      <c r="E11" s="18">
        <v>24.56704040464</v>
      </c>
      <c r="F11" s="18">
        <v>898.38227373888003</v>
      </c>
      <c r="G11" s="53">
        <v>0.220578</v>
      </c>
      <c r="H11" s="18">
        <v>8.6079000000000003E-2</v>
      </c>
      <c r="I11" s="98"/>
      <c r="J11" s="98"/>
      <c r="K11" s="98"/>
      <c r="L11" s="98"/>
      <c r="M11" s="98"/>
      <c r="N11" s="98"/>
      <c r="O11" s="98"/>
      <c r="P11" s="98"/>
      <c r="Q11" s="98"/>
    </row>
    <row r="12" spans="1:19" x14ac:dyDescent="0.3">
      <c r="A12" s="187" t="s">
        <v>162</v>
      </c>
      <c r="B12" s="18">
        <v>0</v>
      </c>
      <c r="C12" s="18">
        <v>0</v>
      </c>
      <c r="D12" s="53">
        <v>0</v>
      </c>
      <c r="E12" s="18">
        <v>1.4348806079500001</v>
      </c>
      <c r="F12" s="18">
        <v>52.471575000000001</v>
      </c>
      <c r="G12" s="53">
        <v>1.2883E-2</v>
      </c>
      <c r="H12" s="18">
        <v>1.2883E-2</v>
      </c>
      <c r="I12" s="98"/>
      <c r="J12" s="98"/>
      <c r="K12" s="98"/>
      <c r="L12" s="98"/>
      <c r="M12" s="98"/>
      <c r="N12" s="98"/>
      <c r="O12" s="98"/>
      <c r="P12" s="98"/>
      <c r="Q12" s="98"/>
    </row>
    <row r="13" spans="1:19" x14ac:dyDescent="0.3">
      <c r="A13" s="187" t="s">
        <v>14</v>
      </c>
      <c r="B13" s="18">
        <v>14.5052050852</v>
      </c>
      <c r="C13" s="18">
        <v>395.67588535532002</v>
      </c>
      <c r="D13" s="53">
        <v>0.14807899999999999</v>
      </c>
      <c r="E13" s="18">
        <v>14.434274688189999</v>
      </c>
      <c r="F13" s="18">
        <v>527.84121736249995</v>
      </c>
      <c r="G13" s="53">
        <v>0.12959999999999999</v>
      </c>
      <c r="H13" s="18">
        <v>-1.8478999999999999E-2</v>
      </c>
      <c r="I13" s="98"/>
      <c r="J13" s="98"/>
      <c r="K13" s="98"/>
      <c r="L13" s="98"/>
      <c r="M13" s="98"/>
      <c r="N13" s="98"/>
      <c r="O13" s="98"/>
      <c r="P13" s="98"/>
      <c r="Q13" s="98"/>
    </row>
    <row r="14" spans="1:19" x14ac:dyDescent="0.3">
      <c r="A14" s="187" t="s">
        <v>15</v>
      </c>
      <c r="B14" s="18">
        <v>36.025715465269997</v>
      </c>
      <c r="C14" s="18">
        <v>982.71667160058996</v>
      </c>
      <c r="D14" s="53">
        <v>0.36777500000000002</v>
      </c>
      <c r="E14" s="18">
        <v>36.546653194290002</v>
      </c>
      <c r="F14" s="18">
        <v>1336.4599419891799</v>
      </c>
      <c r="G14" s="53">
        <v>0.32813900000000001</v>
      </c>
      <c r="H14" s="18">
        <v>-3.9635999999999998E-2</v>
      </c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3">
      <c r="A15" s="187" t="s">
        <v>101</v>
      </c>
      <c r="B15" s="18">
        <v>0.49881203877000002</v>
      </c>
      <c r="C15" s="18">
        <v>13.60669455595</v>
      </c>
      <c r="D15" s="53">
        <v>5.0920000000000002E-3</v>
      </c>
      <c r="E15" s="18">
        <v>0.99791775268000005</v>
      </c>
      <c r="F15" s="18">
        <v>36.492455130940002</v>
      </c>
      <c r="G15" s="53">
        <v>8.9599999999999992E-3</v>
      </c>
      <c r="H15" s="18">
        <v>3.8679999999999999E-3</v>
      </c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3">
      <c r="B16" s="37"/>
      <c r="C16" s="37"/>
      <c r="D16" s="59"/>
      <c r="E16" s="37"/>
      <c r="F16" s="37"/>
      <c r="G16" s="59"/>
      <c r="H16" s="37"/>
      <c r="I16" s="98"/>
      <c r="J16" s="98"/>
      <c r="K16" s="98"/>
      <c r="L16" s="98"/>
      <c r="M16" s="98"/>
      <c r="N16" s="98"/>
      <c r="O16" s="98"/>
      <c r="P16" s="98"/>
      <c r="Q16" s="98"/>
    </row>
    <row r="17" spans="1:19" x14ac:dyDescent="0.3">
      <c r="B17" s="37"/>
      <c r="C17" s="37"/>
      <c r="D17" s="59"/>
      <c r="E17" s="37"/>
      <c r="F17" s="37"/>
      <c r="G17" s="59"/>
      <c r="H17" s="37"/>
      <c r="I17" s="98"/>
      <c r="J17" s="98"/>
      <c r="K17" s="98"/>
      <c r="L17" s="98"/>
      <c r="M17" s="98"/>
      <c r="N17" s="98"/>
      <c r="O17" s="98"/>
      <c r="P17" s="98"/>
      <c r="Q17" s="98"/>
    </row>
    <row r="18" spans="1:19" x14ac:dyDescent="0.3">
      <c r="B18" s="37"/>
      <c r="C18" s="37"/>
      <c r="D18" s="59"/>
      <c r="E18" s="37"/>
      <c r="F18" s="37"/>
      <c r="G18" s="59"/>
      <c r="H18" s="37"/>
      <c r="I18" s="98"/>
      <c r="J18" s="98"/>
      <c r="K18" s="98"/>
      <c r="L18" s="98"/>
      <c r="M18" s="98"/>
      <c r="N18" s="98"/>
      <c r="O18" s="98"/>
      <c r="P18" s="98"/>
      <c r="Q18" s="98"/>
    </row>
    <row r="19" spans="1:19" x14ac:dyDescent="0.3">
      <c r="B19" s="37"/>
      <c r="C19" s="37"/>
      <c r="D19" s="59"/>
      <c r="E19" s="37"/>
      <c r="F19" s="37"/>
      <c r="G19" s="59"/>
      <c r="H19" s="37"/>
      <c r="I19" s="98"/>
      <c r="J19" s="98"/>
      <c r="K19" s="98"/>
      <c r="L19" s="98"/>
      <c r="M19" s="98"/>
      <c r="N19" s="98"/>
      <c r="O19" s="98"/>
      <c r="P19" s="98"/>
      <c r="Q19" s="98"/>
    </row>
    <row r="20" spans="1:19" x14ac:dyDescent="0.3">
      <c r="B20" s="37"/>
      <c r="C20" s="37"/>
      <c r="D20" s="59"/>
      <c r="E20" s="37"/>
      <c r="F20" s="37"/>
      <c r="G20" s="59"/>
      <c r="H20" s="37"/>
      <c r="I20" s="98"/>
      <c r="J20" s="98"/>
      <c r="K20" s="98"/>
      <c r="L20" s="98"/>
      <c r="M20" s="98"/>
      <c r="N20" s="98"/>
      <c r="O20" s="98"/>
      <c r="P20" s="98"/>
      <c r="Q20" s="98"/>
    </row>
    <row r="21" spans="1:19" x14ac:dyDescent="0.3">
      <c r="B21" s="37"/>
      <c r="C21" s="37"/>
      <c r="D21" s="59"/>
      <c r="E21" s="37"/>
      <c r="F21" s="37"/>
      <c r="G21" s="59"/>
      <c r="H21" s="57" t="str">
        <f>VALVAL</f>
        <v>млрд. одиниць</v>
      </c>
      <c r="I21" s="98"/>
      <c r="J21" s="98"/>
      <c r="K21" s="98"/>
      <c r="L21" s="98"/>
      <c r="M21" s="98"/>
      <c r="N21" s="98"/>
      <c r="O21" s="98"/>
      <c r="P21" s="98"/>
      <c r="Q21" s="98"/>
    </row>
    <row r="22" spans="1:19" x14ac:dyDescent="0.3">
      <c r="A22" s="149"/>
      <c r="B22" s="261">
        <v>44561</v>
      </c>
      <c r="C22" s="262"/>
      <c r="D22" s="263"/>
      <c r="E22" s="261">
        <v>44926</v>
      </c>
      <c r="F22" s="262"/>
      <c r="G22" s="263"/>
      <c r="H22" s="21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</row>
    <row r="23" spans="1:19" s="76" customFormat="1" x14ac:dyDescent="0.3">
      <c r="A23" s="166"/>
      <c r="B23" s="225" t="s">
        <v>169</v>
      </c>
      <c r="C23" s="225" t="s">
        <v>172</v>
      </c>
      <c r="D23" s="15" t="s">
        <v>192</v>
      </c>
      <c r="E23" s="225" t="s">
        <v>169</v>
      </c>
      <c r="F23" s="225" t="s">
        <v>172</v>
      </c>
      <c r="G23" s="15" t="s">
        <v>192</v>
      </c>
      <c r="H23" s="225" t="s">
        <v>63</v>
      </c>
      <c r="I23" s="65"/>
      <c r="J23" s="65"/>
      <c r="K23" s="65"/>
      <c r="L23" s="65"/>
      <c r="M23" s="65"/>
      <c r="N23" s="65"/>
      <c r="O23" s="65"/>
      <c r="P23" s="65"/>
      <c r="Q23" s="65"/>
    </row>
    <row r="24" spans="1:19" s="52" customFormat="1" ht="14.5" x14ac:dyDescent="0.35">
      <c r="A24" s="177" t="s">
        <v>152</v>
      </c>
      <c r="B24" s="35">
        <f t="shared" ref="B24:H24" si="1">B$25+B$33</f>
        <v>97.955884555140003</v>
      </c>
      <c r="C24" s="35">
        <f t="shared" si="1"/>
        <v>2672.0602100677206</v>
      </c>
      <c r="D24" s="199">
        <f t="shared" si="1"/>
        <v>1</v>
      </c>
      <c r="E24" s="35">
        <f t="shared" si="1"/>
        <v>111.37551404711</v>
      </c>
      <c r="F24" s="35">
        <f t="shared" si="1"/>
        <v>4072.8466229697301</v>
      </c>
      <c r="G24" s="199">
        <f t="shared" si="1"/>
        <v>1</v>
      </c>
      <c r="H24" s="22">
        <f t="shared" si="1"/>
        <v>0</v>
      </c>
      <c r="I24" s="39"/>
      <c r="J24" s="39"/>
      <c r="K24" s="39"/>
      <c r="L24" s="39"/>
      <c r="M24" s="39"/>
      <c r="N24" s="39"/>
      <c r="O24" s="39"/>
      <c r="P24" s="39"/>
      <c r="Q24" s="39"/>
    </row>
    <row r="25" spans="1:19" s="130" customFormat="1" ht="14.5" x14ac:dyDescent="0.35">
      <c r="A25" s="88" t="s">
        <v>65</v>
      </c>
      <c r="B25" s="205">
        <f t="shared" ref="B25:H25" si="2">SUM(B$26:B$32)</f>
        <v>86.615691312519999</v>
      </c>
      <c r="C25" s="205">
        <f t="shared" si="2"/>
        <v>2362.7201507571904</v>
      </c>
      <c r="D25" s="134">
        <f t="shared" si="2"/>
        <v>0.88423099999999999</v>
      </c>
      <c r="E25" s="205">
        <f t="shared" si="2"/>
        <v>101.59354286955001</v>
      </c>
      <c r="F25" s="205">
        <f t="shared" si="2"/>
        <v>3715.1336317660903</v>
      </c>
      <c r="G25" s="134">
        <f t="shared" si="2"/>
        <v>0.91217199999999998</v>
      </c>
      <c r="H25" s="60">
        <f t="shared" si="2"/>
        <v>2.7940000000000003E-2</v>
      </c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9" s="213" customFormat="1" outlineLevel="1" x14ac:dyDescent="0.3">
      <c r="A26" s="208" t="s">
        <v>25</v>
      </c>
      <c r="B26" s="212">
        <v>2.0492385960000001E-2</v>
      </c>
      <c r="C26" s="212">
        <v>0.55899540264000003</v>
      </c>
      <c r="D26" s="251">
        <v>2.0900000000000001E-4</v>
      </c>
      <c r="E26" s="212">
        <v>2.210838918E-2</v>
      </c>
      <c r="F26" s="212">
        <v>0.80847284054000002</v>
      </c>
      <c r="G26" s="251">
        <v>1.9900000000000001E-4</v>
      </c>
      <c r="H26" s="212">
        <v>-1.1E-5</v>
      </c>
      <c r="I26" s="203"/>
      <c r="J26" s="203"/>
      <c r="K26" s="203"/>
      <c r="L26" s="203"/>
      <c r="M26" s="203"/>
      <c r="N26" s="203"/>
      <c r="O26" s="203"/>
      <c r="P26" s="203"/>
      <c r="Q26" s="203"/>
    </row>
    <row r="27" spans="1:19" outlineLevel="1" x14ac:dyDescent="0.3">
      <c r="A27" s="163" t="s">
        <v>118</v>
      </c>
      <c r="B27" s="18">
        <v>30.29759824484</v>
      </c>
      <c r="C27" s="18">
        <v>826.46394444243003</v>
      </c>
      <c r="D27" s="53">
        <v>0.30929800000000002</v>
      </c>
      <c r="E27" s="18">
        <v>29.958594855120001</v>
      </c>
      <c r="F27" s="18">
        <v>1095.54387181895</v>
      </c>
      <c r="G27" s="53">
        <v>0.26898699999999998</v>
      </c>
      <c r="H27" s="18">
        <v>-4.0311E-2</v>
      </c>
      <c r="I27" s="98"/>
      <c r="J27" s="98"/>
      <c r="K27" s="98"/>
      <c r="L27" s="98"/>
      <c r="M27" s="98"/>
      <c r="N27" s="98"/>
      <c r="O27" s="98"/>
      <c r="P27" s="98"/>
      <c r="Q27" s="98"/>
    </row>
    <row r="28" spans="1:19" outlineLevel="1" x14ac:dyDescent="0.3">
      <c r="A28" s="163" t="s">
        <v>2</v>
      </c>
      <c r="B28" s="18">
        <v>12.40445991682</v>
      </c>
      <c r="C28" s="18">
        <v>338.37133850278002</v>
      </c>
      <c r="D28" s="53">
        <v>0.126633</v>
      </c>
      <c r="E28" s="18">
        <v>23.588993892160001</v>
      </c>
      <c r="F28" s="18">
        <v>862.61648204287997</v>
      </c>
      <c r="G28" s="53">
        <v>0.21179700000000001</v>
      </c>
      <c r="H28" s="18">
        <v>8.5164000000000004E-2</v>
      </c>
      <c r="I28" s="98"/>
      <c r="J28" s="98"/>
      <c r="K28" s="98"/>
      <c r="L28" s="98"/>
      <c r="M28" s="98"/>
      <c r="N28" s="98"/>
      <c r="O28" s="98"/>
      <c r="P28" s="98"/>
      <c r="Q28" s="98"/>
    </row>
    <row r="29" spans="1:19" outlineLevel="1" x14ac:dyDescent="0.3">
      <c r="A29" s="163" t="s">
        <v>162</v>
      </c>
      <c r="B29" s="18">
        <v>0</v>
      </c>
      <c r="C29" s="18">
        <v>0</v>
      </c>
      <c r="D29" s="53">
        <v>0</v>
      </c>
      <c r="E29" s="18">
        <v>1.4348806079500001</v>
      </c>
      <c r="F29" s="18">
        <v>52.471575000000001</v>
      </c>
      <c r="G29" s="53">
        <v>1.2883E-2</v>
      </c>
      <c r="H29" s="18">
        <v>1.2883E-2</v>
      </c>
      <c r="I29" s="98"/>
      <c r="J29" s="98"/>
      <c r="K29" s="98"/>
      <c r="L29" s="98"/>
      <c r="M29" s="98"/>
      <c r="N29" s="98"/>
      <c r="O29" s="98"/>
      <c r="P29" s="98"/>
      <c r="Q29" s="98"/>
    </row>
    <row r="30" spans="1:19" outlineLevel="1" x14ac:dyDescent="0.3">
      <c r="A30" s="163" t="s">
        <v>14</v>
      </c>
      <c r="B30" s="18">
        <v>8.7799867123900004</v>
      </c>
      <c r="C30" s="18">
        <v>239.50223353817</v>
      </c>
      <c r="D30" s="53">
        <v>8.9632000000000003E-2</v>
      </c>
      <c r="E30" s="18">
        <v>10.601355839169999</v>
      </c>
      <c r="F30" s="18">
        <v>387.67674114004001</v>
      </c>
      <c r="G30" s="53">
        <v>9.5186000000000007E-2</v>
      </c>
      <c r="H30" s="18">
        <v>5.5539999999999999E-3</v>
      </c>
      <c r="I30" s="98"/>
      <c r="J30" s="98"/>
      <c r="K30" s="98"/>
      <c r="L30" s="98"/>
      <c r="M30" s="98"/>
      <c r="N30" s="98"/>
      <c r="O30" s="98"/>
      <c r="P30" s="98"/>
      <c r="Q30" s="98"/>
    </row>
    <row r="31" spans="1:19" outlineLevel="1" x14ac:dyDescent="0.3">
      <c r="A31" s="163" t="s">
        <v>15</v>
      </c>
      <c r="B31" s="18">
        <v>34.61434201374</v>
      </c>
      <c r="C31" s="18">
        <v>944.21694431521996</v>
      </c>
      <c r="D31" s="53">
        <v>0.35336699999999999</v>
      </c>
      <c r="E31" s="18">
        <v>34.989691533289999</v>
      </c>
      <c r="F31" s="18">
        <v>1279.5240337927401</v>
      </c>
      <c r="G31" s="53">
        <v>0.31415999999999999</v>
      </c>
      <c r="H31" s="18">
        <v>-3.9206999999999999E-2</v>
      </c>
      <c r="I31" s="98"/>
      <c r="J31" s="98"/>
      <c r="K31" s="98"/>
      <c r="L31" s="98"/>
      <c r="M31" s="98"/>
      <c r="N31" s="98"/>
      <c r="O31" s="98"/>
      <c r="P31" s="98"/>
      <c r="Q31" s="98"/>
    </row>
    <row r="32" spans="1:19" s="57" customFormat="1" outlineLevel="1" x14ac:dyDescent="0.3">
      <c r="A32" s="202" t="s">
        <v>101</v>
      </c>
      <c r="B32" s="212">
        <v>0.49881203877000002</v>
      </c>
      <c r="C32" s="212">
        <v>13.60669455595</v>
      </c>
      <c r="D32" s="251">
        <v>5.0920000000000002E-3</v>
      </c>
      <c r="E32" s="212">
        <v>0.99791775268000005</v>
      </c>
      <c r="F32" s="212">
        <v>36.492455130940002</v>
      </c>
      <c r="G32" s="251">
        <v>8.9599999999999992E-3</v>
      </c>
      <c r="H32" s="212">
        <v>3.8679999999999999E-3</v>
      </c>
    </row>
    <row r="33" spans="1:17" ht="14.5" x14ac:dyDescent="0.35">
      <c r="A33" s="223" t="s">
        <v>13</v>
      </c>
      <c r="B33" s="55">
        <f t="shared" ref="B33:H33" si="3">SUM(B$34:B$37)</f>
        <v>11.34019324262</v>
      </c>
      <c r="C33" s="55">
        <f t="shared" si="3"/>
        <v>309.34005931053002</v>
      </c>
      <c r="D33" s="94">
        <f t="shared" si="3"/>
        <v>0.11576900000000001</v>
      </c>
      <c r="E33" s="55">
        <f t="shared" si="3"/>
        <v>9.7819711775600009</v>
      </c>
      <c r="F33" s="55">
        <f t="shared" si="3"/>
        <v>357.71299120363994</v>
      </c>
      <c r="G33" s="94">
        <f t="shared" si="3"/>
        <v>8.7828000000000003E-2</v>
      </c>
      <c r="H33" s="55">
        <f t="shared" si="3"/>
        <v>-2.794E-2</v>
      </c>
      <c r="I33" s="98"/>
      <c r="J33" s="98"/>
      <c r="K33" s="98"/>
      <c r="L33" s="98"/>
      <c r="M33" s="98"/>
      <c r="N33" s="98"/>
      <c r="O33" s="98"/>
      <c r="P33" s="98"/>
      <c r="Q33" s="98"/>
    </row>
    <row r="34" spans="1:17" outlineLevel="1" x14ac:dyDescent="0.3">
      <c r="A34" s="163" t="s">
        <v>118</v>
      </c>
      <c r="B34" s="18">
        <v>3.4330111040800002</v>
      </c>
      <c r="C34" s="18">
        <v>93.646363499320003</v>
      </c>
      <c r="D34" s="53">
        <v>3.5047000000000002E-2</v>
      </c>
      <c r="E34" s="18">
        <v>3.41404415506</v>
      </c>
      <c r="F34" s="18">
        <v>124.84681508874</v>
      </c>
      <c r="G34" s="53">
        <v>3.0653E-2</v>
      </c>
      <c r="H34" s="18">
        <v>-4.3930000000000002E-3</v>
      </c>
      <c r="I34" s="98"/>
      <c r="J34" s="98"/>
      <c r="K34" s="98"/>
      <c r="L34" s="98"/>
      <c r="M34" s="98"/>
      <c r="N34" s="98"/>
      <c r="O34" s="98"/>
      <c r="P34" s="98"/>
      <c r="Q34" s="98"/>
    </row>
    <row r="35" spans="1:17" outlineLevel="1" x14ac:dyDescent="0.3">
      <c r="A35" s="163" t="s">
        <v>2</v>
      </c>
      <c r="B35" s="18">
        <v>0.77059031420000001</v>
      </c>
      <c r="C35" s="18">
        <v>21.02031670869</v>
      </c>
      <c r="D35" s="53">
        <v>7.8670000000000007E-3</v>
      </c>
      <c r="E35" s="18">
        <v>0.97804651247999996</v>
      </c>
      <c r="F35" s="18">
        <v>35.765791696000001</v>
      </c>
      <c r="G35" s="53">
        <v>8.7819999999999999E-3</v>
      </c>
      <c r="H35" s="18">
        <v>9.1500000000000001E-4</v>
      </c>
      <c r="I35" s="98"/>
      <c r="J35" s="98"/>
      <c r="K35" s="98"/>
      <c r="L35" s="98"/>
      <c r="M35" s="98"/>
      <c r="N35" s="98"/>
      <c r="O35" s="98"/>
      <c r="P35" s="98"/>
      <c r="Q35" s="98"/>
    </row>
    <row r="36" spans="1:17" outlineLevel="1" x14ac:dyDescent="0.3">
      <c r="A36" s="163" t="s">
        <v>14</v>
      </c>
      <c r="B36" s="18">
        <v>5.7252183728099997</v>
      </c>
      <c r="C36" s="18">
        <v>156.17365181714999</v>
      </c>
      <c r="D36" s="53">
        <v>5.8446999999999999E-2</v>
      </c>
      <c r="E36" s="18">
        <v>3.8329188490199999</v>
      </c>
      <c r="F36" s="18">
        <v>140.16447622246</v>
      </c>
      <c r="G36" s="53">
        <v>3.4414E-2</v>
      </c>
      <c r="H36" s="18">
        <v>-2.4032999999999999E-2</v>
      </c>
      <c r="I36" s="98"/>
      <c r="J36" s="98"/>
      <c r="K36" s="98"/>
      <c r="L36" s="98"/>
      <c r="M36" s="98"/>
      <c r="N36" s="98"/>
      <c r="O36" s="98"/>
      <c r="P36" s="98"/>
      <c r="Q36" s="98"/>
    </row>
    <row r="37" spans="1:17" outlineLevel="1" x14ac:dyDescent="0.3">
      <c r="A37" s="163" t="s">
        <v>15</v>
      </c>
      <c r="B37" s="18">
        <v>1.41137345153</v>
      </c>
      <c r="C37" s="18">
        <v>38.49972728537</v>
      </c>
      <c r="D37" s="53">
        <v>1.4408000000000001E-2</v>
      </c>
      <c r="E37" s="18">
        <v>1.5569616610000001</v>
      </c>
      <c r="F37" s="18">
        <v>56.935908196440003</v>
      </c>
      <c r="G37" s="53">
        <v>1.3979E-2</v>
      </c>
      <c r="H37" s="18">
        <v>-4.2900000000000002E-4</v>
      </c>
      <c r="I37" s="98"/>
      <c r="J37" s="98"/>
      <c r="K37" s="98"/>
      <c r="L37" s="98"/>
      <c r="M37" s="98"/>
      <c r="N37" s="98"/>
      <c r="O37" s="98"/>
      <c r="P37" s="98"/>
      <c r="Q37" s="98"/>
    </row>
    <row r="38" spans="1:17" x14ac:dyDescent="0.3">
      <c r="B38" s="37"/>
      <c r="C38" s="37"/>
      <c r="D38" s="59"/>
      <c r="E38" s="37"/>
      <c r="F38" s="37"/>
      <c r="G38" s="59"/>
      <c r="H38" s="37"/>
      <c r="I38" s="98"/>
      <c r="J38" s="98"/>
      <c r="K38" s="98"/>
      <c r="L38" s="98"/>
      <c r="M38" s="98"/>
      <c r="N38" s="98"/>
      <c r="O38" s="98"/>
      <c r="P38" s="98"/>
      <c r="Q38" s="98"/>
    </row>
    <row r="39" spans="1:17" x14ac:dyDescent="0.3">
      <c r="B39" s="37"/>
      <c r="C39" s="37"/>
      <c r="D39" s="59"/>
      <c r="E39" s="37"/>
      <c r="F39" s="37"/>
      <c r="G39" s="59"/>
      <c r="H39" s="37"/>
      <c r="I39" s="98"/>
      <c r="J39" s="98"/>
      <c r="K39" s="98"/>
      <c r="L39" s="98"/>
      <c r="M39" s="98"/>
      <c r="N39" s="98"/>
      <c r="O39" s="98"/>
      <c r="P39" s="98"/>
      <c r="Q39" s="98"/>
    </row>
    <row r="40" spans="1:17" x14ac:dyDescent="0.3">
      <c r="B40" s="37"/>
      <c r="C40" s="37"/>
      <c r="D40" s="59"/>
      <c r="E40" s="37"/>
      <c r="F40" s="37"/>
      <c r="G40" s="59"/>
      <c r="H40" s="37"/>
      <c r="I40" s="98"/>
      <c r="J40" s="98"/>
      <c r="K40" s="98"/>
      <c r="L40" s="98"/>
      <c r="M40" s="98"/>
      <c r="N40" s="98"/>
      <c r="O40" s="98"/>
      <c r="P40" s="98"/>
      <c r="Q40" s="98"/>
    </row>
    <row r="41" spans="1:17" x14ac:dyDescent="0.3">
      <c r="B41" s="37"/>
      <c r="C41" s="37"/>
      <c r="D41" s="59"/>
      <c r="E41" s="37"/>
      <c r="F41" s="37"/>
      <c r="G41" s="59"/>
      <c r="H41" s="37"/>
      <c r="I41" s="98"/>
      <c r="J41" s="98"/>
      <c r="K41" s="98"/>
      <c r="L41" s="98"/>
      <c r="M41" s="98"/>
      <c r="N41" s="98"/>
      <c r="O41" s="98"/>
      <c r="P41" s="98"/>
      <c r="Q41" s="98"/>
    </row>
    <row r="42" spans="1:17" x14ac:dyDescent="0.3">
      <c r="B42" s="37"/>
      <c r="C42" s="37"/>
      <c r="D42" s="59"/>
      <c r="E42" s="37"/>
      <c r="F42" s="37"/>
      <c r="G42" s="59"/>
      <c r="H42" s="37"/>
      <c r="I42" s="98"/>
      <c r="J42" s="98"/>
      <c r="K42" s="98"/>
      <c r="L42" s="98"/>
      <c r="M42" s="98"/>
      <c r="N42" s="98"/>
      <c r="O42" s="98"/>
      <c r="P42" s="98"/>
      <c r="Q42" s="98"/>
    </row>
    <row r="43" spans="1:17" x14ac:dyDescent="0.3">
      <c r="B43" s="37"/>
      <c r="C43" s="37"/>
      <c r="D43" s="59"/>
      <c r="E43" s="37"/>
      <c r="F43" s="37"/>
      <c r="G43" s="59"/>
      <c r="H43" s="37"/>
      <c r="I43" s="98"/>
      <c r="J43" s="98"/>
      <c r="K43" s="98"/>
      <c r="L43" s="98"/>
      <c r="M43" s="98"/>
      <c r="N43" s="98"/>
      <c r="O43" s="98"/>
      <c r="P43" s="98"/>
      <c r="Q43" s="98"/>
    </row>
    <row r="44" spans="1:17" x14ac:dyDescent="0.3">
      <c r="B44" s="37"/>
      <c r="C44" s="37"/>
      <c r="D44" s="59"/>
      <c r="E44" s="37"/>
      <c r="F44" s="37"/>
      <c r="G44" s="59"/>
      <c r="H44" s="37"/>
      <c r="I44" s="98"/>
      <c r="J44" s="98"/>
      <c r="K44" s="98"/>
      <c r="L44" s="98"/>
      <c r="M44" s="98"/>
      <c r="N44" s="98"/>
      <c r="O44" s="98"/>
      <c r="P44" s="98"/>
      <c r="Q44" s="98"/>
    </row>
    <row r="45" spans="1:17" x14ac:dyDescent="0.3">
      <c r="B45" s="37"/>
      <c r="C45" s="37"/>
      <c r="D45" s="59"/>
      <c r="E45" s="37"/>
      <c r="F45" s="37"/>
      <c r="G45" s="59"/>
      <c r="H45" s="37"/>
      <c r="I45" s="98"/>
      <c r="J45" s="98"/>
      <c r="K45" s="98"/>
      <c r="L45" s="98"/>
      <c r="M45" s="98"/>
      <c r="N45" s="98"/>
      <c r="O45" s="98"/>
      <c r="P45" s="98"/>
      <c r="Q45" s="98"/>
    </row>
    <row r="46" spans="1:17" x14ac:dyDescent="0.3">
      <c r="B46" s="37"/>
      <c r="C46" s="37"/>
      <c r="D46" s="59"/>
      <c r="E46" s="37"/>
      <c r="F46" s="37"/>
      <c r="G46" s="59"/>
      <c r="H46" s="37"/>
      <c r="I46" s="98"/>
      <c r="J46" s="98"/>
      <c r="K46" s="98"/>
      <c r="L46" s="98"/>
      <c r="M46" s="98"/>
      <c r="N46" s="98"/>
      <c r="O46" s="98"/>
      <c r="P46" s="98"/>
      <c r="Q46" s="98"/>
    </row>
    <row r="47" spans="1:17" x14ac:dyDescent="0.3">
      <c r="B47" s="37"/>
      <c r="C47" s="37"/>
      <c r="D47" s="59"/>
      <c r="E47" s="37"/>
      <c r="F47" s="37"/>
      <c r="G47" s="59"/>
      <c r="H47" s="37"/>
      <c r="I47" s="98"/>
      <c r="J47" s="98"/>
      <c r="K47" s="98"/>
      <c r="L47" s="98"/>
      <c r="M47" s="98"/>
      <c r="N47" s="98"/>
      <c r="O47" s="98"/>
      <c r="P47" s="98"/>
      <c r="Q47" s="98"/>
    </row>
    <row r="48" spans="1:17" x14ac:dyDescent="0.3">
      <c r="B48" s="37"/>
      <c r="C48" s="37"/>
      <c r="D48" s="59"/>
      <c r="E48" s="37"/>
      <c r="F48" s="37"/>
      <c r="G48" s="59"/>
      <c r="H48" s="37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37"/>
      <c r="C49" s="37"/>
      <c r="D49" s="59"/>
      <c r="E49" s="37"/>
      <c r="F49" s="37"/>
      <c r="G49" s="59"/>
      <c r="H49" s="37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37"/>
      <c r="C50" s="37"/>
      <c r="D50" s="59"/>
      <c r="E50" s="37"/>
      <c r="F50" s="37"/>
      <c r="G50" s="59"/>
      <c r="H50" s="37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37"/>
      <c r="C51" s="37"/>
      <c r="D51" s="59"/>
      <c r="E51" s="37"/>
      <c r="F51" s="37"/>
      <c r="G51" s="59"/>
      <c r="H51" s="37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37"/>
      <c r="C52" s="37"/>
      <c r="D52" s="59"/>
      <c r="E52" s="37"/>
      <c r="F52" s="37"/>
      <c r="G52" s="59"/>
      <c r="H52" s="37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37"/>
      <c r="C53" s="37"/>
      <c r="D53" s="59"/>
      <c r="E53" s="37"/>
      <c r="F53" s="37"/>
      <c r="G53" s="59"/>
      <c r="H53" s="37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37"/>
      <c r="C54" s="37"/>
      <c r="D54" s="59"/>
      <c r="E54" s="37"/>
      <c r="F54" s="37"/>
      <c r="G54" s="59"/>
      <c r="H54" s="37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37"/>
      <c r="C55" s="37"/>
      <c r="D55" s="59"/>
      <c r="E55" s="37"/>
      <c r="F55" s="37"/>
      <c r="G55" s="59"/>
      <c r="H55" s="37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37"/>
      <c r="C56" s="37"/>
      <c r="D56" s="59"/>
      <c r="E56" s="37"/>
      <c r="F56" s="37"/>
      <c r="G56" s="59"/>
      <c r="H56" s="37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37"/>
      <c r="C57" s="37"/>
      <c r="D57" s="59"/>
      <c r="E57" s="37"/>
      <c r="F57" s="37"/>
      <c r="G57" s="59"/>
      <c r="H57" s="37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37"/>
      <c r="C58" s="37"/>
      <c r="D58" s="59"/>
      <c r="E58" s="37"/>
      <c r="F58" s="37"/>
      <c r="G58" s="59"/>
      <c r="H58" s="37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37"/>
      <c r="C59" s="37"/>
      <c r="D59" s="59"/>
      <c r="E59" s="37"/>
      <c r="F59" s="37"/>
      <c r="G59" s="59"/>
      <c r="H59" s="37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37"/>
      <c r="C60" s="37"/>
      <c r="D60" s="59"/>
      <c r="E60" s="37"/>
      <c r="F60" s="37"/>
      <c r="G60" s="59"/>
      <c r="H60" s="37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37"/>
      <c r="C61" s="37"/>
      <c r="D61" s="59"/>
      <c r="E61" s="37"/>
      <c r="F61" s="37"/>
      <c r="G61" s="59"/>
      <c r="H61" s="37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37"/>
      <c r="C62" s="37"/>
      <c r="D62" s="59"/>
      <c r="E62" s="37"/>
      <c r="F62" s="37"/>
      <c r="G62" s="59"/>
      <c r="H62" s="37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37"/>
      <c r="C63" s="37"/>
      <c r="D63" s="59"/>
      <c r="E63" s="37"/>
      <c r="F63" s="37"/>
      <c r="G63" s="59"/>
      <c r="H63" s="37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37"/>
      <c r="C64" s="37"/>
      <c r="D64" s="59"/>
      <c r="E64" s="37"/>
      <c r="F64" s="37"/>
      <c r="G64" s="59"/>
      <c r="H64" s="37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37"/>
      <c r="C65" s="37"/>
      <c r="D65" s="59"/>
      <c r="E65" s="37"/>
      <c r="F65" s="37"/>
      <c r="G65" s="59"/>
      <c r="H65" s="37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37"/>
      <c r="C66" s="37"/>
      <c r="D66" s="59"/>
      <c r="E66" s="37"/>
      <c r="F66" s="37"/>
      <c r="G66" s="59"/>
      <c r="H66" s="37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37"/>
      <c r="C67" s="37"/>
      <c r="D67" s="59"/>
      <c r="E67" s="37"/>
      <c r="F67" s="37"/>
      <c r="G67" s="59"/>
      <c r="H67" s="37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37"/>
      <c r="C68" s="37"/>
      <c r="D68" s="59"/>
      <c r="E68" s="37"/>
      <c r="F68" s="37"/>
      <c r="G68" s="59"/>
      <c r="H68" s="37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37"/>
      <c r="C69" s="37"/>
      <c r="D69" s="59"/>
      <c r="E69" s="37"/>
      <c r="F69" s="37"/>
      <c r="G69" s="59"/>
      <c r="H69" s="37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37"/>
      <c r="C70" s="37"/>
      <c r="D70" s="59"/>
      <c r="E70" s="37"/>
      <c r="F70" s="37"/>
      <c r="G70" s="59"/>
      <c r="H70" s="37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37"/>
      <c r="C71" s="37"/>
      <c r="D71" s="59"/>
      <c r="E71" s="37"/>
      <c r="F71" s="37"/>
      <c r="G71" s="59"/>
      <c r="H71" s="37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37"/>
      <c r="C72" s="37"/>
      <c r="D72" s="59"/>
      <c r="E72" s="37"/>
      <c r="F72" s="37"/>
      <c r="G72" s="59"/>
      <c r="H72" s="37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37"/>
      <c r="C73" s="37"/>
      <c r="D73" s="59"/>
      <c r="E73" s="37"/>
      <c r="F73" s="37"/>
      <c r="G73" s="59"/>
      <c r="H73" s="37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37"/>
      <c r="C74" s="37"/>
      <c r="D74" s="59"/>
      <c r="E74" s="37"/>
      <c r="F74" s="37"/>
      <c r="G74" s="59"/>
      <c r="H74" s="37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37"/>
      <c r="C75" s="37"/>
      <c r="D75" s="59"/>
      <c r="E75" s="37"/>
      <c r="F75" s="37"/>
      <c r="G75" s="59"/>
      <c r="H75" s="37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37"/>
      <c r="C76" s="37"/>
      <c r="D76" s="59"/>
      <c r="E76" s="37"/>
      <c r="F76" s="37"/>
      <c r="G76" s="59"/>
      <c r="H76" s="37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37"/>
      <c r="C77" s="37"/>
      <c r="D77" s="59"/>
      <c r="E77" s="37"/>
      <c r="F77" s="37"/>
      <c r="G77" s="59"/>
      <c r="H77" s="37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37"/>
      <c r="C78" s="37"/>
      <c r="D78" s="59"/>
      <c r="E78" s="37"/>
      <c r="F78" s="37"/>
      <c r="G78" s="59"/>
      <c r="H78" s="37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37"/>
      <c r="C79" s="37"/>
      <c r="D79" s="59"/>
      <c r="E79" s="37"/>
      <c r="F79" s="37"/>
      <c r="G79" s="59"/>
      <c r="H79" s="37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37"/>
      <c r="C80" s="37"/>
      <c r="D80" s="59"/>
      <c r="E80" s="37"/>
      <c r="F80" s="37"/>
      <c r="G80" s="59"/>
      <c r="H80" s="37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37"/>
      <c r="C81" s="37"/>
      <c r="D81" s="59"/>
      <c r="E81" s="37"/>
      <c r="F81" s="37"/>
      <c r="G81" s="59"/>
      <c r="H81" s="37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37"/>
      <c r="C82" s="37"/>
      <c r="D82" s="59"/>
      <c r="E82" s="37"/>
      <c r="F82" s="37"/>
      <c r="G82" s="59"/>
      <c r="H82" s="37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37"/>
      <c r="C83" s="37"/>
      <c r="D83" s="59"/>
      <c r="E83" s="37"/>
      <c r="F83" s="37"/>
      <c r="G83" s="59"/>
      <c r="H83" s="37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37"/>
      <c r="C84" s="37"/>
      <c r="D84" s="59"/>
      <c r="E84" s="37"/>
      <c r="F84" s="37"/>
      <c r="G84" s="59"/>
      <c r="H84" s="37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37"/>
      <c r="C85" s="37"/>
      <c r="D85" s="59"/>
      <c r="E85" s="37"/>
      <c r="F85" s="37"/>
      <c r="G85" s="59"/>
      <c r="H85" s="37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37"/>
      <c r="C86" s="37"/>
      <c r="D86" s="59"/>
      <c r="E86" s="37"/>
      <c r="F86" s="37"/>
      <c r="G86" s="59"/>
      <c r="H86" s="37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37"/>
      <c r="C87" s="37"/>
      <c r="D87" s="59"/>
      <c r="E87" s="37"/>
      <c r="F87" s="37"/>
      <c r="G87" s="59"/>
      <c r="H87" s="37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37"/>
      <c r="C88" s="37"/>
      <c r="D88" s="59"/>
      <c r="E88" s="37"/>
      <c r="F88" s="37"/>
      <c r="G88" s="59"/>
      <c r="H88" s="37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37"/>
      <c r="C89" s="37"/>
      <c r="D89" s="59"/>
      <c r="E89" s="37"/>
      <c r="F89" s="37"/>
      <c r="G89" s="59"/>
      <c r="H89" s="37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37"/>
      <c r="C90" s="37"/>
      <c r="D90" s="59"/>
      <c r="E90" s="37"/>
      <c r="F90" s="37"/>
      <c r="G90" s="59"/>
      <c r="H90" s="37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37"/>
      <c r="C91" s="37"/>
      <c r="D91" s="59"/>
      <c r="E91" s="37"/>
      <c r="F91" s="37"/>
      <c r="G91" s="59"/>
      <c r="H91" s="37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37"/>
      <c r="C92" s="37"/>
      <c r="D92" s="59"/>
      <c r="E92" s="37"/>
      <c r="F92" s="37"/>
      <c r="G92" s="59"/>
      <c r="H92" s="37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37"/>
      <c r="C93" s="37"/>
      <c r="D93" s="59"/>
      <c r="E93" s="37"/>
      <c r="F93" s="37"/>
      <c r="G93" s="59"/>
      <c r="H93" s="37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37"/>
      <c r="C94" s="37"/>
      <c r="D94" s="59"/>
      <c r="E94" s="37"/>
      <c r="F94" s="37"/>
      <c r="G94" s="59"/>
      <c r="H94" s="37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37"/>
      <c r="C95" s="37"/>
      <c r="D95" s="59"/>
      <c r="E95" s="37"/>
      <c r="F95" s="37"/>
      <c r="G95" s="59"/>
      <c r="H95" s="37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37"/>
      <c r="C96" s="37"/>
      <c r="D96" s="59"/>
      <c r="E96" s="37"/>
      <c r="F96" s="37"/>
      <c r="G96" s="59"/>
      <c r="H96" s="37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37"/>
      <c r="C97" s="37"/>
      <c r="D97" s="59"/>
      <c r="E97" s="37"/>
      <c r="F97" s="37"/>
      <c r="G97" s="59"/>
      <c r="H97" s="37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37"/>
      <c r="C98" s="37"/>
      <c r="D98" s="59"/>
      <c r="E98" s="37"/>
      <c r="F98" s="37"/>
      <c r="G98" s="59"/>
      <c r="H98" s="37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37"/>
      <c r="C99" s="37"/>
      <c r="D99" s="59"/>
      <c r="E99" s="37"/>
      <c r="F99" s="37"/>
      <c r="G99" s="59"/>
      <c r="H99" s="37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37"/>
      <c r="C100" s="37"/>
      <c r="D100" s="59"/>
      <c r="E100" s="37"/>
      <c r="F100" s="37"/>
      <c r="G100" s="59"/>
      <c r="H100" s="37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37"/>
      <c r="C101" s="37"/>
      <c r="D101" s="59"/>
      <c r="E101" s="37"/>
      <c r="F101" s="37"/>
      <c r="G101" s="59"/>
      <c r="H101" s="37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37"/>
      <c r="C102" s="37"/>
      <c r="D102" s="59"/>
      <c r="E102" s="37"/>
      <c r="F102" s="37"/>
      <c r="G102" s="59"/>
      <c r="H102" s="37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37"/>
      <c r="C103" s="37"/>
      <c r="D103" s="59"/>
      <c r="E103" s="37"/>
      <c r="F103" s="37"/>
      <c r="G103" s="59"/>
      <c r="H103" s="37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37"/>
      <c r="C104" s="37"/>
      <c r="D104" s="59"/>
      <c r="E104" s="37"/>
      <c r="F104" s="37"/>
      <c r="G104" s="59"/>
      <c r="H104" s="37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37"/>
      <c r="C105" s="37"/>
      <c r="D105" s="59"/>
      <c r="E105" s="37"/>
      <c r="F105" s="37"/>
      <c r="G105" s="59"/>
      <c r="H105" s="37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37"/>
      <c r="C106" s="37"/>
      <c r="D106" s="59"/>
      <c r="E106" s="37"/>
      <c r="F106" s="37"/>
      <c r="G106" s="59"/>
      <c r="H106" s="37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37"/>
      <c r="C107" s="37"/>
      <c r="D107" s="59"/>
      <c r="E107" s="37"/>
      <c r="F107" s="37"/>
      <c r="G107" s="59"/>
      <c r="H107" s="37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37"/>
      <c r="C108" s="37"/>
      <c r="D108" s="59"/>
      <c r="E108" s="37"/>
      <c r="F108" s="37"/>
      <c r="G108" s="59"/>
      <c r="H108" s="37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37"/>
      <c r="C109" s="37"/>
      <c r="D109" s="59"/>
      <c r="E109" s="37"/>
      <c r="F109" s="37"/>
      <c r="G109" s="59"/>
      <c r="H109" s="37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37"/>
      <c r="C110" s="37"/>
      <c r="D110" s="59"/>
      <c r="E110" s="37"/>
      <c r="F110" s="37"/>
      <c r="G110" s="59"/>
      <c r="H110" s="37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37"/>
      <c r="C111" s="37"/>
      <c r="D111" s="59"/>
      <c r="E111" s="37"/>
      <c r="F111" s="37"/>
      <c r="G111" s="59"/>
      <c r="H111" s="37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37"/>
      <c r="C112" s="37"/>
      <c r="D112" s="59"/>
      <c r="E112" s="37"/>
      <c r="F112" s="37"/>
      <c r="G112" s="59"/>
      <c r="H112" s="37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37"/>
      <c r="C113" s="37"/>
      <c r="D113" s="59"/>
      <c r="E113" s="37"/>
      <c r="F113" s="37"/>
      <c r="G113" s="59"/>
      <c r="H113" s="37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37"/>
      <c r="C114" s="37"/>
      <c r="D114" s="59"/>
      <c r="E114" s="37"/>
      <c r="F114" s="37"/>
      <c r="G114" s="59"/>
      <c r="H114" s="37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37"/>
      <c r="C115" s="37"/>
      <c r="D115" s="59"/>
      <c r="E115" s="37"/>
      <c r="F115" s="37"/>
      <c r="G115" s="59"/>
      <c r="H115" s="37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37"/>
      <c r="C116" s="37"/>
      <c r="D116" s="59"/>
      <c r="E116" s="37"/>
      <c r="F116" s="37"/>
      <c r="G116" s="59"/>
      <c r="H116" s="37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37"/>
      <c r="C117" s="37"/>
      <c r="D117" s="59"/>
      <c r="E117" s="37"/>
      <c r="F117" s="37"/>
      <c r="G117" s="59"/>
      <c r="H117" s="37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37"/>
      <c r="C118" s="37"/>
      <c r="D118" s="59"/>
      <c r="E118" s="37"/>
      <c r="F118" s="37"/>
      <c r="G118" s="59"/>
      <c r="H118" s="37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37"/>
      <c r="C119" s="37"/>
      <c r="D119" s="59"/>
      <c r="E119" s="37"/>
      <c r="F119" s="37"/>
      <c r="G119" s="59"/>
      <c r="H119" s="37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37"/>
      <c r="C120" s="37"/>
      <c r="D120" s="59"/>
      <c r="E120" s="37"/>
      <c r="F120" s="37"/>
      <c r="G120" s="59"/>
      <c r="H120" s="37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37"/>
      <c r="C121" s="37"/>
      <c r="D121" s="59"/>
      <c r="E121" s="37"/>
      <c r="F121" s="37"/>
      <c r="G121" s="59"/>
      <c r="H121" s="37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37"/>
      <c r="C122" s="37"/>
      <c r="D122" s="59"/>
      <c r="E122" s="37"/>
      <c r="F122" s="37"/>
      <c r="G122" s="59"/>
      <c r="H122" s="37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37"/>
      <c r="C123" s="37"/>
      <c r="D123" s="59"/>
      <c r="E123" s="37"/>
      <c r="F123" s="37"/>
      <c r="G123" s="59"/>
      <c r="H123" s="37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37"/>
      <c r="C124" s="37"/>
      <c r="D124" s="59"/>
      <c r="E124" s="37"/>
      <c r="F124" s="37"/>
      <c r="G124" s="59"/>
      <c r="H124" s="37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37"/>
      <c r="C125" s="37"/>
      <c r="D125" s="59"/>
      <c r="E125" s="37"/>
      <c r="F125" s="37"/>
      <c r="G125" s="59"/>
      <c r="H125" s="37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37"/>
      <c r="C126" s="37"/>
      <c r="D126" s="59"/>
      <c r="E126" s="37"/>
      <c r="F126" s="37"/>
      <c r="G126" s="59"/>
      <c r="H126" s="37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37"/>
      <c r="C127" s="37"/>
      <c r="D127" s="59"/>
      <c r="E127" s="37"/>
      <c r="F127" s="37"/>
      <c r="G127" s="59"/>
      <c r="H127" s="37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37"/>
      <c r="C128" s="37"/>
      <c r="D128" s="59"/>
      <c r="E128" s="37"/>
      <c r="F128" s="37"/>
      <c r="G128" s="59"/>
      <c r="H128" s="37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37"/>
      <c r="F129" s="37"/>
      <c r="G129" s="59"/>
      <c r="H129" s="37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37"/>
      <c r="F130" s="37"/>
      <c r="G130" s="59"/>
      <c r="H130" s="37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37"/>
      <c r="F131" s="37"/>
      <c r="G131" s="59"/>
      <c r="H131" s="37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37"/>
      <c r="F132" s="37"/>
      <c r="G132" s="59"/>
      <c r="H132" s="37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37"/>
      <c r="F133" s="37"/>
      <c r="G133" s="59"/>
      <c r="H133" s="37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37"/>
      <c r="F134" s="37"/>
      <c r="G134" s="59"/>
      <c r="H134" s="37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37"/>
      <c r="F135" s="37"/>
      <c r="G135" s="59"/>
      <c r="H135" s="37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37"/>
      <c r="F136" s="37"/>
      <c r="G136" s="59"/>
      <c r="H136" s="37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37"/>
      <c r="F137" s="37"/>
      <c r="G137" s="59"/>
      <c r="H137" s="37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37"/>
      <c r="F138" s="37"/>
      <c r="G138" s="59"/>
      <c r="H138" s="37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37"/>
      <c r="F139" s="37"/>
      <c r="G139" s="59"/>
      <c r="H139" s="37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37"/>
      <c r="F140" s="37"/>
      <c r="G140" s="59"/>
      <c r="H140" s="37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37"/>
      <c r="F141" s="37"/>
      <c r="G141" s="59"/>
      <c r="H141" s="37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37"/>
      <c r="F142" s="37"/>
      <c r="G142" s="59"/>
      <c r="H142" s="37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37"/>
      <c r="F143" s="37"/>
      <c r="G143" s="59"/>
      <c r="H143" s="37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37"/>
      <c r="F144" s="37"/>
      <c r="G144" s="59"/>
      <c r="H144" s="37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37"/>
      <c r="F145" s="37"/>
      <c r="G145" s="59"/>
      <c r="H145" s="37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37"/>
      <c r="F146" s="37"/>
      <c r="G146" s="59"/>
      <c r="H146" s="37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37"/>
      <c r="F147" s="37"/>
      <c r="G147" s="59"/>
      <c r="H147" s="37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37"/>
      <c r="F148" s="37"/>
      <c r="G148" s="59"/>
      <c r="H148" s="37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37"/>
      <c r="F149" s="37"/>
      <c r="G149" s="59"/>
      <c r="H149" s="37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37"/>
      <c r="F150" s="37"/>
      <c r="G150" s="59"/>
      <c r="H150" s="37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37"/>
      <c r="F151" s="37"/>
      <c r="G151" s="59"/>
      <c r="H151" s="37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37"/>
      <c r="F152" s="37"/>
      <c r="G152" s="59"/>
      <c r="H152" s="37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37"/>
      <c r="F153" s="37"/>
      <c r="G153" s="59"/>
      <c r="H153" s="37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37"/>
      <c r="F154" s="37"/>
      <c r="G154" s="59"/>
      <c r="H154" s="37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37"/>
      <c r="F155" s="37"/>
      <c r="G155" s="59"/>
      <c r="H155" s="37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37"/>
      <c r="F156" s="37"/>
      <c r="G156" s="59"/>
      <c r="H156" s="37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37"/>
      <c r="F157" s="37"/>
      <c r="G157" s="59"/>
      <c r="H157" s="37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37"/>
      <c r="F158" s="37"/>
      <c r="G158" s="59"/>
      <c r="H158" s="37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37"/>
      <c r="F159" s="37"/>
      <c r="G159" s="59"/>
      <c r="H159" s="37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37"/>
      <c r="F160" s="37"/>
      <c r="G160" s="59"/>
      <c r="H160" s="37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37"/>
      <c r="F161" s="37"/>
      <c r="G161" s="59"/>
      <c r="H161" s="37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37"/>
      <c r="F162" s="37"/>
      <c r="G162" s="59"/>
      <c r="H162" s="37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37"/>
      <c r="F163" s="37"/>
      <c r="G163" s="59"/>
      <c r="H163" s="37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37"/>
      <c r="F164" s="37"/>
      <c r="G164" s="59"/>
      <c r="H164" s="37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37"/>
      <c r="F165" s="37"/>
      <c r="G165" s="59"/>
      <c r="H165" s="37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37"/>
      <c r="F166" s="37"/>
      <c r="G166" s="59"/>
      <c r="H166" s="37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37"/>
      <c r="F167" s="37"/>
      <c r="G167" s="59"/>
      <c r="H167" s="37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37"/>
      <c r="F168" s="37"/>
      <c r="G168" s="59"/>
      <c r="H168" s="37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37"/>
      <c r="F169" s="37"/>
      <c r="G169" s="59"/>
      <c r="H169" s="37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37"/>
      <c r="F170" s="37"/>
      <c r="G170" s="59"/>
      <c r="H170" s="37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37"/>
      <c r="F171" s="37"/>
      <c r="G171" s="59"/>
      <c r="H171" s="37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37"/>
      <c r="F172" s="37"/>
      <c r="G172" s="59"/>
      <c r="H172" s="37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37"/>
      <c r="F173" s="37"/>
      <c r="G173" s="59"/>
      <c r="H173" s="37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37"/>
      <c r="F174" s="37"/>
      <c r="G174" s="59"/>
      <c r="H174" s="37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37"/>
      <c r="F175" s="37"/>
      <c r="G175" s="59"/>
      <c r="H175" s="37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37"/>
      <c r="F176" s="37"/>
      <c r="G176" s="59"/>
      <c r="H176" s="37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37"/>
      <c r="F177" s="37"/>
      <c r="G177" s="59"/>
      <c r="H177" s="37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37"/>
      <c r="F178" s="37"/>
      <c r="G178" s="59"/>
      <c r="H178" s="37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37"/>
      <c r="F179" s="37"/>
      <c r="G179" s="59"/>
      <c r="H179" s="37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37"/>
      <c r="F180" s="37"/>
      <c r="G180" s="59"/>
      <c r="H180" s="37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37"/>
      <c r="F181" s="37"/>
      <c r="G181" s="59"/>
      <c r="H181" s="37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37"/>
      <c r="F182" s="37"/>
      <c r="G182" s="59"/>
      <c r="H182" s="37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37"/>
      <c r="F183" s="37"/>
      <c r="G183" s="59"/>
      <c r="H183" s="37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37"/>
      <c r="C184" s="37"/>
      <c r="D184" s="59"/>
      <c r="E184" s="37"/>
      <c r="F184" s="37"/>
      <c r="G184" s="59"/>
      <c r="H184" s="37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37"/>
      <c r="C185" s="37"/>
      <c r="D185" s="59"/>
      <c r="E185" s="37"/>
      <c r="F185" s="37"/>
      <c r="G185" s="59"/>
      <c r="H185" s="37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37"/>
      <c r="C186" s="37"/>
      <c r="D186" s="59"/>
      <c r="E186" s="37"/>
      <c r="F186" s="37"/>
      <c r="G186" s="59"/>
      <c r="H186" s="37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37"/>
      <c r="C187" s="37"/>
      <c r="D187" s="59"/>
      <c r="E187" s="37"/>
      <c r="F187" s="37"/>
      <c r="G187" s="59"/>
      <c r="H187" s="37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37"/>
      <c r="C188" s="37"/>
      <c r="D188" s="59"/>
      <c r="E188" s="37"/>
      <c r="F188" s="37"/>
      <c r="G188" s="59"/>
      <c r="H188" s="37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37"/>
      <c r="C189" s="37"/>
      <c r="D189" s="59"/>
      <c r="E189" s="37"/>
      <c r="F189" s="37"/>
      <c r="G189" s="59"/>
      <c r="H189" s="37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37"/>
      <c r="C190" s="37"/>
      <c r="D190" s="59"/>
      <c r="E190" s="37"/>
      <c r="F190" s="37"/>
      <c r="G190" s="59"/>
      <c r="H190" s="37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37"/>
      <c r="C191" s="37"/>
      <c r="D191" s="59"/>
      <c r="E191" s="37"/>
      <c r="F191" s="37"/>
      <c r="G191" s="59"/>
      <c r="H191" s="37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37"/>
      <c r="C192" s="37"/>
      <c r="D192" s="59"/>
      <c r="E192" s="37"/>
      <c r="F192" s="37"/>
      <c r="G192" s="59"/>
      <c r="H192" s="37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37"/>
      <c r="C193" s="37"/>
      <c r="D193" s="59"/>
      <c r="E193" s="37"/>
      <c r="F193" s="37"/>
      <c r="G193" s="59"/>
      <c r="H193" s="37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37"/>
      <c r="C194" s="37"/>
      <c r="D194" s="59"/>
      <c r="E194" s="37"/>
      <c r="F194" s="37"/>
      <c r="G194" s="59"/>
      <c r="H194" s="37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37"/>
      <c r="C195" s="37"/>
      <c r="D195" s="59"/>
      <c r="E195" s="37"/>
      <c r="F195" s="37"/>
      <c r="G195" s="59"/>
      <c r="H195" s="37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37"/>
      <c r="C196" s="37"/>
      <c r="D196" s="59"/>
      <c r="E196" s="37"/>
      <c r="F196" s="37"/>
      <c r="G196" s="59"/>
      <c r="H196" s="37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37"/>
      <c r="C197" s="37"/>
      <c r="D197" s="59"/>
      <c r="E197" s="37"/>
      <c r="F197" s="37"/>
      <c r="G197" s="59"/>
      <c r="H197" s="37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37"/>
      <c r="C198" s="37"/>
      <c r="D198" s="59"/>
      <c r="E198" s="37"/>
      <c r="F198" s="37"/>
      <c r="G198" s="59"/>
      <c r="H198" s="37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37"/>
      <c r="C199" s="37"/>
      <c r="D199" s="59"/>
      <c r="E199" s="37"/>
      <c r="F199" s="37"/>
      <c r="G199" s="59"/>
      <c r="H199" s="37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37"/>
      <c r="C200" s="37"/>
      <c r="D200" s="59"/>
      <c r="E200" s="37"/>
      <c r="F200" s="37"/>
      <c r="G200" s="59"/>
      <c r="H200" s="37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37"/>
      <c r="C201" s="37"/>
      <c r="D201" s="59"/>
      <c r="E201" s="37"/>
      <c r="F201" s="37"/>
      <c r="G201" s="59"/>
      <c r="H201" s="37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37"/>
      <c r="C202" s="37"/>
      <c r="D202" s="59"/>
      <c r="E202" s="37"/>
      <c r="F202" s="37"/>
      <c r="G202" s="59"/>
      <c r="H202" s="37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37"/>
      <c r="C203" s="37"/>
      <c r="D203" s="59"/>
      <c r="E203" s="37"/>
      <c r="F203" s="37"/>
      <c r="G203" s="59"/>
      <c r="H203" s="37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37"/>
      <c r="C204" s="37"/>
      <c r="D204" s="59"/>
      <c r="E204" s="37"/>
      <c r="F204" s="37"/>
      <c r="G204" s="59"/>
      <c r="H204" s="37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37"/>
      <c r="C205" s="37"/>
      <c r="D205" s="59"/>
      <c r="E205" s="37"/>
      <c r="F205" s="37"/>
      <c r="G205" s="59"/>
      <c r="H205" s="37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37"/>
      <c r="C206" s="37"/>
      <c r="D206" s="59"/>
      <c r="E206" s="37"/>
      <c r="F206" s="37"/>
      <c r="G206" s="59"/>
      <c r="H206" s="37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37"/>
      <c r="C207" s="37"/>
      <c r="D207" s="59"/>
      <c r="E207" s="37"/>
      <c r="F207" s="37"/>
      <c r="G207" s="59"/>
      <c r="H207" s="37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37"/>
      <c r="C208" s="37"/>
      <c r="D208" s="59"/>
      <c r="E208" s="37"/>
      <c r="F208" s="37"/>
      <c r="G208" s="59"/>
      <c r="H208" s="37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37"/>
      <c r="C209" s="37"/>
      <c r="D209" s="59"/>
      <c r="E209" s="37"/>
      <c r="F209" s="37"/>
      <c r="G209" s="59"/>
      <c r="H209" s="37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37"/>
      <c r="C210" s="37"/>
      <c r="D210" s="59"/>
      <c r="E210" s="37"/>
      <c r="F210" s="37"/>
      <c r="G210" s="59"/>
      <c r="H210" s="37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37"/>
      <c r="C211" s="37"/>
      <c r="D211" s="59"/>
      <c r="E211" s="37"/>
      <c r="F211" s="37"/>
      <c r="G211" s="59"/>
      <c r="H211" s="37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37"/>
      <c r="C212" s="37"/>
      <c r="D212" s="59"/>
      <c r="E212" s="37"/>
      <c r="F212" s="37"/>
      <c r="G212" s="59"/>
      <c r="H212" s="37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37"/>
      <c r="C213" s="37"/>
      <c r="D213" s="59"/>
      <c r="E213" s="37"/>
      <c r="F213" s="37"/>
      <c r="G213" s="59"/>
      <c r="H213" s="37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37"/>
      <c r="C214" s="37"/>
      <c r="D214" s="59"/>
      <c r="E214" s="37"/>
      <c r="F214" s="37"/>
      <c r="G214" s="59"/>
      <c r="H214" s="37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37"/>
      <c r="C215" s="37"/>
      <c r="D215" s="59"/>
      <c r="E215" s="37"/>
      <c r="F215" s="37"/>
      <c r="G215" s="59"/>
      <c r="H215" s="37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37"/>
      <c r="C216" s="37"/>
      <c r="D216" s="59"/>
      <c r="E216" s="37"/>
      <c r="F216" s="37"/>
      <c r="G216" s="59"/>
      <c r="H216" s="37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37"/>
      <c r="C217" s="37"/>
      <c r="D217" s="59"/>
      <c r="E217" s="37"/>
      <c r="F217" s="37"/>
      <c r="G217" s="59"/>
      <c r="H217" s="37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37"/>
      <c r="C218" s="37"/>
      <c r="D218" s="59"/>
      <c r="E218" s="37"/>
      <c r="F218" s="37"/>
      <c r="G218" s="59"/>
      <c r="H218" s="37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37"/>
      <c r="C219" s="37"/>
      <c r="D219" s="59"/>
      <c r="E219" s="37"/>
      <c r="F219" s="37"/>
      <c r="G219" s="59"/>
      <c r="H219" s="37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37"/>
      <c r="C220" s="37"/>
      <c r="D220" s="59"/>
      <c r="E220" s="37"/>
      <c r="F220" s="37"/>
      <c r="G220" s="59"/>
      <c r="H220" s="37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37"/>
      <c r="C221" s="37"/>
      <c r="D221" s="59"/>
      <c r="E221" s="37"/>
      <c r="F221" s="37"/>
      <c r="G221" s="59"/>
      <c r="H221" s="37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37"/>
      <c r="C222" s="37"/>
      <c r="D222" s="59"/>
      <c r="E222" s="37"/>
      <c r="F222" s="37"/>
      <c r="G222" s="59"/>
      <c r="H222" s="37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37"/>
      <c r="C223" s="37"/>
      <c r="D223" s="59"/>
      <c r="E223" s="37"/>
      <c r="F223" s="37"/>
      <c r="G223" s="59"/>
      <c r="H223" s="37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37"/>
      <c r="C224" s="37"/>
      <c r="D224" s="59"/>
      <c r="E224" s="37"/>
      <c r="F224" s="37"/>
      <c r="G224" s="59"/>
      <c r="H224" s="37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37"/>
      <c r="C225" s="37"/>
      <c r="D225" s="59"/>
      <c r="E225" s="37"/>
      <c r="F225" s="37"/>
      <c r="G225" s="59"/>
      <c r="H225" s="37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37"/>
      <c r="C226" s="37"/>
      <c r="D226" s="59"/>
      <c r="E226" s="37"/>
      <c r="F226" s="37"/>
      <c r="G226" s="59"/>
      <c r="H226" s="37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37"/>
      <c r="C227" s="37"/>
      <c r="D227" s="59"/>
      <c r="E227" s="37"/>
      <c r="F227" s="37"/>
      <c r="G227" s="59"/>
      <c r="H227" s="37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37"/>
      <c r="C228" s="37"/>
      <c r="D228" s="59"/>
      <c r="E228" s="37"/>
      <c r="F228" s="37"/>
      <c r="G228" s="59"/>
      <c r="H228" s="37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37"/>
      <c r="C229" s="37"/>
      <c r="D229" s="59"/>
      <c r="E229" s="37"/>
      <c r="F229" s="37"/>
      <c r="G229" s="59"/>
      <c r="H229" s="37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37"/>
      <c r="C230" s="37"/>
      <c r="D230" s="59"/>
      <c r="E230" s="37"/>
      <c r="F230" s="37"/>
      <c r="G230" s="59"/>
      <c r="H230" s="37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37"/>
      <c r="C231" s="37"/>
      <c r="D231" s="59"/>
      <c r="E231" s="37"/>
      <c r="F231" s="37"/>
      <c r="G231" s="59"/>
      <c r="H231" s="37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37"/>
      <c r="C232" s="37"/>
      <c r="D232" s="59"/>
      <c r="E232" s="37"/>
      <c r="F232" s="37"/>
      <c r="G232" s="59"/>
      <c r="H232" s="37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37"/>
      <c r="C233" s="37"/>
      <c r="D233" s="59"/>
      <c r="E233" s="37"/>
      <c r="F233" s="37"/>
      <c r="G233" s="59"/>
      <c r="H233" s="37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37"/>
      <c r="C234" s="37"/>
      <c r="D234" s="59"/>
      <c r="E234" s="37"/>
      <c r="F234" s="37"/>
      <c r="G234" s="59"/>
      <c r="H234" s="37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37"/>
      <c r="C235" s="37"/>
      <c r="D235" s="59"/>
      <c r="E235" s="37"/>
      <c r="F235" s="37"/>
      <c r="G235" s="59"/>
      <c r="H235" s="37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37"/>
      <c r="C236" s="37"/>
      <c r="D236" s="59"/>
      <c r="E236" s="37"/>
      <c r="F236" s="37"/>
      <c r="G236" s="59"/>
      <c r="H236" s="37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37"/>
      <c r="C237" s="37"/>
      <c r="D237" s="59"/>
      <c r="E237" s="37"/>
      <c r="F237" s="37"/>
      <c r="G237" s="59"/>
      <c r="H237" s="37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37"/>
      <c r="C238" s="37"/>
      <c r="D238" s="59"/>
      <c r="E238" s="37"/>
      <c r="F238" s="37"/>
      <c r="G238" s="59"/>
      <c r="H238" s="37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37"/>
      <c r="C239" s="37"/>
      <c r="D239" s="59"/>
      <c r="E239" s="37"/>
      <c r="F239" s="37"/>
      <c r="G239" s="59"/>
      <c r="H239" s="37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37"/>
      <c r="C240" s="37"/>
      <c r="D240" s="59"/>
      <c r="E240" s="37"/>
      <c r="F240" s="37"/>
      <c r="G240" s="59"/>
      <c r="H240" s="37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37"/>
      <c r="C241" s="37"/>
      <c r="D241" s="59"/>
      <c r="E241" s="37"/>
      <c r="F241" s="37"/>
      <c r="G241" s="59"/>
      <c r="H241" s="37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37"/>
      <c r="C242" s="37"/>
      <c r="D242" s="59"/>
      <c r="E242" s="37"/>
      <c r="F242" s="37"/>
      <c r="G242" s="59"/>
      <c r="H242" s="37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37"/>
      <c r="C243" s="37"/>
      <c r="D243" s="59"/>
      <c r="E243" s="37"/>
      <c r="F243" s="37"/>
      <c r="G243" s="59"/>
      <c r="H243" s="37"/>
      <c r="I243" s="98"/>
      <c r="J243" s="98"/>
      <c r="K243" s="98"/>
      <c r="L243" s="98"/>
      <c r="M243" s="98"/>
      <c r="N243" s="98"/>
      <c r="O243" s="98"/>
      <c r="P243" s="98"/>
      <c r="Q243" s="98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108" bestFit="1" customWidth="1"/>
    <col min="2" max="2" width="14.453125" style="50" bestFit="1" customWidth="1"/>
    <col min="3" max="4" width="12.81640625" style="204" bestFit="1" customWidth="1"/>
    <col min="5" max="5" width="14.81640625" style="50" bestFit="1" customWidth="1"/>
    <col min="6" max="6" width="16" style="50" bestFit="1" customWidth="1"/>
    <col min="7" max="7" width="10.7265625" style="73" bestFit="1" customWidth="1"/>
    <col min="8" max="8" width="14.453125" style="50" bestFit="1" customWidth="1"/>
    <col min="9" max="10" width="12.81640625" style="204" bestFit="1" customWidth="1"/>
    <col min="11" max="12" width="16" style="50" bestFit="1" customWidth="1"/>
    <col min="13" max="13" width="10.7265625" style="73" bestFit="1" customWidth="1"/>
    <col min="14" max="14" width="16.1796875" style="50" bestFit="1" customWidth="1"/>
    <col min="15" max="16384" width="16.26953125" style="108"/>
  </cols>
  <sheetData>
    <row r="2" spans="1:19" s="62" customFormat="1" ht="18.5" x14ac:dyDescent="0.45">
      <c r="A2" s="256" t="s">
        <v>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49"/>
      <c r="P2" s="49"/>
      <c r="Q2" s="49"/>
      <c r="R2" s="49"/>
      <c r="S2" s="49"/>
    </row>
    <row r="3" spans="1:19" x14ac:dyDescent="0.3">
      <c r="A3" s="125"/>
    </row>
    <row r="4" spans="1:19" s="57" customFormat="1" x14ac:dyDescent="0.3">
      <c r="B4" s="229"/>
      <c r="C4" s="164"/>
      <c r="D4" s="164"/>
      <c r="E4" s="229"/>
      <c r="F4" s="229"/>
      <c r="G4" s="20"/>
      <c r="H4" s="229"/>
      <c r="I4" s="164"/>
      <c r="J4" s="164"/>
      <c r="K4" s="229"/>
      <c r="L4" s="229"/>
      <c r="M4" s="20"/>
      <c r="N4" s="57" t="str">
        <f>VALVAL</f>
        <v>млрд. одиниць</v>
      </c>
    </row>
    <row r="5" spans="1:19" s="247" customFormat="1" x14ac:dyDescent="0.25">
      <c r="A5" s="149"/>
      <c r="B5" s="261">
        <v>44561</v>
      </c>
      <c r="C5" s="262"/>
      <c r="D5" s="262"/>
      <c r="E5" s="262"/>
      <c r="F5" s="262"/>
      <c r="G5" s="263"/>
      <c r="H5" s="261">
        <v>44926</v>
      </c>
      <c r="I5" s="262"/>
      <c r="J5" s="262"/>
      <c r="K5" s="262"/>
      <c r="L5" s="262"/>
      <c r="M5" s="263"/>
      <c r="N5" s="21"/>
    </row>
    <row r="6" spans="1:19" s="192" customFormat="1" x14ac:dyDescent="0.25">
      <c r="A6" s="83"/>
      <c r="B6" s="104" t="s">
        <v>5</v>
      </c>
      <c r="C6" s="2" t="s">
        <v>181</v>
      </c>
      <c r="D6" s="2" t="s">
        <v>208</v>
      </c>
      <c r="E6" s="104" t="s">
        <v>169</v>
      </c>
      <c r="F6" s="104" t="s">
        <v>172</v>
      </c>
      <c r="G6" s="140" t="s">
        <v>192</v>
      </c>
      <c r="H6" s="104" t="s">
        <v>5</v>
      </c>
      <c r="I6" s="2" t="s">
        <v>181</v>
      </c>
      <c r="J6" s="2" t="s">
        <v>208</v>
      </c>
      <c r="K6" s="104" t="s">
        <v>169</v>
      </c>
      <c r="L6" s="104" t="s">
        <v>172</v>
      </c>
      <c r="M6" s="140" t="s">
        <v>192</v>
      </c>
      <c r="N6" s="104" t="s">
        <v>63</v>
      </c>
    </row>
    <row r="7" spans="1:19" s="171" customFormat="1" ht="14.5" x14ac:dyDescent="0.25">
      <c r="A7" s="177" t="s">
        <v>152</v>
      </c>
      <c r="B7" s="120"/>
      <c r="C7" s="41"/>
      <c r="D7" s="41"/>
      <c r="E7" s="120">
        <f>SUM(E8:E23)</f>
        <v>97.955884555139988</v>
      </c>
      <c r="F7" s="120">
        <f>SUM(F8:F23)</f>
        <v>2672.0602100677202</v>
      </c>
      <c r="G7" s="151">
        <f>SUM(G8:G23)</f>
        <v>1.0000000000000002</v>
      </c>
      <c r="H7" s="120"/>
      <c r="I7" s="41"/>
      <c r="J7" s="41"/>
      <c r="K7" s="120">
        <f>SUM(K8:K23)</f>
        <v>111.37551404710999</v>
      </c>
      <c r="L7" s="120">
        <f>SUM(L8:L23)</f>
        <v>4072.8466229697301</v>
      </c>
      <c r="M7" s="151">
        <f>SUM(M8:M23)</f>
        <v>0.99999999999999989</v>
      </c>
      <c r="N7" s="120">
        <f>SUM(N8:N23)</f>
        <v>1.0408340855860843E-17</v>
      </c>
    </row>
    <row r="8" spans="1:19" s="127" customFormat="1" x14ac:dyDescent="0.25">
      <c r="A8" s="114" t="s">
        <v>25</v>
      </c>
      <c r="B8" s="70">
        <v>1.517392893E-2</v>
      </c>
      <c r="C8" s="236">
        <v>1.3505</v>
      </c>
      <c r="D8" s="236">
        <v>36.839199999999998</v>
      </c>
      <c r="E8" s="70">
        <v>2.0492385960000001E-2</v>
      </c>
      <c r="F8" s="70">
        <v>0.55899540264000003</v>
      </c>
      <c r="G8" s="106">
        <v>2.0900000000000001E-4</v>
      </c>
      <c r="H8" s="70">
        <v>1.837237848E-2</v>
      </c>
      <c r="I8" s="236">
        <v>1.203349</v>
      </c>
      <c r="J8" s="236">
        <v>44.004800000000003</v>
      </c>
      <c r="K8" s="70">
        <v>2.210838918E-2</v>
      </c>
      <c r="L8" s="70">
        <v>0.80847284054000002</v>
      </c>
      <c r="M8" s="106">
        <v>1.9900000000000001E-4</v>
      </c>
      <c r="N8" s="70">
        <v>-1.1E-5</v>
      </c>
    </row>
    <row r="9" spans="1:19" x14ac:dyDescent="0.3">
      <c r="A9" s="187" t="s">
        <v>118</v>
      </c>
      <c r="B9" s="18">
        <v>33.730609348919998</v>
      </c>
      <c r="C9" s="190">
        <v>1</v>
      </c>
      <c r="D9" s="190">
        <v>27.278199999999998</v>
      </c>
      <c r="E9" s="18">
        <v>33.730609348919998</v>
      </c>
      <c r="F9" s="18">
        <v>920.11030794174997</v>
      </c>
      <c r="G9" s="53">
        <v>0.34434500000000001</v>
      </c>
      <c r="H9" s="18">
        <v>33.372639010180002</v>
      </c>
      <c r="I9" s="190">
        <v>1</v>
      </c>
      <c r="J9" s="190">
        <v>36.568600000000004</v>
      </c>
      <c r="K9" s="18">
        <v>33.372639010180002</v>
      </c>
      <c r="L9" s="18">
        <v>1220.39068690769</v>
      </c>
      <c r="M9" s="53">
        <v>0.29964099999999999</v>
      </c>
      <c r="N9" s="18">
        <v>-4.4704000000000001E-2</v>
      </c>
      <c r="O9" s="98"/>
      <c r="P9" s="98"/>
      <c r="Q9" s="98"/>
    </row>
    <row r="10" spans="1:19" x14ac:dyDescent="0.3">
      <c r="A10" s="187" t="s">
        <v>2</v>
      </c>
      <c r="B10" s="18">
        <v>11.62229745272</v>
      </c>
      <c r="C10" s="190">
        <v>1.1336010000000001</v>
      </c>
      <c r="D10" s="190">
        <v>30.922599999999999</v>
      </c>
      <c r="E10" s="18">
        <v>13.17505023102</v>
      </c>
      <c r="F10" s="18">
        <v>359.39165521146998</v>
      </c>
      <c r="G10" s="53">
        <v>0.13450000000000001</v>
      </c>
      <c r="H10" s="18">
        <v>23.06442129185</v>
      </c>
      <c r="I10" s="190">
        <v>1.0651489999999999</v>
      </c>
      <c r="J10" s="190">
        <v>38.951000000000001</v>
      </c>
      <c r="K10" s="18">
        <v>24.56704040464</v>
      </c>
      <c r="L10" s="18">
        <v>898.38227373888003</v>
      </c>
      <c r="M10" s="53">
        <v>0.220578</v>
      </c>
      <c r="N10" s="18">
        <v>8.6079000000000003E-2</v>
      </c>
      <c r="O10" s="98"/>
      <c r="P10" s="98"/>
      <c r="Q10" s="98"/>
    </row>
    <row r="11" spans="1:19" x14ac:dyDescent="0.3">
      <c r="A11" s="187" t="s">
        <v>162</v>
      </c>
      <c r="B11" s="18">
        <v>0</v>
      </c>
      <c r="C11" s="190">
        <v>0.78268700000000002</v>
      </c>
      <c r="D11" s="190">
        <v>21.350300000000001</v>
      </c>
      <c r="E11" s="18">
        <v>0</v>
      </c>
      <c r="F11" s="18">
        <v>0</v>
      </c>
      <c r="G11" s="53">
        <v>0</v>
      </c>
      <c r="H11" s="18">
        <v>1.95</v>
      </c>
      <c r="I11" s="190">
        <v>0.73583600000000005</v>
      </c>
      <c r="J11" s="190">
        <v>26.9085</v>
      </c>
      <c r="K11" s="18">
        <v>1.4348806079500001</v>
      </c>
      <c r="L11" s="18">
        <v>52.471575000000001</v>
      </c>
      <c r="M11" s="53">
        <v>1.2883E-2</v>
      </c>
      <c r="N11" s="18">
        <v>1.2883E-2</v>
      </c>
      <c r="O11" s="98"/>
      <c r="P11" s="98"/>
      <c r="Q11" s="98"/>
    </row>
    <row r="12" spans="1:19" x14ac:dyDescent="0.3">
      <c r="A12" s="187" t="s">
        <v>14</v>
      </c>
      <c r="B12" s="18">
        <v>10.363867396</v>
      </c>
      <c r="C12" s="190">
        <v>1.399594</v>
      </c>
      <c r="D12" s="190">
        <v>38.178401000000001</v>
      </c>
      <c r="E12" s="18">
        <v>14.5052050852</v>
      </c>
      <c r="F12" s="18">
        <v>395.67588535532002</v>
      </c>
      <c r="G12" s="53">
        <v>0.14807899999999999</v>
      </c>
      <c r="H12" s="18">
        <v>10.845957397999999</v>
      </c>
      <c r="I12" s="190">
        <v>1.3308439999999999</v>
      </c>
      <c r="J12" s="190">
        <v>48.667093000000001</v>
      </c>
      <c r="K12" s="18">
        <v>14.434274688189999</v>
      </c>
      <c r="L12" s="18">
        <v>527.84121736249995</v>
      </c>
      <c r="M12" s="53">
        <v>0.12959999999999999</v>
      </c>
      <c r="N12" s="18">
        <v>-1.8478999999999999E-2</v>
      </c>
      <c r="O12" s="98"/>
      <c r="P12" s="98"/>
      <c r="Q12" s="98"/>
    </row>
    <row r="13" spans="1:19" x14ac:dyDescent="0.3">
      <c r="A13" s="187" t="s">
        <v>15</v>
      </c>
      <c r="B13" s="18">
        <v>982.71667160058996</v>
      </c>
      <c r="C13" s="190">
        <v>3.6658999999999997E-2</v>
      </c>
      <c r="D13" s="190">
        <v>1</v>
      </c>
      <c r="E13" s="18">
        <v>36.025715465269997</v>
      </c>
      <c r="F13" s="18">
        <v>982.71667160058996</v>
      </c>
      <c r="G13" s="53">
        <v>0.36777500000000002</v>
      </c>
      <c r="H13" s="18">
        <v>1336.4599419891799</v>
      </c>
      <c r="I13" s="190">
        <v>2.7345999999999999E-2</v>
      </c>
      <c r="J13" s="190">
        <v>1</v>
      </c>
      <c r="K13" s="18">
        <v>36.546653194290002</v>
      </c>
      <c r="L13" s="18">
        <v>1336.4599419891799</v>
      </c>
      <c r="M13" s="53">
        <v>0.32813900000000001</v>
      </c>
      <c r="N13" s="18">
        <v>-3.9635999999999998E-2</v>
      </c>
      <c r="O13" s="98"/>
      <c r="P13" s="98"/>
      <c r="Q13" s="98"/>
    </row>
    <row r="14" spans="1:19" x14ac:dyDescent="0.3">
      <c r="A14" s="187" t="s">
        <v>101</v>
      </c>
      <c r="B14" s="18">
        <v>57.434023705000001</v>
      </c>
      <c r="C14" s="190">
        <v>8.685E-3</v>
      </c>
      <c r="D14" s="190">
        <v>0.23691000000000001</v>
      </c>
      <c r="E14" s="18">
        <v>0.49881203877000002</v>
      </c>
      <c r="F14" s="18">
        <v>13.60669455595</v>
      </c>
      <c r="G14" s="53">
        <v>5.0920000000000002E-3</v>
      </c>
      <c r="H14" s="18">
        <v>133.36910726900001</v>
      </c>
      <c r="I14" s="190">
        <v>7.4819999999999999E-3</v>
      </c>
      <c r="J14" s="190">
        <v>0.27361999999999997</v>
      </c>
      <c r="K14" s="18">
        <v>0.99791775268000005</v>
      </c>
      <c r="L14" s="18">
        <v>36.492455130940002</v>
      </c>
      <c r="M14" s="53">
        <v>8.9599999999999992E-3</v>
      </c>
      <c r="N14" s="18">
        <v>3.8679999999999999E-3</v>
      </c>
      <c r="O14" s="98"/>
      <c r="P14" s="98"/>
      <c r="Q14" s="98"/>
    </row>
    <row r="15" spans="1:19" x14ac:dyDescent="0.3">
      <c r="B15" s="37"/>
      <c r="C15" s="194"/>
      <c r="D15" s="194"/>
      <c r="E15" s="37"/>
      <c r="F15" s="37"/>
      <c r="G15" s="59"/>
      <c r="H15" s="37"/>
      <c r="I15" s="194"/>
      <c r="J15" s="194"/>
      <c r="K15" s="37"/>
      <c r="L15" s="37"/>
      <c r="M15" s="59"/>
      <c r="N15" s="37"/>
      <c r="O15" s="98"/>
      <c r="P15" s="98"/>
      <c r="Q15" s="98"/>
    </row>
    <row r="16" spans="1:19" x14ac:dyDescent="0.3">
      <c r="B16" s="37"/>
      <c r="C16" s="194"/>
      <c r="D16" s="194"/>
      <c r="E16" s="37"/>
      <c r="F16" s="37"/>
      <c r="G16" s="59"/>
      <c r="H16" s="37"/>
      <c r="I16" s="194"/>
      <c r="J16" s="194"/>
      <c r="K16" s="37"/>
      <c r="L16" s="37"/>
      <c r="M16" s="59"/>
      <c r="N16" s="37"/>
      <c r="O16" s="98"/>
      <c r="P16" s="98"/>
      <c r="Q16" s="98"/>
    </row>
    <row r="17" spans="2:17" x14ac:dyDescent="0.3">
      <c r="B17" s="37"/>
      <c r="C17" s="194"/>
      <c r="D17" s="194"/>
      <c r="E17" s="37"/>
      <c r="F17" s="37"/>
      <c r="G17" s="59"/>
      <c r="H17" s="37"/>
      <c r="I17" s="194"/>
      <c r="J17" s="194"/>
      <c r="K17" s="37"/>
      <c r="L17" s="37"/>
      <c r="M17" s="59"/>
      <c r="N17" s="37"/>
      <c r="O17" s="98"/>
      <c r="P17" s="98"/>
      <c r="Q17" s="98"/>
    </row>
    <row r="18" spans="2:17" x14ac:dyDescent="0.3">
      <c r="B18" s="37"/>
      <c r="C18" s="194"/>
      <c r="D18" s="194"/>
      <c r="E18" s="37"/>
      <c r="F18" s="37"/>
      <c r="G18" s="59"/>
      <c r="H18" s="37"/>
      <c r="I18" s="194"/>
      <c r="J18" s="194"/>
      <c r="K18" s="37"/>
      <c r="L18" s="37"/>
      <c r="M18" s="59"/>
      <c r="N18" s="37"/>
      <c r="O18" s="98"/>
      <c r="P18" s="98"/>
      <c r="Q18" s="98"/>
    </row>
    <row r="19" spans="2:17" x14ac:dyDescent="0.3">
      <c r="B19" s="37"/>
      <c r="C19" s="194"/>
      <c r="D19" s="194"/>
      <c r="E19" s="37"/>
      <c r="F19" s="37"/>
      <c r="G19" s="59"/>
      <c r="H19" s="37"/>
      <c r="I19" s="194"/>
      <c r="J19" s="194"/>
      <c r="K19" s="37"/>
      <c r="L19" s="37"/>
      <c r="M19" s="59"/>
      <c r="N19" s="37"/>
      <c r="O19" s="98"/>
      <c r="P19" s="98"/>
      <c r="Q19" s="98"/>
    </row>
    <row r="20" spans="2:17" x14ac:dyDescent="0.3">
      <c r="B20" s="37"/>
      <c r="C20" s="194"/>
      <c r="D20" s="194"/>
      <c r="E20" s="37"/>
      <c r="F20" s="37"/>
      <c r="G20" s="59"/>
      <c r="H20" s="37"/>
      <c r="I20" s="194"/>
      <c r="J20" s="194"/>
      <c r="K20" s="37"/>
      <c r="L20" s="37"/>
      <c r="M20" s="59"/>
      <c r="N20" s="37"/>
      <c r="O20" s="98"/>
      <c r="P20" s="98"/>
      <c r="Q20" s="98"/>
    </row>
    <row r="21" spans="2:17" x14ac:dyDescent="0.3">
      <c r="B21" s="37"/>
      <c r="C21" s="194"/>
      <c r="D21" s="194"/>
      <c r="E21" s="37"/>
      <c r="F21" s="37"/>
      <c r="G21" s="59"/>
      <c r="H21" s="37"/>
      <c r="I21" s="194"/>
      <c r="J21" s="194"/>
      <c r="K21" s="37"/>
      <c r="L21" s="37"/>
      <c r="M21" s="59"/>
      <c r="N21" s="37"/>
      <c r="O21" s="98"/>
      <c r="P21" s="98"/>
      <c r="Q21" s="98"/>
    </row>
    <row r="22" spans="2:17" x14ac:dyDescent="0.3">
      <c r="B22" s="37"/>
      <c r="C22" s="194"/>
      <c r="D22" s="194"/>
      <c r="E22" s="37"/>
      <c r="F22" s="37"/>
      <c r="G22" s="59"/>
      <c r="H22" s="37"/>
      <c r="I22" s="194"/>
      <c r="J22" s="194"/>
      <c r="K22" s="37"/>
      <c r="L22" s="37"/>
      <c r="M22" s="59"/>
      <c r="N22" s="37"/>
      <c r="O22" s="98"/>
      <c r="P22" s="98"/>
      <c r="Q22" s="98"/>
    </row>
    <row r="23" spans="2:17" x14ac:dyDescent="0.3">
      <c r="B23" s="37"/>
      <c r="C23" s="194"/>
      <c r="D23" s="194"/>
      <c r="E23" s="37"/>
      <c r="F23" s="37"/>
      <c r="G23" s="59"/>
      <c r="H23" s="37"/>
      <c r="I23" s="194"/>
      <c r="J23" s="194"/>
      <c r="K23" s="37"/>
      <c r="L23" s="37"/>
      <c r="M23" s="59"/>
      <c r="N23" s="37"/>
      <c r="O23" s="98"/>
      <c r="P23" s="98"/>
      <c r="Q23" s="98"/>
    </row>
    <row r="24" spans="2:17" x14ac:dyDescent="0.3">
      <c r="B24" s="37"/>
      <c r="C24" s="194"/>
      <c r="D24" s="194"/>
      <c r="E24" s="37"/>
      <c r="F24" s="37"/>
      <c r="G24" s="59"/>
      <c r="H24" s="37"/>
      <c r="I24" s="194"/>
      <c r="J24" s="194"/>
      <c r="K24" s="37"/>
      <c r="L24" s="37"/>
      <c r="M24" s="59"/>
      <c r="N24" s="37"/>
      <c r="O24" s="98"/>
      <c r="P24" s="98"/>
      <c r="Q24" s="98"/>
    </row>
    <row r="25" spans="2:17" x14ac:dyDescent="0.3">
      <c r="B25" s="37"/>
      <c r="C25" s="194"/>
      <c r="D25" s="194"/>
      <c r="E25" s="37"/>
      <c r="F25" s="37"/>
      <c r="G25" s="59"/>
      <c r="H25" s="37"/>
      <c r="I25" s="194"/>
      <c r="J25" s="194"/>
      <c r="K25" s="37"/>
      <c r="L25" s="37"/>
      <c r="M25" s="59"/>
      <c r="N25" s="37"/>
      <c r="O25" s="98"/>
      <c r="P25" s="98"/>
      <c r="Q25" s="98"/>
    </row>
    <row r="26" spans="2:17" x14ac:dyDescent="0.3">
      <c r="B26" s="37"/>
      <c r="C26" s="194"/>
      <c r="D26" s="194"/>
      <c r="E26" s="37"/>
      <c r="F26" s="37"/>
      <c r="G26" s="59"/>
      <c r="H26" s="37"/>
      <c r="I26" s="194"/>
      <c r="J26" s="194"/>
      <c r="K26" s="37"/>
      <c r="L26" s="37"/>
      <c r="M26" s="59"/>
      <c r="N26" s="37"/>
      <c r="O26" s="98"/>
      <c r="P26" s="98"/>
      <c r="Q26" s="98"/>
    </row>
    <row r="27" spans="2:17" x14ac:dyDescent="0.3">
      <c r="B27" s="37"/>
      <c r="C27" s="194"/>
      <c r="D27" s="194"/>
      <c r="E27" s="37"/>
      <c r="F27" s="37"/>
      <c r="G27" s="59"/>
      <c r="H27" s="37"/>
      <c r="I27" s="194"/>
      <c r="J27" s="194"/>
      <c r="K27" s="37"/>
      <c r="L27" s="37"/>
      <c r="M27" s="59"/>
      <c r="N27" s="37"/>
      <c r="O27" s="98"/>
      <c r="P27" s="98"/>
      <c r="Q27" s="98"/>
    </row>
    <row r="28" spans="2:17" x14ac:dyDescent="0.3">
      <c r="B28" s="37"/>
      <c r="C28" s="194"/>
      <c r="D28" s="194"/>
      <c r="E28" s="37"/>
      <c r="F28" s="37"/>
      <c r="G28" s="59"/>
      <c r="H28" s="37"/>
      <c r="I28" s="194"/>
      <c r="J28" s="194"/>
      <c r="K28" s="37"/>
      <c r="L28" s="37"/>
      <c r="M28" s="59"/>
      <c r="N28" s="37"/>
      <c r="O28" s="98"/>
      <c r="P28" s="98"/>
      <c r="Q28" s="98"/>
    </row>
    <row r="29" spans="2:17" x14ac:dyDescent="0.3">
      <c r="B29" s="37"/>
      <c r="C29" s="194"/>
      <c r="D29" s="194"/>
      <c r="E29" s="37"/>
      <c r="F29" s="37"/>
      <c r="G29" s="59"/>
      <c r="H29" s="37"/>
      <c r="I29" s="194"/>
      <c r="J29" s="194"/>
      <c r="K29" s="37"/>
      <c r="L29" s="37"/>
      <c r="M29" s="59"/>
      <c r="N29" s="37"/>
      <c r="O29" s="98"/>
      <c r="P29" s="98"/>
      <c r="Q29" s="98"/>
    </row>
    <row r="30" spans="2:17" x14ac:dyDescent="0.3">
      <c r="B30" s="37"/>
      <c r="C30" s="194"/>
      <c r="D30" s="194"/>
      <c r="E30" s="37"/>
      <c r="F30" s="37"/>
      <c r="G30" s="59"/>
      <c r="H30" s="37"/>
      <c r="I30" s="194"/>
      <c r="J30" s="194"/>
      <c r="K30" s="37"/>
      <c r="L30" s="37"/>
      <c r="M30" s="59"/>
      <c r="N30" s="37"/>
      <c r="O30" s="98"/>
      <c r="P30" s="98"/>
      <c r="Q30" s="98"/>
    </row>
    <row r="31" spans="2:17" x14ac:dyDescent="0.3">
      <c r="B31" s="37"/>
      <c r="C31" s="194"/>
      <c r="D31" s="194"/>
      <c r="E31" s="37"/>
      <c r="F31" s="37"/>
      <c r="G31" s="59"/>
      <c r="H31" s="37"/>
      <c r="I31" s="194"/>
      <c r="J31" s="194"/>
      <c r="K31" s="37"/>
      <c r="L31" s="37"/>
      <c r="M31" s="59"/>
      <c r="N31" s="37"/>
      <c r="O31" s="98"/>
      <c r="P31" s="98"/>
      <c r="Q31" s="98"/>
    </row>
    <row r="32" spans="2:17" x14ac:dyDescent="0.3">
      <c r="B32" s="37"/>
      <c r="C32" s="194"/>
      <c r="D32" s="194"/>
      <c r="E32" s="37"/>
      <c r="F32" s="37"/>
      <c r="G32" s="59"/>
      <c r="H32" s="37"/>
      <c r="I32" s="194"/>
      <c r="J32" s="194"/>
      <c r="K32" s="37"/>
      <c r="L32" s="37"/>
      <c r="M32" s="59"/>
      <c r="N32" s="37"/>
      <c r="O32" s="98"/>
      <c r="P32" s="98"/>
      <c r="Q32" s="98"/>
    </row>
    <row r="33" spans="2:17" x14ac:dyDescent="0.3">
      <c r="B33" s="37"/>
      <c r="C33" s="194"/>
      <c r="D33" s="194"/>
      <c r="E33" s="37"/>
      <c r="F33" s="37"/>
      <c r="G33" s="59"/>
      <c r="H33" s="37"/>
      <c r="I33" s="194"/>
      <c r="J33" s="194"/>
      <c r="K33" s="37"/>
      <c r="L33" s="37"/>
      <c r="M33" s="59"/>
      <c r="N33" s="37"/>
      <c r="O33" s="98"/>
      <c r="P33" s="98"/>
      <c r="Q33" s="98"/>
    </row>
    <row r="34" spans="2:17" x14ac:dyDescent="0.3">
      <c r="B34" s="37"/>
      <c r="C34" s="194"/>
      <c r="D34" s="194"/>
      <c r="E34" s="37"/>
      <c r="F34" s="37"/>
      <c r="G34" s="59"/>
      <c r="H34" s="37"/>
      <c r="I34" s="194"/>
      <c r="J34" s="194"/>
      <c r="K34" s="37"/>
      <c r="L34" s="37"/>
      <c r="M34" s="59"/>
      <c r="N34" s="37"/>
      <c r="O34" s="98"/>
      <c r="P34" s="98"/>
      <c r="Q34" s="98"/>
    </row>
    <row r="35" spans="2:17" x14ac:dyDescent="0.3">
      <c r="B35" s="37"/>
      <c r="C35" s="194"/>
      <c r="D35" s="194"/>
      <c r="E35" s="37"/>
      <c r="F35" s="37"/>
      <c r="G35" s="59"/>
      <c r="H35" s="37"/>
      <c r="I35" s="194"/>
      <c r="J35" s="194"/>
      <c r="K35" s="37"/>
      <c r="L35" s="37"/>
      <c r="M35" s="59"/>
      <c r="N35" s="37"/>
      <c r="O35" s="98"/>
      <c r="P35" s="98"/>
      <c r="Q35" s="98"/>
    </row>
    <row r="36" spans="2:17" x14ac:dyDescent="0.3">
      <c r="B36" s="37"/>
      <c r="C36" s="194"/>
      <c r="D36" s="194"/>
      <c r="E36" s="37"/>
      <c r="F36" s="37"/>
      <c r="G36" s="59"/>
      <c r="H36" s="37"/>
      <c r="I36" s="194"/>
      <c r="J36" s="194"/>
      <c r="K36" s="37"/>
      <c r="L36" s="37"/>
      <c r="M36" s="59"/>
      <c r="N36" s="37"/>
      <c r="O36" s="98"/>
      <c r="P36" s="98"/>
      <c r="Q36" s="98"/>
    </row>
    <row r="37" spans="2:17" x14ac:dyDescent="0.3">
      <c r="B37" s="37"/>
      <c r="C37" s="194"/>
      <c r="D37" s="194"/>
      <c r="E37" s="37"/>
      <c r="F37" s="37"/>
      <c r="G37" s="59"/>
      <c r="H37" s="37"/>
      <c r="I37" s="194"/>
      <c r="J37" s="194"/>
      <c r="K37" s="37"/>
      <c r="L37" s="37"/>
      <c r="M37" s="59"/>
      <c r="N37" s="37"/>
      <c r="O37" s="98"/>
      <c r="P37" s="98"/>
      <c r="Q37" s="98"/>
    </row>
    <row r="38" spans="2:17" x14ac:dyDescent="0.3">
      <c r="B38" s="37"/>
      <c r="C38" s="194"/>
      <c r="D38" s="194"/>
      <c r="E38" s="37"/>
      <c r="F38" s="37"/>
      <c r="G38" s="59"/>
      <c r="H38" s="37"/>
      <c r="I38" s="194"/>
      <c r="J38" s="194"/>
      <c r="K38" s="37"/>
      <c r="L38" s="37"/>
      <c r="M38" s="59"/>
      <c r="N38" s="37"/>
      <c r="O38" s="98"/>
      <c r="P38" s="98"/>
      <c r="Q38" s="98"/>
    </row>
    <row r="39" spans="2:17" x14ac:dyDescent="0.3">
      <c r="B39" s="37"/>
      <c r="C39" s="194"/>
      <c r="D39" s="194"/>
      <c r="E39" s="37"/>
      <c r="F39" s="37"/>
      <c r="G39" s="59"/>
      <c r="H39" s="37"/>
      <c r="I39" s="194"/>
      <c r="J39" s="194"/>
      <c r="K39" s="37"/>
      <c r="L39" s="37"/>
      <c r="M39" s="59"/>
      <c r="N39" s="37"/>
      <c r="O39" s="98"/>
      <c r="P39" s="98"/>
      <c r="Q39" s="98"/>
    </row>
    <row r="40" spans="2:17" x14ac:dyDescent="0.3">
      <c r="B40" s="37"/>
      <c r="C40" s="194"/>
      <c r="D40" s="194"/>
      <c r="E40" s="37"/>
      <c r="F40" s="37"/>
      <c r="G40" s="59"/>
      <c r="H40" s="37"/>
      <c r="I40" s="194"/>
      <c r="J40" s="194"/>
      <c r="K40" s="37"/>
      <c r="L40" s="37"/>
      <c r="M40" s="59"/>
      <c r="N40" s="37"/>
      <c r="O40" s="98"/>
      <c r="P40" s="98"/>
      <c r="Q40" s="98"/>
    </row>
    <row r="41" spans="2:17" x14ac:dyDescent="0.3">
      <c r="B41" s="37"/>
      <c r="C41" s="194"/>
      <c r="D41" s="194"/>
      <c r="E41" s="37"/>
      <c r="F41" s="37"/>
      <c r="G41" s="59"/>
      <c r="H41" s="37"/>
      <c r="I41" s="194"/>
      <c r="J41" s="194"/>
      <c r="K41" s="37"/>
      <c r="L41" s="37"/>
      <c r="M41" s="59"/>
      <c r="N41" s="37"/>
      <c r="O41" s="98"/>
      <c r="P41" s="98"/>
      <c r="Q41" s="98"/>
    </row>
    <row r="42" spans="2:17" x14ac:dyDescent="0.3">
      <c r="B42" s="37"/>
      <c r="C42" s="194"/>
      <c r="D42" s="194"/>
      <c r="E42" s="37"/>
      <c r="F42" s="37"/>
      <c r="G42" s="59"/>
      <c r="H42" s="37"/>
      <c r="I42" s="194"/>
      <c r="J42" s="194"/>
      <c r="K42" s="37"/>
      <c r="L42" s="37"/>
      <c r="M42" s="59"/>
      <c r="N42" s="37"/>
      <c r="O42" s="98"/>
      <c r="P42" s="98"/>
      <c r="Q42" s="98"/>
    </row>
    <row r="43" spans="2:17" x14ac:dyDescent="0.3">
      <c r="B43" s="37"/>
      <c r="C43" s="194"/>
      <c r="D43" s="194"/>
      <c r="E43" s="37"/>
      <c r="F43" s="37"/>
      <c r="G43" s="59"/>
      <c r="H43" s="37"/>
      <c r="I43" s="194"/>
      <c r="J43" s="194"/>
      <c r="K43" s="37"/>
      <c r="L43" s="37"/>
      <c r="M43" s="59"/>
      <c r="N43" s="37"/>
      <c r="O43" s="98"/>
      <c r="P43" s="98"/>
      <c r="Q43" s="98"/>
    </row>
    <row r="44" spans="2:17" x14ac:dyDescent="0.3">
      <c r="B44" s="37"/>
      <c r="C44" s="194"/>
      <c r="D44" s="194"/>
      <c r="E44" s="37"/>
      <c r="F44" s="37"/>
      <c r="G44" s="59"/>
      <c r="H44" s="37"/>
      <c r="I44" s="194"/>
      <c r="J44" s="194"/>
      <c r="K44" s="37"/>
      <c r="L44" s="37"/>
      <c r="M44" s="59"/>
      <c r="N44" s="37"/>
      <c r="O44" s="98"/>
      <c r="P44" s="98"/>
      <c r="Q44" s="98"/>
    </row>
    <row r="45" spans="2:17" x14ac:dyDescent="0.3">
      <c r="B45" s="37"/>
      <c r="C45" s="194"/>
      <c r="D45" s="194"/>
      <c r="E45" s="37"/>
      <c r="F45" s="37"/>
      <c r="G45" s="59"/>
      <c r="H45" s="37"/>
      <c r="I45" s="194"/>
      <c r="J45" s="194"/>
      <c r="K45" s="37"/>
      <c r="L45" s="37"/>
      <c r="M45" s="59"/>
      <c r="N45" s="37"/>
      <c r="O45" s="98"/>
      <c r="P45" s="98"/>
      <c r="Q45" s="98"/>
    </row>
    <row r="46" spans="2:17" x14ac:dyDescent="0.3">
      <c r="B46" s="37"/>
      <c r="C46" s="194"/>
      <c r="D46" s="194"/>
      <c r="E46" s="37"/>
      <c r="F46" s="37"/>
      <c r="G46" s="59"/>
      <c r="H46" s="37"/>
      <c r="I46" s="194"/>
      <c r="J46" s="194"/>
      <c r="K46" s="37"/>
      <c r="L46" s="37"/>
      <c r="M46" s="59"/>
      <c r="N46" s="37"/>
      <c r="O46" s="98"/>
      <c r="P46" s="98"/>
      <c r="Q46" s="98"/>
    </row>
    <row r="47" spans="2:17" x14ac:dyDescent="0.3">
      <c r="B47" s="37"/>
      <c r="C47" s="194"/>
      <c r="D47" s="194"/>
      <c r="E47" s="37"/>
      <c r="F47" s="37"/>
      <c r="G47" s="59"/>
      <c r="H47" s="37"/>
      <c r="I47" s="194"/>
      <c r="J47" s="194"/>
      <c r="K47" s="37"/>
      <c r="L47" s="37"/>
      <c r="M47" s="59"/>
      <c r="N47" s="37"/>
      <c r="O47" s="98"/>
      <c r="P47" s="98"/>
      <c r="Q47" s="98"/>
    </row>
    <row r="48" spans="2:17" x14ac:dyDescent="0.3">
      <c r="B48" s="37"/>
      <c r="C48" s="194"/>
      <c r="D48" s="194"/>
      <c r="E48" s="37"/>
      <c r="F48" s="37"/>
      <c r="G48" s="59"/>
      <c r="H48" s="37"/>
      <c r="I48" s="194"/>
      <c r="J48" s="194"/>
      <c r="K48" s="37"/>
      <c r="L48" s="37"/>
      <c r="M48" s="59"/>
      <c r="N48" s="37"/>
      <c r="O48" s="98"/>
      <c r="P48" s="98"/>
      <c r="Q48" s="98"/>
    </row>
    <row r="49" spans="2:17" x14ac:dyDescent="0.3">
      <c r="B49" s="37"/>
      <c r="C49" s="194"/>
      <c r="D49" s="194"/>
      <c r="E49" s="37"/>
      <c r="F49" s="37"/>
      <c r="G49" s="59"/>
      <c r="H49" s="37"/>
      <c r="I49" s="194"/>
      <c r="J49" s="194"/>
      <c r="K49" s="37"/>
      <c r="L49" s="37"/>
      <c r="M49" s="59"/>
      <c r="N49" s="37"/>
      <c r="O49" s="98"/>
      <c r="P49" s="98"/>
      <c r="Q49" s="98"/>
    </row>
    <row r="50" spans="2:17" x14ac:dyDescent="0.3">
      <c r="B50" s="37"/>
      <c r="C50" s="194"/>
      <c r="D50" s="194"/>
      <c r="E50" s="37"/>
      <c r="F50" s="37"/>
      <c r="G50" s="59"/>
      <c r="H50" s="37"/>
      <c r="I50" s="194"/>
      <c r="J50" s="194"/>
      <c r="K50" s="37"/>
      <c r="L50" s="37"/>
      <c r="M50" s="59"/>
      <c r="N50" s="37"/>
      <c r="O50" s="98"/>
      <c r="P50" s="98"/>
      <c r="Q50" s="98"/>
    </row>
    <row r="51" spans="2:17" x14ac:dyDescent="0.3">
      <c r="B51" s="37"/>
      <c r="C51" s="194"/>
      <c r="D51" s="194"/>
      <c r="E51" s="37"/>
      <c r="F51" s="37"/>
      <c r="G51" s="59"/>
      <c r="H51" s="37"/>
      <c r="I51" s="194"/>
      <c r="J51" s="194"/>
      <c r="K51" s="37"/>
      <c r="L51" s="37"/>
      <c r="M51" s="59"/>
      <c r="N51" s="37"/>
      <c r="O51" s="98"/>
      <c r="P51" s="98"/>
      <c r="Q51" s="98"/>
    </row>
    <row r="52" spans="2:17" x14ac:dyDescent="0.3">
      <c r="B52" s="37"/>
      <c r="C52" s="194"/>
      <c r="D52" s="194"/>
      <c r="E52" s="37"/>
      <c r="F52" s="37"/>
      <c r="G52" s="59"/>
      <c r="H52" s="37"/>
      <c r="I52" s="194"/>
      <c r="J52" s="194"/>
      <c r="K52" s="37"/>
      <c r="L52" s="37"/>
      <c r="M52" s="59"/>
      <c r="N52" s="37"/>
      <c r="O52" s="98"/>
      <c r="P52" s="98"/>
      <c r="Q52" s="98"/>
    </row>
    <row r="53" spans="2:17" x14ac:dyDescent="0.3">
      <c r="B53" s="37"/>
      <c r="C53" s="194"/>
      <c r="D53" s="194"/>
      <c r="E53" s="37"/>
      <c r="F53" s="37"/>
      <c r="G53" s="59"/>
      <c r="H53" s="37"/>
      <c r="I53" s="194"/>
      <c r="J53" s="194"/>
      <c r="K53" s="37"/>
      <c r="L53" s="37"/>
      <c r="M53" s="59"/>
      <c r="N53" s="37"/>
      <c r="O53" s="98"/>
      <c r="P53" s="98"/>
      <c r="Q53" s="98"/>
    </row>
    <row r="54" spans="2:17" x14ac:dyDescent="0.3">
      <c r="B54" s="37"/>
      <c r="C54" s="194"/>
      <c r="D54" s="194"/>
      <c r="E54" s="37"/>
      <c r="F54" s="37"/>
      <c r="G54" s="59"/>
      <c r="H54" s="37"/>
      <c r="I54" s="194"/>
      <c r="J54" s="194"/>
      <c r="K54" s="37"/>
      <c r="L54" s="37"/>
      <c r="M54" s="59"/>
      <c r="N54" s="37"/>
      <c r="O54" s="98"/>
      <c r="P54" s="98"/>
      <c r="Q54" s="98"/>
    </row>
    <row r="55" spans="2:17" x14ac:dyDescent="0.3">
      <c r="B55" s="37"/>
      <c r="C55" s="194"/>
      <c r="D55" s="194"/>
      <c r="E55" s="37"/>
      <c r="F55" s="37"/>
      <c r="G55" s="59"/>
      <c r="H55" s="37"/>
      <c r="I55" s="194"/>
      <c r="J55" s="194"/>
      <c r="K55" s="37"/>
      <c r="L55" s="37"/>
      <c r="M55" s="59"/>
      <c r="N55" s="37"/>
      <c r="O55" s="98"/>
      <c r="P55" s="98"/>
      <c r="Q55" s="98"/>
    </row>
    <row r="56" spans="2:17" x14ac:dyDescent="0.3">
      <c r="B56" s="37"/>
      <c r="C56" s="194"/>
      <c r="D56" s="194"/>
      <c r="E56" s="37"/>
      <c r="F56" s="37"/>
      <c r="G56" s="59"/>
      <c r="H56" s="37"/>
      <c r="I56" s="194"/>
      <c r="J56" s="194"/>
      <c r="K56" s="37"/>
      <c r="L56" s="37"/>
      <c r="M56" s="59"/>
      <c r="N56" s="37"/>
      <c r="O56" s="98"/>
      <c r="P56" s="98"/>
      <c r="Q56" s="98"/>
    </row>
    <row r="57" spans="2:17" x14ac:dyDescent="0.3">
      <c r="B57" s="37"/>
      <c r="C57" s="194"/>
      <c r="D57" s="194"/>
      <c r="E57" s="37"/>
      <c r="F57" s="37"/>
      <c r="G57" s="59"/>
      <c r="H57" s="37"/>
      <c r="I57" s="194"/>
      <c r="J57" s="194"/>
      <c r="K57" s="37"/>
      <c r="L57" s="37"/>
      <c r="M57" s="59"/>
      <c r="N57" s="37"/>
      <c r="O57" s="98"/>
      <c r="P57" s="98"/>
      <c r="Q57" s="98"/>
    </row>
    <row r="58" spans="2:17" x14ac:dyDescent="0.3">
      <c r="B58" s="37"/>
      <c r="C58" s="194"/>
      <c r="D58" s="194"/>
      <c r="E58" s="37"/>
      <c r="F58" s="37"/>
      <c r="G58" s="59"/>
      <c r="H58" s="37"/>
      <c r="I58" s="194"/>
      <c r="J58" s="194"/>
      <c r="K58" s="37"/>
      <c r="L58" s="37"/>
      <c r="M58" s="59"/>
      <c r="N58" s="37"/>
      <c r="O58" s="98"/>
      <c r="P58" s="98"/>
      <c r="Q58" s="98"/>
    </row>
    <row r="59" spans="2:17" x14ac:dyDescent="0.3">
      <c r="B59" s="37"/>
      <c r="C59" s="194"/>
      <c r="D59" s="194"/>
      <c r="E59" s="37"/>
      <c r="F59" s="37"/>
      <c r="G59" s="59"/>
      <c r="H59" s="37"/>
      <c r="I59" s="194"/>
      <c r="J59" s="194"/>
      <c r="K59" s="37"/>
      <c r="L59" s="37"/>
      <c r="M59" s="59"/>
      <c r="N59" s="37"/>
      <c r="O59" s="98"/>
      <c r="P59" s="98"/>
      <c r="Q59" s="98"/>
    </row>
    <row r="60" spans="2:17" x14ac:dyDescent="0.3">
      <c r="B60" s="37"/>
      <c r="C60" s="194"/>
      <c r="D60" s="194"/>
      <c r="E60" s="37"/>
      <c r="F60" s="37"/>
      <c r="G60" s="59"/>
      <c r="H60" s="37"/>
      <c r="I60" s="194"/>
      <c r="J60" s="194"/>
      <c r="K60" s="37"/>
      <c r="L60" s="37"/>
      <c r="M60" s="59"/>
      <c r="N60" s="37"/>
      <c r="O60" s="98"/>
      <c r="P60" s="98"/>
      <c r="Q60" s="98"/>
    </row>
    <row r="61" spans="2:17" x14ac:dyDescent="0.3">
      <c r="B61" s="37"/>
      <c r="C61" s="194"/>
      <c r="D61" s="194"/>
      <c r="E61" s="37"/>
      <c r="F61" s="37"/>
      <c r="G61" s="59"/>
      <c r="H61" s="37"/>
      <c r="I61" s="194"/>
      <c r="J61" s="194"/>
      <c r="K61" s="37"/>
      <c r="L61" s="37"/>
      <c r="M61" s="59"/>
      <c r="N61" s="37"/>
      <c r="O61" s="98"/>
      <c r="P61" s="98"/>
      <c r="Q61" s="98"/>
    </row>
    <row r="62" spans="2:17" x14ac:dyDescent="0.3">
      <c r="B62" s="37"/>
      <c r="C62" s="194"/>
      <c r="D62" s="194"/>
      <c r="E62" s="37"/>
      <c r="F62" s="37"/>
      <c r="G62" s="59"/>
      <c r="H62" s="37"/>
      <c r="I62" s="194"/>
      <c r="J62" s="194"/>
      <c r="K62" s="37"/>
      <c r="L62" s="37"/>
      <c r="M62" s="59"/>
      <c r="N62" s="37"/>
      <c r="O62" s="98"/>
      <c r="P62" s="98"/>
      <c r="Q62" s="98"/>
    </row>
    <row r="63" spans="2:17" x14ac:dyDescent="0.3">
      <c r="B63" s="37"/>
      <c r="C63" s="194"/>
      <c r="D63" s="194"/>
      <c r="E63" s="37"/>
      <c r="F63" s="37"/>
      <c r="G63" s="59"/>
      <c r="H63" s="37"/>
      <c r="I63" s="194"/>
      <c r="J63" s="194"/>
      <c r="K63" s="37"/>
      <c r="L63" s="37"/>
      <c r="M63" s="59"/>
      <c r="N63" s="37"/>
      <c r="O63" s="98"/>
      <c r="P63" s="98"/>
      <c r="Q63" s="98"/>
    </row>
    <row r="64" spans="2:17" x14ac:dyDescent="0.3">
      <c r="B64" s="37"/>
      <c r="C64" s="194"/>
      <c r="D64" s="194"/>
      <c r="E64" s="37"/>
      <c r="F64" s="37"/>
      <c r="G64" s="59"/>
      <c r="H64" s="37"/>
      <c r="I64" s="194"/>
      <c r="J64" s="194"/>
      <c r="K64" s="37"/>
      <c r="L64" s="37"/>
      <c r="M64" s="59"/>
      <c r="N64" s="37"/>
      <c r="O64" s="98"/>
      <c r="P64" s="98"/>
      <c r="Q64" s="98"/>
    </row>
    <row r="65" spans="2:17" x14ac:dyDescent="0.3">
      <c r="B65" s="37"/>
      <c r="C65" s="194"/>
      <c r="D65" s="194"/>
      <c r="E65" s="37"/>
      <c r="F65" s="37"/>
      <c r="G65" s="59"/>
      <c r="H65" s="37"/>
      <c r="I65" s="194"/>
      <c r="J65" s="194"/>
      <c r="K65" s="37"/>
      <c r="L65" s="37"/>
      <c r="M65" s="59"/>
      <c r="N65" s="37"/>
      <c r="O65" s="98"/>
      <c r="P65" s="98"/>
      <c r="Q65" s="98"/>
    </row>
    <row r="66" spans="2:17" x14ac:dyDescent="0.3">
      <c r="B66" s="37"/>
      <c r="C66" s="194"/>
      <c r="D66" s="194"/>
      <c r="E66" s="37"/>
      <c r="F66" s="37"/>
      <c r="G66" s="59"/>
      <c r="H66" s="37"/>
      <c r="I66" s="194"/>
      <c r="J66" s="194"/>
      <c r="K66" s="37"/>
      <c r="L66" s="37"/>
      <c r="M66" s="59"/>
      <c r="N66" s="37"/>
      <c r="O66" s="98"/>
      <c r="P66" s="98"/>
      <c r="Q66" s="98"/>
    </row>
    <row r="67" spans="2:17" x14ac:dyDescent="0.3">
      <c r="B67" s="37"/>
      <c r="C67" s="194"/>
      <c r="D67" s="194"/>
      <c r="E67" s="37"/>
      <c r="F67" s="37"/>
      <c r="G67" s="59"/>
      <c r="H67" s="37"/>
      <c r="I67" s="194"/>
      <c r="J67" s="194"/>
      <c r="K67" s="37"/>
      <c r="L67" s="37"/>
      <c r="M67" s="59"/>
      <c r="N67" s="37"/>
      <c r="O67" s="98"/>
      <c r="P67" s="98"/>
      <c r="Q67" s="98"/>
    </row>
    <row r="68" spans="2:17" x14ac:dyDescent="0.3">
      <c r="B68" s="37"/>
      <c r="C68" s="194"/>
      <c r="D68" s="194"/>
      <c r="E68" s="37"/>
      <c r="F68" s="37"/>
      <c r="G68" s="59"/>
      <c r="H68" s="37"/>
      <c r="I68" s="194"/>
      <c r="J68" s="194"/>
      <c r="K68" s="37"/>
      <c r="L68" s="37"/>
      <c r="M68" s="59"/>
      <c r="N68" s="37"/>
      <c r="O68" s="98"/>
      <c r="P68" s="98"/>
      <c r="Q68" s="98"/>
    </row>
    <row r="69" spans="2:17" x14ac:dyDescent="0.3">
      <c r="B69" s="37"/>
      <c r="C69" s="194"/>
      <c r="D69" s="194"/>
      <c r="E69" s="37"/>
      <c r="F69" s="37"/>
      <c r="G69" s="59"/>
      <c r="H69" s="37"/>
      <c r="I69" s="194"/>
      <c r="J69" s="194"/>
      <c r="K69" s="37"/>
      <c r="L69" s="37"/>
      <c r="M69" s="59"/>
      <c r="N69" s="37"/>
      <c r="O69" s="98"/>
      <c r="P69" s="98"/>
      <c r="Q69" s="98"/>
    </row>
    <row r="70" spans="2:17" x14ac:dyDescent="0.3">
      <c r="B70" s="37"/>
      <c r="C70" s="194"/>
      <c r="D70" s="194"/>
      <c r="E70" s="37"/>
      <c r="F70" s="37"/>
      <c r="G70" s="59"/>
      <c r="H70" s="37"/>
      <c r="I70" s="194"/>
      <c r="J70" s="194"/>
      <c r="K70" s="37"/>
      <c r="L70" s="37"/>
      <c r="M70" s="59"/>
      <c r="N70" s="37"/>
      <c r="O70" s="98"/>
      <c r="P70" s="98"/>
      <c r="Q70" s="98"/>
    </row>
    <row r="71" spans="2:17" x14ac:dyDescent="0.3">
      <c r="B71" s="37"/>
      <c r="C71" s="194"/>
      <c r="D71" s="194"/>
      <c r="E71" s="37"/>
      <c r="F71" s="37"/>
      <c r="G71" s="59"/>
      <c r="H71" s="37"/>
      <c r="I71" s="194"/>
      <c r="J71" s="194"/>
      <c r="K71" s="37"/>
      <c r="L71" s="37"/>
      <c r="M71" s="59"/>
      <c r="N71" s="37"/>
      <c r="O71" s="98"/>
      <c r="P71" s="98"/>
      <c r="Q71" s="98"/>
    </row>
    <row r="72" spans="2:17" x14ac:dyDescent="0.3">
      <c r="B72" s="37"/>
      <c r="C72" s="194"/>
      <c r="D72" s="194"/>
      <c r="E72" s="37"/>
      <c r="F72" s="37"/>
      <c r="G72" s="59"/>
      <c r="H72" s="37"/>
      <c r="I72" s="194"/>
      <c r="J72" s="194"/>
      <c r="K72" s="37"/>
      <c r="L72" s="37"/>
      <c r="M72" s="59"/>
      <c r="N72" s="37"/>
      <c r="O72" s="98"/>
      <c r="P72" s="98"/>
      <c r="Q72" s="98"/>
    </row>
    <row r="73" spans="2:17" x14ac:dyDescent="0.3">
      <c r="B73" s="37"/>
      <c r="C73" s="194"/>
      <c r="D73" s="194"/>
      <c r="E73" s="37"/>
      <c r="F73" s="37"/>
      <c r="G73" s="59"/>
      <c r="H73" s="37"/>
      <c r="I73" s="194"/>
      <c r="J73" s="194"/>
      <c r="K73" s="37"/>
      <c r="L73" s="37"/>
      <c r="M73" s="59"/>
      <c r="N73" s="37"/>
      <c r="O73" s="98"/>
      <c r="P73" s="98"/>
      <c r="Q73" s="98"/>
    </row>
    <row r="74" spans="2:17" x14ac:dyDescent="0.3">
      <c r="B74" s="37"/>
      <c r="C74" s="194"/>
      <c r="D74" s="194"/>
      <c r="E74" s="37"/>
      <c r="F74" s="37"/>
      <c r="G74" s="59"/>
      <c r="H74" s="37"/>
      <c r="I74" s="194"/>
      <c r="J74" s="194"/>
      <c r="K74" s="37"/>
      <c r="L74" s="37"/>
      <c r="M74" s="59"/>
      <c r="N74" s="37"/>
      <c r="O74" s="98"/>
      <c r="P74" s="98"/>
      <c r="Q74" s="98"/>
    </row>
    <row r="75" spans="2:17" x14ac:dyDescent="0.3">
      <c r="B75" s="37"/>
      <c r="C75" s="194"/>
      <c r="D75" s="194"/>
      <c r="E75" s="37"/>
      <c r="F75" s="37"/>
      <c r="G75" s="59"/>
      <c r="H75" s="37"/>
      <c r="I75" s="194"/>
      <c r="J75" s="194"/>
      <c r="K75" s="37"/>
      <c r="L75" s="37"/>
      <c r="M75" s="59"/>
      <c r="N75" s="37"/>
      <c r="O75" s="98"/>
      <c r="P75" s="98"/>
      <c r="Q75" s="98"/>
    </row>
    <row r="76" spans="2:17" x14ac:dyDescent="0.3">
      <c r="B76" s="37"/>
      <c r="C76" s="194"/>
      <c r="D76" s="194"/>
      <c r="E76" s="37"/>
      <c r="F76" s="37"/>
      <c r="G76" s="59"/>
      <c r="H76" s="37"/>
      <c r="I76" s="194"/>
      <c r="J76" s="194"/>
      <c r="K76" s="37"/>
      <c r="L76" s="37"/>
      <c r="M76" s="59"/>
      <c r="N76" s="37"/>
      <c r="O76" s="98"/>
      <c r="P76" s="98"/>
      <c r="Q76" s="98"/>
    </row>
    <row r="77" spans="2:17" x14ac:dyDescent="0.3">
      <c r="B77" s="37"/>
      <c r="C77" s="194"/>
      <c r="D77" s="194"/>
      <c r="E77" s="37"/>
      <c r="F77" s="37"/>
      <c r="G77" s="59"/>
      <c r="H77" s="37"/>
      <c r="I77" s="194"/>
      <c r="J77" s="194"/>
      <c r="K77" s="37"/>
      <c r="L77" s="37"/>
      <c r="M77" s="59"/>
      <c r="N77" s="37"/>
      <c r="O77" s="98"/>
      <c r="P77" s="98"/>
      <c r="Q77" s="98"/>
    </row>
    <row r="78" spans="2:17" x14ac:dyDescent="0.3">
      <c r="B78" s="37"/>
      <c r="C78" s="194"/>
      <c r="D78" s="194"/>
      <c r="E78" s="37"/>
      <c r="F78" s="37"/>
      <c r="G78" s="59"/>
      <c r="H78" s="37"/>
      <c r="I78" s="194"/>
      <c r="J78" s="194"/>
      <c r="K78" s="37"/>
      <c r="L78" s="37"/>
      <c r="M78" s="59"/>
      <c r="N78" s="37"/>
      <c r="O78" s="98"/>
      <c r="P78" s="98"/>
      <c r="Q78" s="98"/>
    </row>
    <row r="79" spans="2:17" x14ac:dyDescent="0.3">
      <c r="B79" s="37"/>
      <c r="C79" s="194"/>
      <c r="D79" s="194"/>
      <c r="E79" s="37"/>
      <c r="F79" s="37"/>
      <c r="G79" s="59"/>
      <c r="H79" s="37"/>
      <c r="I79" s="194"/>
      <c r="J79" s="194"/>
      <c r="K79" s="37"/>
      <c r="L79" s="37"/>
      <c r="M79" s="59"/>
      <c r="N79" s="37"/>
      <c r="O79" s="98"/>
      <c r="P79" s="98"/>
      <c r="Q79" s="98"/>
    </row>
    <row r="80" spans="2:17" x14ac:dyDescent="0.3">
      <c r="B80" s="37"/>
      <c r="C80" s="194"/>
      <c r="D80" s="194"/>
      <c r="E80" s="37"/>
      <c r="F80" s="37"/>
      <c r="G80" s="59"/>
      <c r="H80" s="37"/>
      <c r="I80" s="194"/>
      <c r="J80" s="194"/>
      <c r="K80" s="37"/>
      <c r="L80" s="37"/>
      <c r="M80" s="59"/>
      <c r="N80" s="37"/>
      <c r="O80" s="98"/>
      <c r="P80" s="98"/>
      <c r="Q80" s="98"/>
    </row>
    <row r="81" spans="2:17" x14ac:dyDescent="0.3">
      <c r="B81" s="37"/>
      <c r="C81" s="194"/>
      <c r="D81" s="194"/>
      <c r="E81" s="37"/>
      <c r="F81" s="37"/>
      <c r="G81" s="59"/>
      <c r="H81" s="37"/>
      <c r="I81" s="194"/>
      <c r="J81" s="194"/>
      <c r="K81" s="37"/>
      <c r="L81" s="37"/>
      <c r="M81" s="59"/>
      <c r="N81" s="37"/>
      <c r="O81" s="98"/>
      <c r="P81" s="98"/>
      <c r="Q81" s="98"/>
    </row>
    <row r="82" spans="2:17" x14ac:dyDescent="0.3">
      <c r="B82" s="37"/>
      <c r="C82" s="194"/>
      <c r="D82" s="194"/>
      <c r="E82" s="37"/>
      <c r="F82" s="37"/>
      <c r="G82" s="59"/>
      <c r="H82" s="37"/>
      <c r="I82" s="194"/>
      <c r="J82" s="194"/>
      <c r="K82" s="37"/>
      <c r="L82" s="37"/>
      <c r="M82" s="59"/>
      <c r="N82" s="37"/>
      <c r="O82" s="98"/>
      <c r="P82" s="98"/>
      <c r="Q82" s="98"/>
    </row>
    <row r="83" spans="2:17" x14ac:dyDescent="0.3">
      <c r="B83" s="37"/>
      <c r="C83" s="194"/>
      <c r="D83" s="194"/>
      <c r="E83" s="37"/>
      <c r="F83" s="37"/>
      <c r="G83" s="59"/>
      <c r="H83" s="37"/>
      <c r="I83" s="194"/>
      <c r="J83" s="194"/>
      <c r="K83" s="37"/>
      <c r="L83" s="37"/>
      <c r="M83" s="59"/>
      <c r="N83" s="37"/>
      <c r="O83" s="98"/>
      <c r="P83" s="98"/>
      <c r="Q83" s="98"/>
    </row>
    <row r="84" spans="2:17" x14ac:dyDescent="0.3">
      <c r="B84" s="37"/>
      <c r="C84" s="194"/>
      <c r="D84" s="194"/>
      <c r="E84" s="37"/>
      <c r="F84" s="37"/>
      <c r="G84" s="59"/>
      <c r="H84" s="37"/>
      <c r="I84" s="194"/>
      <c r="J84" s="194"/>
      <c r="K84" s="37"/>
      <c r="L84" s="37"/>
      <c r="M84" s="59"/>
      <c r="N84" s="37"/>
      <c r="O84" s="98"/>
      <c r="P84" s="98"/>
      <c r="Q84" s="98"/>
    </row>
    <row r="85" spans="2:17" x14ac:dyDescent="0.3">
      <c r="B85" s="37"/>
      <c r="C85" s="194"/>
      <c r="D85" s="194"/>
      <c r="E85" s="37"/>
      <c r="F85" s="37"/>
      <c r="G85" s="59"/>
      <c r="H85" s="37"/>
      <c r="I85" s="194"/>
      <c r="J85" s="194"/>
      <c r="K85" s="37"/>
      <c r="L85" s="37"/>
      <c r="M85" s="59"/>
      <c r="N85" s="37"/>
      <c r="O85" s="98"/>
      <c r="P85" s="98"/>
      <c r="Q85" s="98"/>
    </row>
    <row r="86" spans="2:17" x14ac:dyDescent="0.3">
      <c r="B86" s="37"/>
      <c r="C86" s="194"/>
      <c r="D86" s="194"/>
      <c r="E86" s="37"/>
      <c r="F86" s="37"/>
      <c r="G86" s="59"/>
      <c r="H86" s="37"/>
      <c r="I86" s="194"/>
      <c r="J86" s="194"/>
      <c r="K86" s="37"/>
      <c r="L86" s="37"/>
      <c r="M86" s="59"/>
      <c r="N86" s="37"/>
      <c r="O86" s="98"/>
      <c r="P86" s="98"/>
      <c r="Q86" s="98"/>
    </row>
    <row r="87" spans="2:17" x14ac:dyDescent="0.3">
      <c r="B87" s="37"/>
      <c r="C87" s="194"/>
      <c r="D87" s="194"/>
      <c r="E87" s="37"/>
      <c r="F87" s="37"/>
      <c r="G87" s="59"/>
      <c r="H87" s="37"/>
      <c r="I87" s="194"/>
      <c r="J87" s="194"/>
      <c r="K87" s="37"/>
      <c r="L87" s="37"/>
      <c r="M87" s="59"/>
      <c r="N87" s="37"/>
      <c r="O87" s="98"/>
      <c r="P87" s="98"/>
      <c r="Q87" s="98"/>
    </row>
    <row r="88" spans="2:17" x14ac:dyDescent="0.3">
      <c r="B88" s="37"/>
      <c r="C88" s="194"/>
      <c r="D88" s="194"/>
      <c r="E88" s="37"/>
      <c r="F88" s="37"/>
      <c r="G88" s="59"/>
      <c r="H88" s="37"/>
      <c r="I88" s="194"/>
      <c r="J88" s="194"/>
      <c r="K88" s="37"/>
      <c r="L88" s="37"/>
      <c r="M88" s="59"/>
      <c r="N88" s="37"/>
      <c r="O88" s="98"/>
      <c r="P88" s="98"/>
      <c r="Q88" s="98"/>
    </row>
    <row r="89" spans="2:17" x14ac:dyDescent="0.3">
      <c r="B89" s="37"/>
      <c r="C89" s="194"/>
      <c r="D89" s="194"/>
      <c r="E89" s="37"/>
      <c r="F89" s="37"/>
      <c r="G89" s="59"/>
      <c r="H89" s="37"/>
      <c r="I89" s="194"/>
      <c r="J89" s="194"/>
      <c r="K89" s="37"/>
      <c r="L89" s="37"/>
      <c r="M89" s="59"/>
      <c r="N89" s="37"/>
      <c r="O89" s="98"/>
      <c r="P89" s="98"/>
      <c r="Q89" s="98"/>
    </row>
    <row r="90" spans="2:17" x14ac:dyDescent="0.3">
      <c r="B90" s="37"/>
      <c r="C90" s="194"/>
      <c r="D90" s="194"/>
      <c r="E90" s="37"/>
      <c r="F90" s="37"/>
      <c r="G90" s="59"/>
      <c r="H90" s="37"/>
      <c r="I90" s="194"/>
      <c r="J90" s="194"/>
      <c r="K90" s="37"/>
      <c r="L90" s="37"/>
      <c r="M90" s="59"/>
      <c r="N90" s="37"/>
      <c r="O90" s="98"/>
      <c r="P90" s="98"/>
      <c r="Q90" s="98"/>
    </row>
    <row r="91" spans="2:17" x14ac:dyDescent="0.3">
      <c r="B91" s="37"/>
      <c r="C91" s="194"/>
      <c r="D91" s="194"/>
      <c r="E91" s="37"/>
      <c r="F91" s="37"/>
      <c r="G91" s="59"/>
      <c r="H91" s="37"/>
      <c r="I91" s="194"/>
      <c r="J91" s="194"/>
      <c r="K91" s="37"/>
      <c r="L91" s="37"/>
      <c r="M91" s="59"/>
      <c r="N91" s="37"/>
      <c r="O91" s="98"/>
      <c r="P91" s="98"/>
      <c r="Q91" s="98"/>
    </row>
    <row r="92" spans="2:17" x14ac:dyDescent="0.3">
      <c r="B92" s="37"/>
      <c r="C92" s="194"/>
      <c r="D92" s="194"/>
      <c r="E92" s="37"/>
      <c r="F92" s="37"/>
      <c r="G92" s="59"/>
      <c r="H92" s="37"/>
      <c r="I92" s="194"/>
      <c r="J92" s="194"/>
      <c r="K92" s="37"/>
      <c r="L92" s="37"/>
      <c r="M92" s="59"/>
      <c r="N92" s="37"/>
      <c r="O92" s="98"/>
      <c r="P92" s="98"/>
      <c r="Q92" s="98"/>
    </row>
    <row r="93" spans="2:17" x14ac:dyDescent="0.3">
      <c r="B93" s="37"/>
      <c r="C93" s="194"/>
      <c r="D93" s="194"/>
      <c r="E93" s="37"/>
      <c r="F93" s="37"/>
      <c r="G93" s="59"/>
      <c r="H93" s="37"/>
      <c r="I93" s="194"/>
      <c r="J93" s="194"/>
      <c r="K93" s="37"/>
      <c r="L93" s="37"/>
      <c r="M93" s="59"/>
      <c r="N93" s="37"/>
      <c r="O93" s="98"/>
      <c r="P93" s="98"/>
      <c r="Q93" s="98"/>
    </row>
    <row r="94" spans="2:17" x14ac:dyDescent="0.3">
      <c r="B94" s="37"/>
      <c r="C94" s="194"/>
      <c r="D94" s="194"/>
      <c r="E94" s="37"/>
      <c r="F94" s="37"/>
      <c r="G94" s="59"/>
      <c r="H94" s="37"/>
      <c r="I94" s="194"/>
      <c r="J94" s="194"/>
      <c r="K94" s="37"/>
      <c r="L94" s="37"/>
      <c r="M94" s="59"/>
      <c r="N94" s="37"/>
      <c r="O94" s="98"/>
      <c r="P94" s="98"/>
      <c r="Q94" s="98"/>
    </row>
    <row r="95" spans="2:17" x14ac:dyDescent="0.3">
      <c r="B95" s="37"/>
      <c r="C95" s="194"/>
      <c r="D95" s="194"/>
      <c r="E95" s="37"/>
      <c r="F95" s="37"/>
      <c r="G95" s="59"/>
      <c r="H95" s="37"/>
      <c r="I95" s="194"/>
      <c r="J95" s="194"/>
      <c r="K95" s="37"/>
      <c r="L95" s="37"/>
      <c r="M95" s="59"/>
      <c r="N95" s="37"/>
      <c r="O95" s="98"/>
      <c r="P95" s="98"/>
      <c r="Q95" s="98"/>
    </row>
    <row r="96" spans="2:17" x14ac:dyDescent="0.3">
      <c r="B96" s="37"/>
      <c r="C96" s="194"/>
      <c r="D96" s="194"/>
      <c r="E96" s="37"/>
      <c r="F96" s="37"/>
      <c r="G96" s="59"/>
      <c r="H96" s="37"/>
      <c r="I96" s="194"/>
      <c r="J96" s="194"/>
      <c r="K96" s="37"/>
      <c r="L96" s="37"/>
      <c r="M96" s="59"/>
      <c r="N96" s="37"/>
      <c r="O96" s="98"/>
      <c r="P96" s="98"/>
      <c r="Q96" s="98"/>
    </row>
    <row r="97" spans="2:17" x14ac:dyDescent="0.3">
      <c r="B97" s="37"/>
      <c r="C97" s="194"/>
      <c r="D97" s="194"/>
      <c r="E97" s="37"/>
      <c r="F97" s="37"/>
      <c r="G97" s="59"/>
      <c r="H97" s="37"/>
      <c r="I97" s="194"/>
      <c r="J97" s="194"/>
      <c r="K97" s="37"/>
      <c r="L97" s="37"/>
      <c r="M97" s="59"/>
      <c r="N97" s="37"/>
      <c r="O97" s="98"/>
      <c r="P97" s="98"/>
      <c r="Q97" s="98"/>
    </row>
    <row r="98" spans="2:17" x14ac:dyDescent="0.3">
      <c r="B98" s="37"/>
      <c r="C98" s="194"/>
      <c r="D98" s="194"/>
      <c r="E98" s="37"/>
      <c r="F98" s="37"/>
      <c r="G98" s="59"/>
      <c r="H98" s="37"/>
      <c r="I98" s="194"/>
      <c r="J98" s="194"/>
      <c r="K98" s="37"/>
      <c r="L98" s="37"/>
      <c r="M98" s="59"/>
      <c r="N98" s="37"/>
      <c r="O98" s="98"/>
      <c r="P98" s="98"/>
      <c r="Q98" s="98"/>
    </row>
    <row r="99" spans="2:17" x14ac:dyDescent="0.3">
      <c r="B99" s="37"/>
      <c r="C99" s="194"/>
      <c r="D99" s="194"/>
      <c r="E99" s="37"/>
      <c r="F99" s="37"/>
      <c r="G99" s="59"/>
      <c r="H99" s="37"/>
      <c r="I99" s="194"/>
      <c r="J99" s="194"/>
      <c r="K99" s="37"/>
      <c r="L99" s="37"/>
      <c r="M99" s="59"/>
      <c r="N99" s="37"/>
      <c r="O99" s="98"/>
      <c r="P99" s="98"/>
      <c r="Q99" s="98"/>
    </row>
    <row r="100" spans="2:17" x14ac:dyDescent="0.3">
      <c r="B100" s="37"/>
      <c r="C100" s="194"/>
      <c r="D100" s="194"/>
      <c r="E100" s="37"/>
      <c r="F100" s="37"/>
      <c r="G100" s="59"/>
      <c r="H100" s="37"/>
      <c r="I100" s="194"/>
      <c r="J100" s="194"/>
      <c r="K100" s="37"/>
      <c r="L100" s="37"/>
      <c r="M100" s="59"/>
      <c r="N100" s="37"/>
      <c r="O100" s="98"/>
      <c r="P100" s="98"/>
      <c r="Q100" s="98"/>
    </row>
    <row r="101" spans="2:17" x14ac:dyDescent="0.3">
      <c r="B101" s="37"/>
      <c r="C101" s="194"/>
      <c r="D101" s="194"/>
      <c r="E101" s="37"/>
      <c r="F101" s="37"/>
      <c r="G101" s="59"/>
      <c r="H101" s="37"/>
      <c r="I101" s="194"/>
      <c r="J101" s="194"/>
      <c r="K101" s="37"/>
      <c r="L101" s="37"/>
      <c r="M101" s="59"/>
      <c r="N101" s="37"/>
      <c r="O101" s="98"/>
      <c r="P101" s="98"/>
      <c r="Q101" s="98"/>
    </row>
    <row r="102" spans="2:17" x14ac:dyDescent="0.3">
      <c r="B102" s="37"/>
      <c r="C102" s="194"/>
      <c r="D102" s="194"/>
      <c r="E102" s="37"/>
      <c r="F102" s="37"/>
      <c r="G102" s="59"/>
      <c r="H102" s="37"/>
      <c r="I102" s="194"/>
      <c r="J102" s="194"/>
      <c r="K102" s="37"/>
      <c r="L102" s="37"/>
      <c r="M102" s="59"/>
      <c r="N102" s="37"/>
      <c r="O102" s="98"/>
      <c r="P102" s="98"/>
      <c r="Q102" s="98"/>
    </row>
    <row r="103" spans="2:17" x14ac:dyDescent="0.3">
      <c r="B103" s="37"/>
      <c r="C103" s="194"/>
      <c r="D103" s="194"/>
      <c r="E103" s="37"/>
      <c r="F103" s="37"/>
      <c r="G103" s="59"/>
      <c r="H103" s="37"/>
      <c r="I103" s="194"/>
      <c r="J103" s="194"/>
      <c r="K103" s="37"/>
      <c r="L103" s="37"/>
      <c r="M103" s="59"/>
      <c r="N103" s="37"/>
      <c r="O103" s="98"/>
      <c r="P103" s="98"/>
      <c r="Q103" s="98"/>
    </row>
    <row r="104" spans="2:17" x14ac:dyDescent="0.3">
      <c r="B104" s="37"/>
      <c r="C104" s="194"/>
      <c r="D104" s="194"/>
      <c r="E104" s="37"/>
      <c r="F104" s="37"/>
      <c r="G104" s="59"/>
      <c r="H104" s="37"/>
      <c r="I104" s="194"/>
      <c r="J104" s="194"/>
      <c r="K104" s="37"/>
      <c r="L104" s="37"/>
      <c r="M104" s="59"/>
      <c r="N104" s="37"/>
      <c r="O104" s="98"/>
      <c r="P104" s="98"/>
      <c r="Q104" s="98"/>
    </row>
    <row r="105" spans="2:17" x14ac:dyDescent="0.3">
      <c r="B105" s="37"/>
      <c r="C105" s="194"/>
      <c r="D105" s="194"/>
      <c r="E105" s="37"/>
      <c r="F105" s="37"/>
      <c r="G105" s="59"/>
      <c r="H105" s="37"/>
      <c r="I105" s="194"/>
      <c r="J105" s="194"/>
      <c r="K105" s="37"/>
      <c r="L105" s="37"/>
      <c r="M105" s="59"/>
      <c r="N105" s="37"/>
      <c r="O105" s="98"/>
      <c r="P105" s="98"/>
      <c r="Q105" s="98"/>
    </row>
    <row r="106" spans="2:17" x14ac:dyDescent="0.3">
      <c r="B106" s="37"/>
      <c r="C106" s="194"/>
      <c r="D106" s="194"/>
      <c r="E106" s="37"/>
      <c r="F106" s="37"/>
      <c r="G106" s="59"/>
      <c r="H106" s="37"/>
      <c r="I106" s="194"/>
      <c r="J106" s="194"/>
      <c r="K106" s="37"/>
      <c r="L106" s="37"/>
      <c r="M106" s="59"/>
      <c r="N106" s="37"/>
      <c r="O106" s="98"/>
      <c r="P106" s="98"/>
      <c r="Q106" s="98"/>
    </row>
    <row r="107" spans="2:17" x14ac:dyDescent="0.3">
      <c r="B107" s="37"/>
      <c r="C107" s="194"/>
      <c r="D107" s="194"/>
      <c r="E107" s="37"/>
      <c r="F107" s="37"/>
      <c r="G107" s="59"/>
      <c r="H107" s="37"/>
      <c r="I107" s="194"/>
      <c r="J107" s="194"/>
      <c r="K107" s="37"/>
      <c r="L107" s="37"/>
      <c r="M107" s="59"/>
      <c r="N107" s="37"/>
      <c r="O107" s="98"/>
      <c r="P107" s="98"/>
      <c r="Q107" s="98"/>
    </row>
    <row r="108" spans="2:17" x14ac:dyDescent="0.3">
      <c r="B108" s="37"/>
      <c r="C108" s="194"/>
      <c r="D108" s="194"/>
      <c r="E108" s="37"/>
      <c r="F108" s="37"/>
      <c r="G108" s="59"/>
      <c r="H108" s="37"/>
      <c r="I108" s="194"/>
      <c r="J108" s="194"/>
      <c r="K108" s="37"/>
      <c r="L108" s="37"/>
      <c r="M108" s="59"/>
      <c r="N108" s="37"/>
      <c r="O108" s="98"/>
      <c r="P108" s="98"/>
      <c r="Q108" s="98"/>
    </row>
    <row r="109" spans="2:17" x14ac:dyDescent="0.3">
      <c r="B109" s="37"/>
      <c r="C109" s="194"/>
      <c r="D109" s="194"/>
      <c r="E109" s="37"/>
      <c r="F109" s="37"/>
      <c r="G109" s="59"/>
      <c r="H109" s="37"/>
      <c r="I109" s="194"/>
      <c r="J109" s="194"/>
      <c r="K109" s="37"/>
      <c r="L109" s="37"/>
      <c r="M109" s="59"/>
      <c r="N109" s="37"/>
      <c r="O109" s="98"/>
      <c r="P109" s="98"/>
      <c r="Q109" s="98"/>
    </row>
    <row r="110" spans="2:17" x14ac:dyDescent="0.3">
      <c r="B110" s="37"/>
      <c r="C110" s="194"/>
      <c r="D110" s="194"/>
      <c r="E110" s="37"/>
      <c r="F110" s="37"/>
      <c r="G110" s="59"/>
      <c r="H110" s="37"/>
      <c r="I110" s="194"/>
      <c r="J110" s="194"/>
      <c r="K110" s="37"/>
      <c r="L110" s="37"/>
      <c r="M110" s="59"/>
      <c r="N110" s="37"/>
      <c r="O110" s="98"/>
      <c r="P110" s="98"/>
      <c r="Q110" s="98"/>
    </row>
    <row r="111" spans="2:17" x14ac:dyDescent="0.3">
      <c r="B111" s="37"/>
      <c r="C111" s="194"/>
      <c r="D111" s="194"/>
      <c r="E111" s="37"/>
      <c r="F111" s="37"/>
      <c r="G111" s="59"/>
      <c r="H111" s="37"/>
      <c r="I111" s="194"/>
      <c r="J111" s="194"/>
      <c r="K111" s="37"/>
      <c r="L111" s="37"/>
      <c r="M111" s="59"/>
      <c r="N111" s="37"/>
      <c r="O111" s="98"/>
      <c r="P111" s="98"/>
      <c r="Q111" s="98"/>
    </row>
    <row r="112" spans="2:17" x14ac:dyDescent="0.3">
      <c r="B112" s="37"/>
      <c r="C112" s="194"/>
      <c r="D112" s="194"/>
      <c r="E112" s="37"/>
      <c r="F112" s="37"/>
      <c r="G112" s="59"/>
      <c r="H112" s="37"/>
      <c r="I112" s="194"/>
      <c r="J112" s="194"/>
      <c r="K112" s="37"/>
      <c r="L112" s="37"/>
      <c r="M112" s="59"/>
      <c r="N112" s="37"/>
      <c r="O112" s="98"/>
      <c r="P112" s="98"/>
      <c r="Q112" s="98"/>
    </row>
    <row r="113" spans="2:17" x14ac:dyDescent="0.3">
      <c r="B113" s="37"/>
      <c r="C113" s="194"/>
      <c r="D113" s="194"/>
      <c r="E113" s="37"/>
      <c r="F113" s="37"/>
      <c r="G113" s="59"/>
      <c r="H113" s="37"/>
      <c r="I113" s="194"/>
      <c r="J113" s="194"/>
      <c r="K113" s="37"/>
      <c r="L113" s="37"/>
      <c r="M113" s="59"/>
      <c r="N113" s="37"/>
      <c r="O113" s="98"/>
      <c r="P113" s="98"/>
      <c r="Q113" s="98"/>
    </row>
    <row r="114" spans="2:17" x14ac:dyDescent="0.3">
      <c r="B114" s="37"/>
      <c r="C114" s="194"/>
      <c r="D114" s="194"/>
      <c r="E114" s="37"/>
      <c r="F114" s="37"/>
      <c r="G114" s="59"/>
      <c r="H114" s="37"/>
      <c r="I114" s="194"/>
      <c r="J114" s="194"/>
      <c r="K114" s="37"/>
      <c r="L114" s="37"/>
      <c r="M114" s="59"/>
      <c r="N114" s="37"/>
      <c r="O114" s="98"/>
      <c r="P114" s="98"/>
      <c r="Q114" s="98"/>
    </row>
    <row r="115" spans="2:17" x14ac:dyDescent="0.3">
      <c r="B115" s="37"/>
      <c r="C115" s="194"/>
      <c r="D115" s="194"/>
      <c r="E115" s="37"/>
      <c r="F115" s="37"/>
      <c r="G115" s="59"/>
      <c r="H115" s="37"/>
      <c r="I115" s="194"/>
      <c r="J115" s="194"/>
      <c r="K115" s="37"/>
      <c r="L115" s="37"/>
      <c r="M115" s="59"/>
      <c r="N115" s="37"/>
      <c r="O115" s="98"/>
      <c r="P115" s="98"/>
      <c r="Q115" s="98"/>
    </row>
    <row r="116" spans="2:17" x14ac:dyDescent="0.3">
      <c r="B116" s="37"/>
      <c r="C116" s="194"/>
      <c r="D116" s="194"/>
      <c r="E116" s="37"/>
      <c r="F116" s="37"/>
      <c r="G116" s="59"/>
      <c r="H116" s="37"/>
      <c r="I116" s="194"/>
      <c r="J116" s="194"/>
      <c r="K116" s="37"/>
      <c r="L116" s="37"/>
      <c r="M116" s="59"/>
      <c r="N116" s="37"/>
      <c r="O116" s="98"/>
      <c r="P116" s="98"/>
      <c r="Q116" s="98"/>
    </row>
    <row r="117" spans="2:17" x14ac:dyDescent="0.3">
      <c r="B117" s="37"/>
      <c r="C117" s="194"/>
      <c r="D117" s="194"/>
      <c r="E117" s="37"/>
      <c r="F117" s="37"/>
      <c r="G117" s="59"/>
      <c r="H117" s="37"/>
      <c r="I117" s="194"/>
      <c r="J117" s="194"/>
      <c r="K117" s="37"/>
      <c r="L117" s="37"/>
      <c r="M117" s="59"/>
      <c r="N117" s="37"/>
      <c r="O117" s="98"/>
      <c r="P117" s="98"/>
      <c r="Q117" s="98"/>
    </row>
    <row r="118" spans="2:17" x14ac:dyDescent="0.3">
      <c r="B118" s="37"/>
      <c r="C118" s="194"/>
      <c r="D118" s="194"/>
      <c r="E118" s="37"/>
      <c r="F118" s="37"/>
      <c r="G118" s="59"/>
      <c r="H118" s="37"/>
      <c r="I118" s="194"/>
      <c r="J118" s="194"/>
      <c r="K118" s="37"/>
      <c r="L118" s="37"/>
      <c r="M118" s="59"/>
      <c r="N118" s="37"/>
      <c r="O118" s="98"/>
      <c r="P118" s="98"/>
      <c r="Q118" s="98"/>
    </row>
    <row r="119" spans="2:17" x14ac:dyDescent="0.3">
      <c r="B119" s="37"/>
      <c r="C119" s="194"/>
      <c r="D119" s="194"/>
      <c r="E119" s="37"/>
      <c r="F119" s="37"/>
      <c r="G119" s="59"/>
      <c r="H119" s="37"/>
      <c r="I119" s="194"/>
      <c r="J119" s="194"/>
      <c r="K119" s="37"/>
      <c r="L119" s="37"/>
      <c r="M119" s="59"/>
      <c r="N119" s="37"/>
      <c r="O119" s="98"/>
      <c r="P119" s="98"/>
      <c r="Q119" s="98"/>
    </row>
    <row r="120" spans="2:17" x14ac:dyDescent="0.3">
      <c r="B120" s="37"/>
      <c r="C120" s="194"/>
      <c r="D120" s="194"/>
      <c r="E120" s="37"/>
      <c r="F120" s="37"/>
      <c r="G120" s="59"/>
      <c r="H120" s="37"/>
      <c r="I120" s="194"/>
      <c r="J120" s="194"/>
      <c r="K120" s="37"/>
      <c r="L120" s="37"/>
      <c r="M120" s="59"/>
      <c r="N120" s="37"/>
      <c r="O120" s="98"/>
      <c r="P120" s="98"/>
      <c r="Q120" s="98"/>
    </row>
    <row r="121" spans="2:17" x14ac:dyDescent="0.3">
      <c r="B121" s="37"/>
      <c r="C121" s="194"/>
      <c r="D121" s="194"/>
      <c r="E121" s="37"/>
      <c r="F121" s="37"/>
      <c r="G121" s="59"/>
      <c r="H121" s="37"/>
      <c r="I121" s="194"/>
      <c r="J121" s="194"/>
      <c r="K121" s="37"/>
      <c r="L121" s="37"/>
      <c r="M121" s="59"/>
      <c r="N121" s="37"/>
      <c r="O121" s="98"/>
      <c r="P121" s="98"/>
      <c r="Q121" s="98"/>
    </row>
    <row r="122" spans="2:17" x14ac:dyDescent="0.3">
      <c r="B122" s="37"/>
      <c r="C122" s="194"/>
      <c r="D122" s="194"/>
      <c r="E122" s="37"/>
      <c r="F122" s="37"/>
      <c r="G122" s="59"/>
      <c r="H122" s="37"/>
      <c r="I122" s="194"/>
      <c r="J122" s="194"/>
      <c r="K122" s="37"/>
      <c r="L122" s="37"/>
      <c r="M122" s="59"/>
      <c r="N122" s="37"/>
      <c r="O122" s="98"/>
      <c r="P122" s="98"/>
      <c r="Q122" s="98"/>
    </row>
    <row r="123" spans="2:17" x14ac:dyDescent="0.3">
      <c r="B123" s="37"/>
      <c r="C123" s="194"/>
      <c r="D123" s="194"/>
      <c r="E123" s="37"/>
      <c r="F123" s="37"/>
      <c r="G123" s="59"/>
      <c r="H123" s="37"/>
      <c r="I123" s="194"/>
      <c r="J123" s="194"/>
      <c r="K123" s="37"/>
      <c r="L123" s="37"/>
      <c r="M123" s="59"/>
      <c r="N123" s="37"/>
      <c r="O123" s="98"/>
      <c r="P123" s="98"/>
      <c r="Q123" s="98"/>
    </row>
    <row r="124" spans="2:17" x14ac:dyDescent="0.3">
      <c r="B124" s="37"/>
      <c r="C124" s="194"/>
      <c r="D124" s="194"/>
      <c r="E124" s="37"/>
      <c r="F124" s="37"/>
      <c r="G124" s="59"/>
      <c r="H124" s="37"/>
      <c r="I124" s="194"/>
      <c r="J124" s="194"/>
      <c r="K124" s="37"/>
      <c r="L124" s="37"/>
      <c r="M124" s="59"/>
      <c r="N124" s="37"/>
      <c r="O124" s="98"/>
      <c r="P124" s="98"/>
      <c r="Q124" s="98"/>
    </row>
    <row r="125" spans="2:17" x14ac:dyDescent="0.3">
      <c r="B125" s="37"/>
      <c r="C125" s="194"/>
      <c r="D125" s="194"/>
      <c r="E125" s="37"/>
      <c r="F125" s="37"/>
      <c r="G125" s="59"/>
      <c r="H125" s="37"/>
      <c r="I125" s="194"/>
      <c r="J125" s="194"/>
      <c r="K125" s="37"/>
      <c r="L125" s="37"/>
      <c r="M125" s="59"/>
      <c r="N125" s="37"/>
      <c r="O125" s="98"/>
      <c r="P125" s="98"/>
      <c r="Q125" s="98"/>
    </row>
    <row r="126" spans="2:17" x14ac:dyDescent="0.3">
      <c r="B126" s="37"/>
      <c r="C126" s="194"/>
      <c r="D126" s="194"/>
      <c r="E126" s="37"/>
      <c r="F126" s="37"/>
      <c r="G126" s="59"/>
      <c r="H126" s="37"/>
      <c r="I126" s="194"/>
      <c r="J126" s="194"/>
      <c r="K126" s="37"/>
      <c r="L126" s="37"/>
      <c r="M126" s="59"/>
      <c r="N126" s="37"/>
      <c r="O126" s="98"/>
      <c r="P126" s="98"/>
      <c r="Q126" s="98"/>
    </row>
    <row r="127" spans="2:17" x14ac:dyDescent="0.3">
      <c r="B127" s="37"/>
      <c r="C127" s="194"/>
      <c r="D127" s="194"/>
      <c r="E127" s="37"/>
      <c r="F127" s="37"/>
      <c r="G127" s="59"/>
      <c r="H127" s="37"/>
      <c r="I127" s="194"/>
      <c r="J127" s="194"/>
      <c r="K127" s="37"/>
      <c r="L127" s="37"/>
      <c r="M127" s="59"/>
      <c r="N127" s="37"/>
      <c r="O127" s="98"/>
      <c r="P127" s="98"/>
      <c r="Q127" s="98"/>
    </row>
    <row r="128" spans="2:17" x14ac:dyDescent="0.3">
      <c r="B128" s="37"/>
      <c r="C128" s="194"/>
      <c r="D128" s="194"/>
      <c r="E128" s="37"/>
      <c r="F128" s="37"/>
      <c r="G128" s="59"/>
      <c r="H128" s="37"/>
      <c r="I128" s="194"/>
      <c r="J128" s="194"/>
      <c r="K128" s="37"/>
      <c r="L128" s="37"/>
      <c r="M128" s="59"/>
      <c r="N128" s="37"/>
      <c r="O128" s="98"/>
      <c r="P128" s="98"/>
      <c r="Q128" s="98"/>
    </row>
    <row r="129" spans="2:17" x14ac:dyDescent="0.3">
      <c r="B129" s="37"/>
      <c r="C129" s="194"/>
      <c r="D129" s="194"/>
      <c r="E129" s="37"/>
      <c r="F129" s="37"/>
      <c r="G129" s="59"/>
      <c r="H129" s="37"/>
      <c r="I129" s="194"/>
      <c r="J129" s="194"/>
      <c r="K129" s="37"/>
      <c r="L129" s="37"/>
      <c r="M129" s="59"/>
      <c r="N129" s="37"/>
      <c r="O129" s="98"/>
      <c r="P129" s="98"/>
      <c r="Q129" s="98"/>
    </row>
    <row r="130" spans="2:17" x14ac:dyDescent="0.3">
      <c r="B130" s="37"/>
      <c r="C130" s="194"/>
      <c r="D130" s="194"/>
      <c r="E130" s="37"/>
      <c r="F130" s="37"/>
      <c r="G130" s="59"/>
      <c r="H130" s="37"/>
      <c r="I130" s="194"/>
      <c r="J130" s="194"/>
      <c r="K130" s="37"/>
      <c r="L130" s="37"/>
      <c r="M130" s="59"/>
      <c r="N130" s="37"/>
      <c r="O130" s="98"/>
      <c r="P130" s="98"/>
      <c r="Q130" s="98"/>
    </row>
    <row r="131" spans="2:17" x14ac:dyDescent="0.3">
      <c r="B131" s="37"/>
      <c r="C131" s="194"/>
      <c r="D131" s="194"/>
      <c r="E131" s="37"/>
      <c r="F131" s="37"/>
      <c r="G131" s="59"/>
      <c r="H131" s="37"/>
      <c r="I131" s="194"/>
      <c r="J131" s="194"/>
      <c r="K131" s="37"/>
      <c r="L131" s="37"/>
      <c r="M131" s="59"/>
      <c r="N131" s="37"/>
      <c r="O131" s="98"/>
      <c r="P131" s="98"/>
      <c r="Q131" s="98"/>
    </row>
    <row r="132" spans="2:17" x14ac:dyDescent="0.3">
      <c r="B132" s="37"/>
      <c r="C132" s="194"/>
      <c r="D132" s="194"/>
      <c r="E132" s="37"/>
      <c r="F132" s="37"/>
      <c r="G132" s="59"/>
      <c r="H132" s="37"/>
      <c r="I132" s="194"/>
      <c r="J132" s="194"/>
      <c r="K132" s="37"/>
      <c r="L132" s="37"/>
      <c r="M132" s="59"/>
      <c r="N132" s="37"/>
      <c r="O132" s="98"/>
      <c r="P132" s="98"/>
      <c r="Q132" s="98"/>
    </row>
    <row r="133" spans="2:17" x14ac:dyDescent="0.3">
      <c r="B133" s="37"/>
      <c r="C133" s="194"/>
      <c r="D133" s="194"/>
      <c r="E133" s="37"/>
      <c r="F133" s="37"/>
      <c r="G133" s="59"/>
      <c r="H133" s="37"/>
      <c r="I133" s="194"/>
      <c r="J133" s="194"/>
      <c r="K133" s="37"/>
      <c r="L133" s="37"/>
      <c r="M133" s="59"/>
      <c r="N133" s="37"/>
      <c r="O133" s="98"/>
      <c r="P133" s="98"/>
      <c r="Q133" s="98"/>
    </row>
    <row r="134" spans="2:17" x14ac:dyDescent="0.3">
      <c r="B134" s="37"/>
      <c r="C134" s="194"/>
      <c r="D134" s="194"/>
      <c r="E134" s="37"/>
      <c r="F134" s="37"/>
      <c r="G134" s="59"/>
      <c r="H134" s="37"/>
      <c r="I134" s="194"/>
      <c r="J134" s="194"/>
      <c r="K134" s="37"/>
      <c r="L134" s="37"/>
      <c r="M134" s="59"/>
      <c r="N134" s="37"/>
      <c r="O134" s="98"/>
      <c r="P134" s="98"/>
      <c r="Q134" s="98"/>
    </row>
    <row r="135" spans="2:17" x14ac:dyDescent="0.3">
      <c r="B135" s="37"/>
      <c r="C135" s="194"/>
      <c r="D135" s="194"/>
      <c r="E135" s="37"/>
      <c r="F135" s="37"/>
      <c r="G135" s="59"/>
      <c r="H135" s="37"/>
      <c r="I135" s="194"/>
      <c r="J135" s="194"/>
      <c r="K135" s="37"/>
      <c r="L135" s="37"/>
      <c r="M135" s="59"/>
      <c r="N135" s="37"/>
      <c r="O135" s="98"/>
      <c r="P135" s="98"/>
      <c r="Q135" s="98"/>
    </row>
    <row r="136" spans="2:17" x14ac:dyDescent="0.3">
      <c r="B136" s="37"/>
      <c r="C136" s="194"/>
      <c r="D136" s="194"/>
      <c r="E136" s="37"/>
      <c r="F136" s="37"/>
      <c r="G136" s="59"/>
      <c r="H136" s="37"/>
      <c r="I136" s="194"/>
      <c r="J136" s="194"/>
      <c r="K136" s="37"/>
      <c r="L136" s="37"/>
      <c r="M136" s="59"/>
      <c r="N136" s="37"/>
      <c r="O136" s="98"/>
      <c r="P136" s="98"/>
      <c r="Q136" s="98"/>
    </row>
    <row r="137" spans="2:17" x14ac:dyDescent="0.3">
      <c r="B137" s="37"/>
      <c r="C137" s="194"/>
      <c r="D137" s="194"/>
      <c r="E137" s="37"/>
      <c r="F137" s="37"/>
      <c r="G137" s="59"/>
      <c r="H137" s="37"/>
      <c r="I137" s="194"/>
      <c r="J137" s="194"/>
      <c r="K137" s="37"/>
      <c r="L137" s="37"/>
      <c r="M137" s="59"/>
      <c r="N137" s="37"/>
      <c r="O137" s="98"/>
      <c r="P137" s="98"/>
      <c r="Q137" s="98"/>
    </row>
    <row r="138" spans="2:17" x14ac:dyDescent="0.3">
      <c r="B138" s="37"/>
      <c r="C138" s="194"/>
      <c r="D138" s="194"/>
      <c r="E138" s="37"/>
      <c r="F138" s="37"/>
      <c r="G138" s="59"/>
      <c r="H138" s="37"/>
      <c r="I138" s="194"/>
      <c r="J138" s="194"/>
      <c r="K138" s="37"/>
      <c r="L138" s="37"/>
      <c r="M138" s="59"/>
      <c r="N138" s="37"/>
      <c r="O138" s="98"/>
      <c r="P138" s="98"/>
      <c r="Q138" s="98"/>
    </row>
    <row r="139" spans="2:17" x14ac:dyDescent="0.3">
      <c r="B139" s="37"/>
      <c r="C139" s="194"/>
      <c r="D139" s="194"/>
      <c r="E139" s="37"/>
      <c r="F139" s="37"/>
      <c r="G139" s="59"/>
      <c r="H139" s="37"/>
      <c r="I139" s="194"/>
      <c r="J139" s="194"/>
      <c r="K139" s="37"/>
      <c r="L139" s="37"/>
      <c r="M139" s="59"/>
      <c r="N139" s="37"/>
      <c r="O139" s="98"/>
      <c r="P139" s="98"/>
      <c r="Q139" s="98"/>
    </row>
    <row r="140" spans="2:17" x14ac:dyDescent="0.3">
      <c r="B140" s="37"/>
      <c r="C140" s="194"/>
      <c r="D140" s="194"/>
      <c r="E140" s="37"/>
      <c r="F140" s="37"/>
      <c r="G140" s="59"/>
      <c r="H140" s="37"/>
      <c r="I140" s="194"/>
      <c r="J140" s="194"/>
      <c r="K140" s="37"/>
      <c r="L140" s="37"/>
      <c r="M140" s="59"/>
      <c r="N140" s="37"/>
      <c r="O140" s="98"/>
      <c r="P140" s="98"/>
      <c r="Q140" s="98"/>
    </row>
    <row r="141" spans="2:17" x14ac:dyDescent="0.3">
      <c r="B141" s="37"/>
      <c r="C141" s="194"/>
      <c r="D141" s="194"/>
      <c r="E141" s="37"/>
      <c r="F141" s="37"/>
      <c r="G141" s="59"/>
      <c r="H141" s="37"/>
      <c r="I141" s="194"/>
      <c r="J141" s="194"/>
      <c r="K141" s="37"/>
      <c r="L141" s="37"/>
      <c r="M141" s="59"/>
      <c r="N141" s="37"/>
      <c r="O141" s="98"/>
      <c r="P141" s="98"/>
      <c r="Q141" s="98"/>
    </row>
    <row r="142" spans="2:17" x14ac:dyDescent="0.3">
      <c r="B142" s="37"/>
      <c r="C142" s="194"/>
      <c r="D142" s="194"/>
      <c r="E142" s="37"/>
      <c r="F142" s="37"/>
      <c r="G142" s="59"/>
      <c r="H142" s="37"/>
      <c r="I142" s="194"/>
      <c r="J142" s="194"/>
      <c r="K142" s="37"/>
      <c r="L142" s="37"/>
      <c r="M142" s="59"/>
      <c r="N142" s="37"/>
      <c r="O142" s="98"/>
      <c r="P142" s="98"/>
      <c r="Q142" s="98"/>
    </row>
    <row r="143" spans="2:17" x14ac:dyDescent="0.3">
      <c r="B143" s="37"/>
      <c r="C143" s="194"/>
      <c r="D143" s="194"/>
      <c r="E143" s="37"/>
      <c r="F143" s="37"/>
      <c r="G143" s="59"/>
      <c r="H143" s="37"/>
      <c r="I143" s="194"/>
      <c r="J143" s="194"/>
      <c r="K143" s="37"/>
      <c r="L143" s="37"/>
      <c r="M143" s="59"/>
      <c r="N143" s="37"/>
      <c r="O143" s="98"/>
      <c r="P143" s="98"/>
      <c r="Q143" s="98"/>
    </row>
    <row r="144" spans="2:17" x14ac:dyDescent="0.3">
      <c r="B144" s="37"/>
      <c r="C144" s="194"/>
      <c r="D144" s="194"/>
      <c r="E144" s="37"/>
      <c r="F144" s="37"/>
      <c r="G144" s="59"/>
      <c r="H144" s="37"/>
      <c r="I144" s="194"/>
      <c r="J144" s="194"/>
      <c r="K144" s="37"/>
      <c r="L144" s="37"/>
      <c r="M144" s="59"/>
      <c r="N144" s="37"/>
      <c r="O144" s="98"/>
      <c r="P144" s="98"/>
      <c r="Q144" s="98"/>
    </row>
    <row r="145" spans="2:17" x14ac:dyDescent="0.3">
      <c r="B145" s="37"/>
      <c r="C145" s="194"/>
      <c r="D145" s="194"/>
      <c r="E145" s="37"/>
      <c r="F145" s="37"/>
      <c r="G145" s="59"/>
      <c r="H145" s="37"/>
      <c r="I145" s="194"/>
      <c r="J145" s="194"/>
      <c r="K145" s="37"/>
      <c r="L145" s="37"/>
      <c r="M145" s="59"/>
      <c r="N145" s="37"/>
      <c r="O145" s="98"/>
      <c r="P145" s="98"/>
      <c r="Q145" s="98"/>
    </row>
    <row r="146" spans="2:17" x14ac:dyDescent="0.3">
      <c r="B146" s="37"/>
      <c r="C146" s="194"/>
      <c r="D146" s="194"/>
      <c r="E146" s="37"/>
      <c r="F146" s="37"/>
      <c r="G146" s="59"/>
      <c r="H146" s="37"/>
      <c r="I146" s="194"/>
      <c r="J146" s="194"/>
      <c r="K146" s="37"/>
      <c r="L146" s="37"/>
      <c r="M146" s="59"/>
      <c r="N146" s="37"/>
      <c r="O146" s="98"/>
      <c r="P146" s="98"/>
      <c r="Q146" s="98"/>
    </row>
    <row r="147" spans="2:17" x14ac:dyDescent="0.3">
      <c r="B147" s="37"/>
      <c r="C147" s="194"/>
      <c r="D147" s="194"/>
      <c r="E147" s="37"/>
      <c r="F147" s="37"/>
      <c r="G147" s="59"/>
      <c r="H147" s="37"/>
      <c r="I147" s="194"/>
      <c r="J147" s="194"/>
      <c r="K147" s="37"/>
      <c r="L147" s="37"/>
      <c r="M147" s="59"/>
      <c r="N147" s="37"/>
      <c r="O147" s="98"/>
      <c r="P147" s="98"/>
      <c r="Q147" s="98"/>
    </row>
    <row r="148" spans="2:17" x14ac:dyDescent="0.3">
      <c r="B148" s="37"/>
      <c r="C148" s="194"/>
      <c r="D148" s="194"/>
      <c r="E148" s="37"/>
      <c r="F148" s="37"/>
      <c r="G148" s="59"/>
      <c r="H148" s="37"/>
      <c r="I148" s="194"/>
      <c r="J148" s="194"/>
      <c r="K148" s="37"/>
      <c r="L148" s="37"/>
      <c r="M148" s="59"/>
      <c r="N148" s="37"/>
      <c r="O148" s="98"/>
      <c r="P148" s="98"/>
      <c r="Q148" s="98"/>
    </row>
    <row r="149" spans="2:17" x14ac:dyDescent="0.3">
      <c r="B149" s="37"/>
      <c r="C149" s="194"/>
      <c r="D149" s="194"/>
      <c r="E149" s="37"/>
      <c r="F149" s="37"/>
      <c r="G149" s="59"/>
      <c r="H149" s="37"/>
      <c r="I149" s="194"/>
      <c r="J149" s="194"/>
      <c r="K149" s="37"/>
      <c r="L149" s="37"/>
      <c r="M149" s="59"/>
      <c r="N149" s="37"/>
      <c r="O149" s="98"/>
      <c r="P149" s="98"/>
      <c r="Q149" s="98"/>
    </row>
    <row r="150" spans="2:17" x14ac:dyDescent="0.3">
      <c r="B150" s="37"/>
      <c r="C150" s="194"/>
      <c r="D150" s="194"/>
      <c r="E150" s="37"/>
      <c r="F150" s="37"/>
      <c r="G150" s="59"/>
      <c r="H150" s="37"/>
      <c r="I150" s="194"/>
      <c r="J150" s="194"/>
      <c r="K150" s="37"/>
      <c r="L150" s="37"/>
      <c r="M150" s="59"/>
      <c r="N150" s="37"/>
      <c r="O150" s="98"/>
      <c r="P150" s="98"/>
      <c r="Q150" s="98"/>
    </row>
    <row r="151" spans="2:17" x14ac:dyDescent="0.3">
      <c r="B151" s="37"/>
      <c r="C151" s="194"/>
      <c r="D151" s="194"/>
      <c r="E151" s="37"/>
      <c r="F151" s="37"/>
      <c r="G151" s="59"/>
      <c r="H151" s="37"/>
      <c r="I151" s="194"/>
      <c r="J151" s="194"/>
      <c r="K151" s="37"/>
      <c r="L151" s="37"/>
      <c r="M151" s="59"/>
      <c r="N151" s="37"/>
      <c r="O151" s="98"/>
      <c r="P151" s="98"/>
      <c r="Q151" s="98"/>
    </row>
    <row r="152" spans="2:17" x14ac:dyDescent="0.3">
      <c r="B152" s="37"/>
      <c r="C152" s="194"/>
      <c r="D152" s="194"/>
      <c r="E152" s="37"/>
      <c r="F152" s="37"/>
      <c r="G152" s="59"/>
      <c r="H152" s="37"/>
      <c r="I152" s="194"/>
      <c r="J152" s="194"/>
      <c r="K152" s="37"/>
      <c r="L152" s="37"/>
      <c r="M152" s="59"/>
      <c r="N152" s="37"/>
      <c r="O152" s="98"/>
      <c r="P152" s="98"/>
      <c r="Q152" s="98"/>
    </row>
    <row r="153" spans="2:17" x14ac:dyDescent="0.3">
      <c r="B153" s="37"/>
      <c r="C153" s="194"/>
      <c r="D153" s="194"/>
      <c r="E153" s="37"/>
      <c r="F153" s="37"/>
      <c r="G153" s="59"/>
      <c r="H153" s="37"/>
      <c r="I153" s="194"/>
      <c r="J153" s="194"/>
      <c r="K153" s="37"/>
      <c r="L153" s="37"/>
      <c r="M153" s="59"/>
      <c r="N153" s="37"/>
      <c r="O153" s="98"/>
      <c r="P153" s="98"/>
      <c r="Q153" s="98"/>
    </row>
    <row r="154" spans="2:17" x14ac:dyDescent="0.3">
      <c r="B154" s="37"/>
      <c r="C154" s="194"/>
      <c r="D154" s="194"/>
      <c r="E154" s="37"/>
      <c r="F154" s="37"/>
      <c r="G154" s="59"/>
      <c r="H154" s="37"/>
      <c r="I154" s="194"/>
      <c r="J154" s="194"/>
      <c r="K154" s="37"/>
      <c r="L154" s="37"/>
      <c r="M154" s="59"/>
      <c r="N154" s="37"/>
      <c r="O154" s="98"/>
      <c r="P154" s="98"/>
      <c r="Q154" s="98"/>
    </row>
    <row r="155" spans="2:17" x14ac:dyDescent="0.3">
      <c r="B155" s="37"/>
      <c r="C155" s="194"/>
      <c r="D155" s="194"/>
      <c r="E155" s="37"/>
      <c r="F155" s="37"/>
      <c r="G155" s="59"/>
      <c r="H155" s="37"/>
      <c r="I155" s="194"/>
      <c r="J155" s="194"/>
      <c r="K155" s="37"/>
      <c r="L155" s="37"/>
      <c r="M155" s="59"/>
      <c r="N155" s="37"/>
      <c r="O155" s="98"/>
      <c r="P155" s="98"/>
      <c r="Q155" s="98"/>
    </row>
    <row r="156" spans="2:17" x14ac:dyDescent="0.3">
      <c r="B156" s="37"/>
      <c r="C156" s="194"/>
      <c r="D156" s="194"/>
      <c r="E156" s="37"/>
      <c r="F156" s="37"/>
      <c r="G156" s="59"/>
      <c r="H156" s="37"/>
      <c r="I156" s="194"/>
      <c r="J156" s="194"/>
      <c r="K156" s="37"/>
      <c r="L156" s="37"/>
      <c r="M156" s="59"/>
      <c r="N156" s="37"/>
      <c r="O156" s="98"/>
      <c r="P156" s="98"/>
      <c r="Q156" s="98"/>
    </row>
    <row r="157" spans="2:17" x14ac:dyDescent="0.3">
      <c r="B157" s="37"/>
      <c r="C157" s="194"/>
      <c r="D157" s="194"/>
      <c r="E157" s="37"/>
      <c r="F157" s="37"/>
      <c r="G157" s="59"/>
      <c r="H157" s="37"/>
      <c r="I157" s="194"/>
      <c r="J157" s="194"/>
      <c r="K157" s="37"/>
      <c r="L157" s="37"/>
      <c r="M157" s="59"/>
      <c r="N157" s="37"/>
      <c r="O157" s="98"/>
      <c r="P157" s="98"/>
      <c r="Q157" s="98"/>
    </row>
    <row r="158" spans="2:17" x14ac:dyDescent="0.3">
      <c r="B158" s="37"/>
      <c r="C158" s="194"/>
      <c r="D158" s="194"/>
      <c r="E158" s="37"/>
      <c r="F158" s="37"/>
      <c r="G158" s="59"/>
      <c r="H158" s="37"/>
      <c r="I158" s="194"/>
      <c r="J158" s="194"/>
      <c r="K158" s="37"/>
      <c r="L158" s="37"/>
      <c r="M158" s="59"/>
      <c r="N158" s="37"/>
      <c r="O158" s="98"/>
      <c r="P158" s="98"/>
      <c r="Q158" s="98"/>
    </row>
    <row r="159" spans="2:17" x14ac:dyDescent="0.3">
      <c r="B159" s="37"/>
      <c r="C159" s="194"/>
      <c r="D159" s="194"/>
      <c r="E159" s="37"/>
      <c r="F159" s="37"/>
      <c r="G159" s="59"/>
      <c r="H159" s="37"/>
      <c r="I159" s="194"/>
      <c r="J159" s="194"/>
      <c r="K159" s="37"/>
      <c r="L159" s="37"/>
      <c r="M159" s="59"/>
      <c r="N159" s="37"/>
      <c r="O159" s="98"/>
      <c r="P159" s="98"/>
      <c r="Q159" s="98"/>
    </row>
    <row r="160" spans="2:17" x14ac:dyDescent="0.3">
      <c r="B160" s="37"/>
      <c r="C160" s="194"/>
      <c r="D160" s="194"/>
      <c r="E160" s="37"/>
      <c r="F160" s="37"/>
      <c r="G160" s="59"/>
      <c r="H160" s="37"/>
      <c r="I160" s="194"/>
      <c r="J160" s="194"/>
      <c r="K160" s="37"/>
      <c r="L160" s="37"/>
      <c r="M160" s="59"/>
      <c r="N160" s="37"/>
      <c r="O160" s="98"/>
      <c r="P160" s="98"/>
      <c r="Q160" s="98"/>
    </row>
    <row r="161" spans="2:17" x14ac:dyDescent="0.3">
      <c r="B161" s="37"/>
      <c r="C161" s="194"/>
      <c r="D161" s="194"/>
      <c r="E161" s="37"/>
      <c r="F161" s="37"/>
      <c r="G161" s="59"/>
      <c r="H161" s="37"/>
      <c r="I161" s="194"/>
      <c r="J161" s="194"/>
      <c r="K161" s="37"/>
      <c r="L161" s="37"/>
      <c r="M161" s="59"/>
      <c r="N161" s="37"/>
      <c r="O161" s="98"/>
      <c r="P161" s="98"/>
      <c r="Q161" s="98"/>
    </row>
    <row r="162" spans="2:17" x14ac:dyDescent="0.3">
      <c r="B162" s="37"/>
      <c r="C162" s="194"/>
      <c r="D162" s="194"/>
      <c r="E162" s="37"/>
      <c r="F162" s="37"/>
      <c r="G162" s="59"/>
      <c r="H162" s="37"/>
      <c r="I162" s="194"/>
      <c r="J162" s="194"/>
      <c r="K162" s="37"/>
      <c r="L162" s="37"/>
      <c r="M162" s="59"/>
      <c r="N162" s="37"/>
      <c r="O162" s="98"/>
      <c r="P162" s="98"/>
      <c r="Q162" s="98"/>
    </row>
    <row r="163" spans="2:17" x14ac:dyDescent="0.3">
      <c r="B163" s="37"/>
      <c r="C163" s="194"/>
      <c r="D163" s="194"/>
      <c r="E163" s="37"/>
      <c r="F163" s="37"/>
      <c r="G163" s="59"/>
      <c r="H163" s="37"/>
      <c r="I163" s="194"/>
      <c r="J163" s="194"/>
      <c r="K163" s="37"/>
      <c r="L163" s="37"/>
      <c r="M163" s="59"/>
      <c r="N163" s="37"/>
      <c r="O163" s="98"/>
      <c r="P163" s="98"/>
      <c r="Q163" s="98"/>
    </row>
    <row r="164" spans="2:17" x14ac:dyDescent="0.3">
      <c r="B164" s="37"/>
      <c r="C164" s="194"/>
      <c r="D164" s="194"/>
      <c r="E164" s="37"/>
      <c r="F164" s="37"/>
      <c r="G164" s="59"/>
      <c r="H164" s="37"/>
      <c r="I164" s="194"/>
      <c r="J164" s="194"/>
      <c r="K164" s="37"/>
      <c r="L164" s="37"/>
      <c r="M164" s="59"/>
      <c r="N164" s="37"/>
      <c r="O164" s="98"/>
      <c r="P164" s="98"/>
      <c r="Q164" s="98"/>
    </row>
    <row r="165" spans="2:17" x14ac:dyDescent="0.3">
      <c r="B165" s="37"/>
      <c r="C165" s="194"/>
      <c r="D165" s="194"/>
      <c r="E165" s="37"/>
      <c r="F165" s="37"/>
      <c r="G165" s="59"/>
      <c r="H165" s="37"/>
      <c r="I165" s="194"/>
      <c r="J165" s="194"/>
      <c r="K165" s="37"/>
      <c r="L165" s="37"/>
      <c r="M165" s="59"/>
      <c r="N165" s="37"/>
      <c r="O165" s="98"/>
      <c r="P165" s="98"/>
      <c r="Q165" s="98"/>
    </row>
    <row r="166" spans="2:17" x14ac:dyDescent="0.3">
      <c r="B166" s="37"/>
      <c r="C166" s="194"/>
      <c r="D166" s="194"/>
      <c r="E166" s="37"/>
      <c r="F166" s="37"/>
      <c r="G166" s="59"/>
      <c r="H166" s="37"/>
      <c r="I166" s="194"/>
      <c r="J166" s="194"/>
      <c r="K166" s="37"/>
      <c r="L166" s="37"/>
      <c r="M166" s="59"/>
      <c r="N166" s="37"/>
      <c r="O166" s="98"/>
      <c r="P166" s="98"/>
      <c r="Q166" s="98"/>
    </row>
    <row r="167" spans="2:17" x14ac:dyDescent="0.3">
      <c r="B167" s="37"/>
      <c r="C167" s="194"/>
      <c r="D167" s="194"/>
      <c r="E167" s="37"/>
      <c r="F167" s="37"/>
      <c r="G167" s="59"/>
      <c r="H167" s="37"/>
      <c r="I167" s="194"/>
      <c r="J167" s="194"/>
      <c r="K167" s="37"/>
      <c r="L167" s="37"/>
      <c r="M167" s="59"/>
      <c r="N167" s="37"/>
      <c r="O167" s="98"/>
      <c r="P167" s="98"/>
      <c r="Q167" s="98"/>
    </row>
    <row r="168" spans="2:17" x14ac:dyDescent="0.3">
      <c r="B168" s="37"/>
      <c r="C168" s="194"/>
      <c r="D168" s="194"/>
      <c r="E168" s="37"/>
      <c r="F168" s="37"/>
      <c r="G168" s="59"/>
      <c r="H168" s="37"/>
      <c r="I168" s="194"/>
      <c r="J168" s="194"/>
      <c r="K168" s="37"/>
      <c r="L168" s="37"/>
      <c r="M168" s="59"/>
      <c r="N168" s="37"/>
      <c r="O168" s="98"/>
      <c r="P168" s="98"/>
      <c r="Q168" s="98"/>
    </row>
    <row r="169" spans="2:17" x14ac:dyDescent="0.3">
      <c r="B169" s="37"/>
      <c r="C169" s="194"/>
      <c r="D169" s="194"/>
      <c r="E169" s="37"/>
      <c r="F169" s="37"/>
      <c r="G169" s="59"/>
      <c r="H169" s="37"/>
      <c r="I169" s="194"/>
      <c r="J169" s="194"/>
      <c r="K169" s="37"/>
      <c r="L169" s="37"/>
      <c r="M169" s="59"/>
      <c r="N169" s="37"/>
      <c r="O169" s="98"/>
      <c r="P169" s="98"/>
      <c r="Q169" s="98"/>
    </row>
    <row r="170" spans="2:17" x14ac:dyDescent="0.3">
      <c r="B170" s="37"/>
      <c r="C170" s="194"/>
      <c r="D170" s="194"/>
      <c r="E170" s="37"/>
      <c r="F170" s="37"/>
      <c r="G170" s="59"/>
      <c r="H170" s="37"/>
      <c r="I170" s="194"/>
      <c r="J170" s="194"/>
      <c r="K170" s="37"/>
      <c r="L170" s="37"/>
      <c r="M170" s="59"/>
      <c r="N170" s="37"/>
      <c r="O170" s="98"/>
      <c r="P170" s="98"/>
      <c r="Q170" s="98"/>
    </row>
    <row r="171" spans="2:17" x14ac:dyDescent="0.3">
      <c r="B171" s="37"/>
      <c r="C171" s="194"/>
      <c r="D171" s="194"/>
      <c r="E171" s="37"/>
      <c r="F171" s="37"/>
      <c r="G171" s="59"/>
      <c r="H171" s="37"/>
      <c r="I171" s="194"/>
      <c r="J171" s="194"/>
      <c r="K171" s="37"/>
      <c r="L171" s="37"/>
      <c r="M171" s="59"/>
      <c r="N171" s="37"/>
      <c r="O171" s="98"/>
      <c r="P171" s="98"/>
      <c r="Q171" s="98"/>
    </row>
    <row r="172" spans="2:17" x14ac:dyDescent="0.3">
      <c r="B172" s="37"/>
      <c r="C172" s="194"/>
      <c r="D172" s="194"/>
      <c r="E172" s="37"/>
      <c r="F172" s="37"/>
      <c r="G172" s="59"/>
      <c r="H172" s="37"/>
      <c r="I172" s="194"/>
      <c r="J172" s="194"/>
      <c r="K172" s="37"/>
      <c r="L172" s="37"/>
      <c r="M172" s="59"/>
      <c r="N172" s="37"/>
      <c r="O172" s="98"/>
      <c r="P172" s="98"/>
      <c r="Q172" s="98"/>
    </row>
    <row r="173" spans="2:17" x14ac:dyDescent="0.3">
      <c r="B173" s="37"/>
      <c r="C173" s="194"/>
      <c r="D173" s="194"/>
      <c r="E173" s="37"/>
      <c r="F173" s="37"/>
      <c r="G173" s="59"/>
      <c r="H173" s="37"/>
      <c r="I173" s="194"/>
      <c r="J173" s="194"/>
      <c r="K173" s="37"/>
      <c r="L173" s="37"/>
      <c r="M173" s="59"/>
      <c r="N173" s="37"/>
      <c r="O173" s="98"/>
      <c r="P173" s="98"/>
      <c r="Q173" s="98"/>
    </row>
    <row r="174" spans="2:17" x14ac:dyDescent="0.3">
      <c r="B174" s="37"/>
      <c r="C174" s="194"/>
      <c r="D174" s="194"/>
      <c r="E174" s="37"/>
      <c r="F174" s="37"/>
      <c r="G174" s="59"/>
      <c r="H174" s="37"/>
      <c r="I174" s="194"/>
      <c r="J174" s="194"/>
      <c r="K174" s="37"/>
      <c r="L174" s="37"/>
      <c r="M174" s="59"/>
      <c r="N174" s="37"/>
      <c r="O174" s="98"/>
      <c r="P174" s="98"/>
      <c r="Q174" s="98"/>
    </row>
    <row r="175" spans="2:17" x14ac:dyDescent="0.3">
      <c r="B175" s="37"/>
      <c r="C175" s="194"/>
      <c r="D175" s="194"/>
      <c r="E175" s="37"/>
      <c r="F175" s="37"/>
      <c r="G175" s="59"/>
      <c r="H175" s="37"/>
      <c r="I175" s="194"/>
      <c r="J175" s="194"/>
      <c r="K175" s="37"/>
      <c r="L175" s="37"/>
      <c r="M175" s="59"/>
      <c r="N175" s="37"/>
      <c r="O175" s="98"/>
      <c r="P175" s="98"/>
      <c r="Q175" s="98"/>
    </row>
    <row r="176" spans="2:17" x14ac:dyDescent="0.3">
      <c r="B176" s="37"/>
      <c r="C176" s="194"/>
      <c r="D176" s="194"/>
      <c r="E176" s="37"/>
      <c r="F176" s="37"/>
      <c r="G176" s="59"/>
      <c r="H176" s="37"/>
      <c r="I176" s="194"/>
      <c r="J176" s="194"/>
      <c r="K176" s="37"/>
      <c r="L176" s="37"/>
      <c r="M176" s="59"/>
      <c r="N176" s="37"/>
      <c r="O176" s="98"/>
      <c r="P176" s="98"/>
      <c r="Q176" s="98"/>
    </row>
    <row r="177" spans="2:17" x14ac:dyDescent="0.3">
      <c r="B177" s="37"/>
      <c r="C177" s="194"/>
      <c r="D177" s="194"/>
      <c r="E177" s="37"/>
      <c r="F177" s="37"/>
      <c r="G177" s="59"/>
      <c r="H177" s="37"/>
      <c r="I177" s="194"/>
      <c r="J177" s="194"/>
      <c r="K177" s="37"/>
      <c r="L177" s="37"/>
      <c r="M177" s="59"/>
      <c r="N177" s="37"/>
      <c r="O177" s="98"/>
      <c r="P177" s="98"/>
      <c r="Q177" s="98"/>
    </row>
    <row r="178" spans="2:17" x14ac:dyDescent="0.3">
      <c r="B178" s="37"/>
      <c r="C178" s="194"/>
      <c r="D178" s="194"/>
      <c r="E178" s="37"/>
      <c r="F178" s="37"/>
      <c r="G178" s="59"/>
      <c r="H178" s="37"/>
      <c r="I178" s="194"/>
      <c r="J178" s="194"/>
      <c r="K178" s="37"/>
      <c r="L178" s="37"/>
      <c r="M178" s="59"/>
      <c r="N178" s="37"/>
      <c r="O178" s="98"/>
      <c r="P178" s="98"/>
      <c r="Q178" s="98"/>
    </row>
    <row r="179" spans="2:17" x14ac:dyDescent="0.3">
      <c r="B179" s="37"/>
      <c r="C179" s="194"/>
      <c r="D179" s="194"/>
      <c r="E179" s="37"/>
      <c r="F179" s="37"/>
      <c r="G179" s="59"/>
      <c r="H179" s="37"/>
      <c r="I179" s="194"/>
      <c r="J179" s="194"/>
      <c r="K179" s="37"/>
      <c r="L179" s="37"/>
      <c r="M179" s="59"/>
      <c r="N179" s="37"/>
      <c r="O179" s="98"/>
      <c r="P179" s="98"/>
      <c r="Q179" s="98"/>
    </row>
    <row r="180" spans="2:17" x14ac:dyDescent="0.3">
      <c r="B180" s="37"/>
      <c r="C180" s="194"/>
      <c r="D180" s="194"/>
      <c r="E180" s="37"/>
      <c r="F180" s="37"/>
      <c r="G180" s="59"/>
      <c r="H180" s="37"/>
      <c r="I180" s="194"/>
      <c r="J180" s="194"/>
      <c r="K180" s="37"/>
      <c r="L180" s="37"/>
      <c r="M180" s="59"/>
      <c r="N180" s="37"/>
      <c r="O180" s="98"/>
      <c r="P180" s="98"/>
      <c r="Q180" s="98"/>
    </row>
    <row r="181" spans="2:17" x14ac:dyDescent="0.3">
      <c r="B181" s="37"/>
      <c r="C181" s="194"/>
      <c r="D181" s="194"/>
      <c r="E181" s="37"/>
      <c r="F181" s="37"/>
      <c r="G181" s="59"/>
      <c r="H181" s="37"/>
      <c r="I181" s="194"/>
      <c r="J181" s="194"/>
      <c r="K181" s="37"/>
      <c r="L181" s="37"/>
      <c r="M181" s="59"/>
      <c r="N181" s="37"/>
      <c r="O181" s="98"/>
      <c r="P181" s="98"/>
      <c r="Q181" s="98"/>
    </row>
    <row r="182" spans="2:17" x14ac:dyDescent="0.3">
      <c r="B182" s="37"/>
      <c r="C182" s="194"/>
      <c r="D182" s="194"/>
      <c r="E182" s="37"/>
      <c r="F182" s="37"/>
      <c r="G182" s="59"/>
      <c r="H182" s="37"/>
      <c r="I182" s="194"/>
      <c r="J182" s="194"/>
      <c r="K182" s="37"/>
      <c r="L182" s="37"/>
      <c r="M182" s="59"/>
      <c r="N182" s="37"/>
      <c r="O182" s="98"/>
      <c r="P182" s="98"/>
      <c r="Q182" s="98"/>
    </row>
    <row r="183" spans="2:17" x14ac:dyDescent="0.3">
      <c r="B183" s="37"/>
      <c r="C183" s="194"/>
      <c r="D183" s="194"/>
      <c r="E183" s="37"/>
      <c r="F183" s="37"/>
      <c r="G183" s="59"/>
      <c r="H183" s="37"/>
      <c r="I183" s="194"/>
      <c r="J183" s="194"/>
      <c r="K183" s="37"/>
      <c r="L183" s="37"/>
      <c r="M183" s="59"/>
      <c r="N183" s="37"/>
      <c r="O183" s="98"/>
      <c r="P183" s="98"/>
      <c r="Q183" s="98"/>
    </row>
    <row r="184" spans="2:17" x14ac:dyDescent="0.3">
      <c r="B184" s="37"/>
      <c r="C184" s="194"/>
      <c r="D184" s="194"/>
      <c r="E184" s="37"/>
      <c r="F184" s="37"/>
      <c r="G184" s="59"/>
      <c r="H184" s="37"/>
      <c r="I184" s="194"/>
      <c r="J184" s="194"/>
      <c r="K184" s="37"/>
      <c r="L184" s="37"/>
      <c r="M184" s="59"/>
      <c r="N184" s="37"/>
      <c r="O184" s="98"/>
      <c r="P184" s="98"/>
      <c r="Q184" s="98"/>
    </row>
    <row r="185" spans="2:17" x14ac:dyDescent="0.3">
      <c r="B185" s="37"/>
      <c r="C185" s="194"/>
      <c r="D185" s="194"/>
      <c r="E185" s="37"/>
      <c r="F185" s="37"/>
      <c r="G185" s="59"/>
      <c r="H185" s="37"/>
      <c r="I185" s="194"/>
      <c r="J185" s="194"/>
      <c r="K185" s="37"/>
      <c r="L185" s="37"/>
      <c r="M185" s="59"/>
      <c r="N185" s="37"/>
      <c r="O185" s="98"/>
      <c r="P185" s="98"/>
      <c r="Q185" s="98"/>
    </row>
    <row r="186" spans="2:17" x14ac:dyDescent="0.3">
      <c r="B186" s="37"/>
      <c r="C186" s="194"/>
      <c r="D186" s="194"/>
      <c r="E186" s="37"/>
      <c r="F186" s="37"/>
      <c r="G186" s="59"/>
      <c r="H186" s="37"/>
      <c r="I186" s="194"/>
      <c r="J186" s="194"/>
      <c r="K186" s="37"/>
      <c r="L186" s="37"/>
      <c r="M186" s="59"/>
      <c r="N186" s="37"/>
      <c r="O186" s="98"/>
      <c r="P186" s="98"/>
      <c r="Q186" s="98"/>
    </row>
    <row r="187" spans="2:17" x14ac:dyDescent="0.3">
      <c r="B187" s="37"/>
      <c r="C187" s="194"/>
      <c r="D187" s="194"/>
      <c r="E187" s="37"/>
      <c r="F187" s="37"/>
      <c r="G187" s="59"/>
      <c r="H187" s="37"/>
      <c r="I187" s="194"/>
      <c r="J187" s="194"/>
      <c r="K187" s="37"/>
      <c r="L187" s="37"/>
      <c r="M187" s="59"/>
      <c r="N187" s="37"/>
      <c r="O187" s="98"/>
      <c r="P187" s="98"/>
      <c r="Q187" s="98"/>
    </row>
    <row r="188" spans="2:17" x14ac:dyDescent="0.3">
      <c r="B188" s="37"/>
      <c r="C188" s="194"/>
      <c r="D188" s="194"/>
      <c r="E188" s="37"/>
      <c r="F188" s="37"/>
      <c r="G188" s="59"/>
      <c r="H188" s="37"/>
      <c r="I188" s="194"/>
      <c r="J188" s="194"/>
      <c r="K188" s="37"/>
      <c r="L188" s="37"/>
      <c r="M188" s="59"/>
      <c r="N188" s="37"/>
      <c r="O188" s="98"/>
      <c r="P188" s="98"/>
      <c r="Q188" s="98"/>
    </row>
    <row r="189" spans="2:17" x14ac:dyDescent="0.3">
      <c r="B189" s="37"/>
      <c r="C189" s="194"/>
      <c r="D189" s="194"/>
      <c r="E189" s="37"/>
      <c r="F189" s="37"/>
      <c r="G189" s="59"/>
      <c r="H189" s="37"/>
      <c r="I189" s="194"/>
      <c r="J189" s="194"/>
      <c r="K189" s="37"/>
      <c r="L189" s="37"/>
      <c r="M189" s="59"/>
      <c r="N189" s="37"/>
      <c r="O189" s="98"/>
      <c r="P189" s="98"/>
      <c r="Q189" s="98"/>
    </row>
    <row r="190" spans="2:17" x14ac:dyDescent="0.3">
      <c r="B190" s="37"/>
      <c r="C190" s="194"/>
      <c r="D190" s="194"/>
      <c r="E190" s="37"/>
      <c r="F190" s="37"/>
      <c r="G190" s="59"/>
      <c r="H190" s="37"/>
      <c r="I190" s="194"/>
      <c r="J190" s="194"/>
      <c r="K190" s="37"/>
      <c r="L190" s="37"/>
      <c r="M190" s="59"/>
      <c r="N190" s="37"/>
      <c r="O190" s="98"/>
      <c r="P190" s="98"/>
      <c r="Q190" s="98"/>
    </row>
    <row r="191" spans="2:17" x14ac:dyDescent="0.3">
      <c r="B191" s="37"/>
      <c r="C191" s="194"/>
      <c r="D191" s="194"/>
      <c r="E191" s="37"/>
      <c r="F191" s="37"/>
      <c r="G191" s="59"/>
      <c r="H191" s="37"/>
      <c r="I191" s="194"/>
      <c r="J191" s="194"/>
      <c r="K191" s="37"/>
      <c r="L191" s="37"/>
      <c r="M191" s="59"/>
      <c r="N191" s="37"/>
      <c r="O191" s="98"/>
      <c r="P191" s="98"/>
      <c r="Q191" s="98"/>
    </row>
    <row r="192" spans="2:17" x14ac:dyDescent="0.3">
      <c r="B192" s="37"/>
      <c r="C192" s="194"/>
      <c r="D192" s="194"/>
      <c r="E192" s="37"/>
      <c r="F192" s="37"/>
      <c r="G192" s="59"/>
      <c r="H192" s="37"/>
      <c r="I192" s="194"/>
      <c r="J192" s="194"/>
      <c r="K192" s="37"/>
      <c r="L192" s="37"/>
      <c r="M192" s="59"/>
      <c r="N192" s="37"/>
      <c r="O192" s="98"/>
      <c r="P192" s="98"/>
      <c r="Q192" s="98"/>
    </row>
    <row r="193" spans="2:17" x14ac:dyDescent="0.3">
      <c r="B193" s="37"/>
      <c r="C193" s="194"/>
      <c r="D193" s="194"/>
      <c r="E193" s="37"/>
      <c r="F193" s="37"/>
      <c r="G193" s="59"/>
      <c r="H193" s="37"/>
      <c r="I193" s="194"/>
      <c r="J193" s="194"/>
      <c r="K193" s="37"/>
      <c r="L193" s="37"/>
      <c r="M193" s="59"/>
      <c r="N193" s="37"/>
      <c r="O193" s="98"/>
      <c r="P193" s="98"/>
      <c r="Q193" s="98"/>
    </row>
    <row r="194" spans="2:17" x14ac:dyDescent="0.3">
      <c r="B194" s="37"/>
      <c r="C194" s="194"/>
      <c r="D194" s="194"/>
      <c r="E194" s="37"/>
      <c r="F194" s="37"/>
      <c r="G194" s="59"/>
      <c r="H194" s="37"/>
      <c r="I194" s="194"/>
      <c r="J194" s="194"/>
      <c r="K194" s="37"/>
      <c r="L194" s="37"/>
      <c r="M194" s="59"/>
      <c r="N194" s="37"/>
      <c r="O194" s="98"/>
      <c r="P194" s="98"/>
      <c r="Q194" s="98"/>
    </row>
    <row r="195" spans="2:17" x14ac:dyDescent="0.3">
      <c r="B195" s="37"/>
      <c r="C195" s="194"/>
      <c r="D195" s="194"/>
      <c r="E195" s="37"/>
      <c r="F195" s="37"/>
      <c r="G195" s="59"/>
      <c r="H195" s="37"/>
      <c r="I195" s="194"/>
      <c r="J195" s="194"/>
      <c r="K195" s="37"/>
      <c r="L195" s="37"/>
      <c r="M195" s="59"/>
      <c r="N195" s="37"/>
      <c r="O195" s="98"/>
      <c r="P195" s="98"/>
      <c r="Q195" s="98"/>
    </row>
    <row r="196" spans="2:17" x14ac:dyDescent="0.3">
      <c r="B196" s="37"/>
      <c r="C196" s="194"/>
      <c r="D196" s="194"/>
      <c r="E196" s="37"/>
      <c r="F196" s="37"/>
      <c r="G196" s="59"/>
      <c r="H196" s="37"/>
      <c r="I196" s="194"/>
      <c r="J196" s="194"/>
      <c r="K196" s="37"/>
      <c r="L196" s="37"/>
      <c r="M196" s="59"/>
      <c r="N196" s="37"/>
      <c r="O196" s="98"/>
      <c r="P196" s="98"/>
      <c r="Q196" s="98"/>
    </row>
    <row r="197" spans="2:17" x14ac:dyDescent="0.3">
      <c r="B197" s="37"/>
      <c r="C197" s="194"/>
      <c r="D197" s="194"/>
      <c r="E197" s="37"/>
      <c r="F197" s="37"/>
      <c r="G197" s="59"/>
      <c r="H197" s="37"/>
      <c r="I197" s="194"/>
      <c r="J197" s="194"/>
      <c r="K197" s="37"/>
      <c r="L197" s="37"/>
      <c r="M197" s="59"/>
      <c r="N197" s="37"/>
      <c r="O197" s="98"/>
      <c r="P197" s="98"/>
      <c r="Q197" s="98"/>
    </row>
    <row r="198" spans="2:17" x14ac:dyDescent="0.3">
      <c r="B198" s="37"/>
      <c r="C198" s="194"/>
      <c r="D198" s="194"/>
      <c r="E198" s="37"/>
      <c r="F198" s="37"/>
      <c r="G198" s="59"/>
      <c r="H198" s="37"/>
      <c r="I198" s="194"/>
      <c r="J198" s="194"/>
      <c r="K198" s="37"/>
      <c r="L198" s="37"/>
      <c r="M198" s="59"/>
      <c r="N198" s="37"/>
      <c r="O198" s="98"/>
      <c r="P198" s="98"/>
      <c r="Q198" s="98"/>
    </row>
    <row r="199" spans="2:17" x14ac:dyDescent="0.3">
      <c r="B199" s="37"/>
      <c r="C199" s="194"/>
      <c r="D199" s="194"/>
      <c r="E199" s="37"/>
      <c r="F199" s="37"/>
      <c r="G199" s="59"/>
      <c r="H199" s="37"/>
      <c r="I199" s="194"/>
      <c r="J199" s="194"/>
      <c r="K199" s="37"/>
      <c r="L199" s="37"/>
      <c r="M199" s="59"/>
      <c r="N199" s="37"/>
      <c r="O199" s="98"/>
      <c r="P199" s="98"/>
      <c r="Q199" s="98"/>
    </row>
    <row r="200" spans="2:17" x14ac:dyDescent="0.3">
      <c r="B200" s="37"/>
      <c r="C200" s="194"/>
      <c r="D200" s="194"/>
      <c r="E200" s="37"/>
      <c r="F200" s="37"/>
      <c r="G200" s="59"/>
      <c r="H200" s="37"/>
      <c r="I200" s="194"/>
      <c r="J200" s="194"/>
      <c r="K200" s="37"/>
      <c r="L200" s="37"/>
      <c r="M200" s="59"/>
      <c r="N200" s="37"/>
      <c r="O200" s="98"/>
      <c r="P200" s="98"/>
      <c r="Q200" s="98"/>
    </row>
    <row r="201" spans="2:17" x14ac:dyDescent="0.3">
      <c r="B201" s="37"/>
      <c r="C201" s="194"/>
      <c r="D201" s="194"/>
      <c r="E201" s="37"/>
      <c r="F201" s="37"/>
      <c r="G201" s="59"/>
      <c r="H201" s="37"/>
      <c r="I201" s="194"/>
      <c r="J201" s="194"/>
      <c r="K201" s="37"/>
      <c r="L201" s="37"/>
      <c r="M201" s="59"/>
      <c r="N201" s="37"/>
      <c r="O201" s="98"/>
      <c r="P201" s="98"/>
      <c r="Q201" s="98"/>
    </row>
    <row r="202" spans="2:17" x14ac:dyDescent="0.3">
      <c r="B202" s="37"/>
      <c r="C202" s="194"/>
      <c r="D202" s="194"/>
      <c r="E202" s="37"/>
      <c r="F202" s="37"/>
      <c r="G202" s="59"/>
      <c r="H202" s="37"/>
      <c r="I202" s="194"/>
      <c r="J202" s="194"/>
      <c r="K202" s="37"/>
      <c r="L202" s="37"/>
      <c r="M202" s="59"/>
      <c r="N202" s="37"/>
      <c r="O202" s="98"/>
      <c r="P202" s="98"/>
      <c r="Q202" s="98"/>
    </row>
    <row r="203" spans="2:17" x14ac:dyDescent="0.3">
      <c r="B203" s="37"/>
      <c r="C203" s="194"/>
      <c r="D203" s="194"/>
      <c r="E203" s="37"/>
      <c r="F203" s="37"/>
      <c r="G203" s="59"/>
      <c r="H203" s="37"/>
      <c r="I203" s="194"/>
      <c r="J203" s="194"/>
      <c r="K203" s="37"/>
      <c r="L203" s="37"/>
      <c r="M203" s="59"/>
      <c r="N203" s="37"/>
      <c r="O203" s="98"/>
      <c r="P203" s="98"/>
      <c r="Q203" s="98"/>
    </row>
    <row r="204" spans="2:17" x14ac:dyDescent="0.3">
      <c r="B204" s="37"/>
      <c r="C204" s="194"/>
      <c r="D204" s="194"/>
      <c r="E204" s="37"/>
      <c r="F204" s="37"/>
      <c r="G204" s="59"/>
      <c r="H204" s="37"/>
      <c r="I204" s="194"/>
      <c r="J204" s="194"/>
      <c r="K204" s="37"/>
      <c r="L204" s="37"/>
      <c r="M204" s="59"/>
      <c r="N204" s="37"/>
      <c r="O204" s="98"/>
      <c r="P204" s="98"/>
      <c r="Q204" s="98"/>
    </row>
    <row r="205" spans="2:17" x14ac:dyDescent="0.3">
      <c r="B205" s="37"/>
      <c r="C205" s="194"/>
      <c r="D205" s="194"/>
      <c r="E205" s="37"/>
      <c r="F205" s="37"/>
      <c r="G205" s="59"/>
      <c r="H205" s="37"/>
      <c r="I205" s="194"/>
      <c r="J205" s="194"/>
      <c r="K205" s="37"/>
      <c r="L205" s="37"/>
      <c r="M205" s="59"/>
      <c r="N205" s="37"/>
      <c r="O205" s="98"/>
      <c r="P205" s="98"/>
      <c r="Q205" s="98"/>
    </row>
    <row r="206" spans="2:17" x14ac:dyDescent="0.3">
      <c r="B206" s="37"/>
      <c r="C206" s="194"/>
      <c r="D206" s="194"/>
      <c r="E206" s="37"/>
      <c r="F206" s="37"/>
      <c r="G206" s="59"/>
      <c r="H206" s="37"/>
      <c r="I206" s="194"/>
      <c r="J206" s="194"/>
      <c r="K206" s="37"/>
      <c r="L206" s="37"/>
      <c r="M206" s="59"/>
      <c r="N206" s="37"/>
      <c r="O206" s="98"/>
      <c r="P206" s="98"/>
      <c r="Q206" s="98"/>
    </row>
    <row r="207" spans="2:17" x14ac:dyDescent="0.3">
      <c r="B207" s="37"/>
      <c r="C207" s="194"/>
      <c r="D207" s="194"/>
      <c r="E207" s="37"/>
      <c r="F207" s="37"/>
      <c r="G207" s="59"/>
      <c r="H207" s="37"/>
      <c r="I207" s="194"/>
      <c r="J207" s="194"/>
      <c r="K207" s="37"/>
      <c r="L207" s="37"/>
      <c r="M207" s="59"/>
      <c r="N207" s="37"/>
      <c r="O207" s="98"/>
      <c r="P207" s="98"/>
      <c r="Q207" s="98"/>
    </row>
    <row r="208" spans="2:17" x14ac:dyDescent="0.3">
      <c r="B208" s="37"/>
      <c r="C208" s="194"/>
      <c r="D208" s="194"/>
      <c r="E208" s="37"/>
      <c r="F208" s="37"/>
      <c r="G208" s="59"/>
      <c r="H208" s="37"/>
      <c r="I208" s="194"/>
      <c r="J208" s="194"/>
      <c r="K208" s="37"/>
      <c r="L208" s="37"/>
      <c r="M208" s="59"/>
      <c r="N208" s="37"/>
      <c r="O208" s="98"/>
      <c r="P208" s="98"/>
      <c r="Q208" s="98"/>
    </row>
    <row r="209" spans="2:17" x14ac:dyDescent="0.3">
      <c r="B209" s="37"/>
      <c r="C209" s="194"/>
      <c r="D209" s="194"/>
      <c r="E209" s="37"/>
      <c r="F209" s="37"/>
      <c r="G209" s="59"/>
      <c r="H209" s="37"/>
      <c r="I209" s="194"/>
      <c r="J209" s="194"/>
      <c r="K209" s="37"/>
      <c r="L209" s="37"/>
      <c r="M209" s="59"/>
      <c r="N209" s="37"/>
      <c r="O209" s="98"/>
      <c r="P209" s="98"/>
      <c r="Q209" s="98"/>
    </row>
    <row r="210" spans="2:17" x14ac:dyDescent="0.3">
      <c r="B210" s="37"/>
      <c r="C210" s="194"/>
      <c r="D210" s="194"/>
      <c r="E210" s="37"/>
      <c r="F210" s="37"/>
      <c r="G210" s="59"/>
      <c r="H210" s="37"/>
      <c r="I210" s="194"/>
      <c r="J210" s="194"/>
      <c r="K210" s="37"/>
      <c r="L210" s="37"/>
      <c r="M210" s="59"/>
      <c r="N210" s="37"/>
      <c r="O210" s="98"/>
      <c r="P210" s="98"/>
      <c r="Q210" s="98"/>
    </row>
    <row r="211" spans="2:17" x14ac:dyDescent="0.3">
      <c r="B211" s="37"/>
      <c r="C211" s="194"/>
      <c r="D211" s="194"/>
      <c r="E211" s="37"/>
      <c r="F211" s="37"/>
      <c r="G211" s="59"/>
      <c r="H211" s="37"/>
      <c r="I211" s="194"/>
      <c r="J211" s="194"/>
      <c r="K211" s="37"/>
      <c r="L211" s="37"/>
      <c r="M211" s="59"/>
      <c r="N211" s="37"/>
      <c r="O211" s="98"/>
      <c r="P211" s="98"/>
      <c r="Q211" s="98"/>
    </row>
    <row r="212" spans="2:17" x14ac:dyDescent="0.3">
      <c r="B212" s="37"/>
      <c r="C212" s="194"/>
      <c r="D212" s="194"/>
      <c r="E212" s="37"/>
      <c r="F212" s="37"/>
      <c r="G212" s="59"/>
      <c r="H212" s="37"/>
      <c r="I212" s="194"/>
      <c r="J212" s="194"/>
      <c r="K212" s="37"/>
      <c r="L212" s="37"/>
      <c r="M212" s="59"/>
      <c r="N212" s="37"/>
      <c r="O212" s="98"/>
      <c r="P212" s="98"/>
      <c r="Q212" s="98"/>
    </row>
    <row r="213" spans="2:17" x14ac:dyDescent="0.3">
      <c r="B213" s="37"/>
      <c r="C213" s="194"/>
      <c r="D213" s="194"/>
      <c r="E213" s="37"/>
      <c r="F213" s="37"/>
      <c r="G213" s="59"/>
      <c r="H213" s="37"/>
      <c r="I213" s="194"/>
      <c r="J213" s="194"/>
      <c r="K213" s="37"/>
      <c r="L213" s="37"/>
      <c r="M213" s="59"/>
      <c r="N213" s="37"/>
      <c r="O213" s="98"/>
      <c r="P213" s="98"/>
      <c r="Q213" s="98"/>
    </row>
    <row r="214" spans="2:17" x14ac:dyDescent="0.3">
      <c r="B214" s="37"/>
      <c r="C214" s="194"/>
      <c r="D214" s="194"/>
      <c r="E214" s="37"/>
      <c r="F214" s="37"/>
      <c r="G214" s="59"/>
      <c r="H214" s="37"/>
      <c r="I214" s="194"/>
      <c r="J214" s="194"/>
      <c r="K214" s="37"/>
      <c r="L214" s="37"/>
      <c r="M214" s="59"/>
      <c r="N214" s="37"/>
      <c r="O214" s="98"/>
      <c r="P214" s="98"/>
      <c r="Q214" s="98"/>
    </row>
    <row r="215" spans="2:17" x14ac:dyDescent="0.3">
      <c r="B215" s="37"/>
      <c r="C215" s="194"/>
      <c r="D215" s="194"/>
      <c r="E215" s="37"/>
      <c r="F215" s="37"/>
      <c r="G215" s="59"/>
      <c r="H215" s="37"/>
      <c r="I215" s="194"/>
      <c r="J215" s="194"/>
      <c r="K215" s="37"/>
      <c r="L215" s="37"/>
      <c r="M215" s="59"/>
      <c r="N215" s="37"/>
      <c r="O215" s="98"/>
      <c r="P215" s="98"/>
      <c r="Q215" s="98"/>
    </row>
    <row r="216" spans="2:17" x14ac:dyDescent="0.3">
      <c r="B216" s="37"/>
      <c r="C216" s="194"/>
      <c r="D216" s="194"/>
      <c r="E216" s="37"/>
      <c r="F216" s="37"/>
      <c r="G216" s="59"/>
      <c r="H216" s="37"/>
      <c r="I216" s="194"/>
      <c r="J216" s="194"/>
      <c r="K216" s="37"/>
      <c r="L216" s="37"/>
      <c r="M216" s="59"/>
      <c r="N216" s="37"/>
      <c r="O216" s="98"/>
      <c r="P216" s="98"/>
      <c r="Q216" s="98"/>
    </row>
    <row r="217" spans="2:17" x14ac:dyDescent="0.3">
      <c r="B217" s="37"/>
      <c r="C217" s="194"/>
      <c r="D217" s="194"/>
      <c r="E217" s="37"/>
      <c r="F217" s="37"/>
      <c r="G217" s="59"/>
      <c r="H217" s="37"/>
      <c r="I217" s="194"/>
      <c r="J217" s="194"/>
      <c r="K217" s="37"/>
      <c r="L217" s="37"/>
      <c r="M217" s="59"/>
      <c r="N217" s="37"/>
      <c r="O217" s="98"/>
      <c r="P217" s="98"/>
      <c r="Q217" s="98"/>
    </row>
    <row r="218" spans="2:17" x14ac:dyDescent="0.3">
      <c r="B218" s="37"/>
      <c r="C218" s="194"/>
      <c r="D218" s="194"/>
      <c r="E218" s="37"/>
      <c r="F218" s="37"/>
      <c r="G218" s="59"/>
      <c r="H218" s="37"/>
      <c r="I218" s="194"/>
      <c r="J218" s="194"/>
      <c r="K218" s="37"/>
      <c r="L218" s="37"/>
      <c r="M218" s="59"/>
      <c r="N218" s="37"/>
      <c r="O218" s="98"/>
      <c r="P218" s="98"/>
      <c r="Q218" s="98"/>
    </row>
    <row r="219" spans="2:17" x14ac:dyDescent="0.3">
      <c r="B219" s="37"/>
      <c r="C219" s="194"/>
      <c r="D219" s="194"/>
      <c r="E219" s="37"/>
      <c r="F219" s="37"/>
      <c r="G219" s="59"/>
      <c r="H219" s="37"/>
      <c r="I219" s="194"/>
      <c r="J219" s="194"/>
      <c r="K219" s="37"/>
      <c r="L219" s="37"/>
      <c r="M219" s="59"/>
      <c r="N219" s="37"/>
      <c r="O219" s="98"/>
      <c r="P219" s="98"/>
      <c r="Q219" s="98"/>
    </row>
    <row r="220" spans="2:17" x14ac:dyDescent="0.3">
      <c r="B220" s="37"/>
      <c r="C220" s="194"/>
      <c r="D220" s="194"/>
      <c r="E220" s="37"/>
      <c r="F220" s="37"/>
      <c r="G220" s="59"/>
      <c r="H220" s="37"/>
      <c r="I220" s="194"/>
      <c r="J220" s="194"/>
      <c r="K220" s="37"/>
      <c r="L220" s="37"/>
      <c r="M220" s="59"/>
      <c r="N220" s="37"/>
      <c r="O220" s="98"/>
      <c r="P220" s="98"/>
      <c r="Q220" s="98"/>
    </row>
    <row r="221" spans="2:17" x14ac:dyDescent="0.3">
      <c r="B221" s="37"/>
      <c r="C221" s="194"/>
      <c r="D221" s="194"/>
      <c r="E221" s="37"/>
      <c r="F221" s="37"/>
      <c r="G221" s="59"/>
      <c r="H221" s="37"/>
      <c r="I221" s="194"/>
      <c r="J221" s="194"/>
      <c r="K221" s="37"/>
      <c r="L221" s="37"/>
      <c r="M221" s="59"/>
      <c r="N221" s="37"/>
      <c r="O221" s="98"/>
      <c r="P221" s="98"/>
      <c r="Q221" s="98"/>
    </row>
    <row r="222" spans="2:17" x14ac:dyDescent="0.3">
      <c r="B222" s="37"/>
      <c r="C222" s="194"/>
      <c r="D222" s="194"/>
      <c r="E222" s="37"/>
      <c r="F222" s="37"/>
      <c r="G222" s="59"/>
      <c r="H222" s="37"/>
      <c r="I222" s="194"/>
      <c r="J222" s="194"/>
      <c r="K222" s="37"/>
      <c r="L222" s="37"/>
      <c r="M222" s="59"/>
      <c r="N222" s="37"/>
      <c r="O222" s="98"/>
      <c r="P222" s="98"/>
      <c r="Q222" s="98"/>
    </row>
    <row r="223" spans="2:17" x14ac:dyDescent="0.3">
      <c r="B223" s="37"/>
      <c r="C223" s="194"/>
      <c r="D223" s="194"/>
      <c r="E223" s="37"/>
      <c r="F223" s="37"/>
      <c r="G223" s="59"/>
      <c r="H223" s="37"/>
      <c r="I223" s="194"/>
      <c r="J223" s="194"/>
      <c r="K223" s="37"/>
      <c r="L223" s="37"/>
      <c r="M223" s="59"/>
      <c r="N223" s="37"/>
      <c r="O223" s="98"/>
      <c r="P223" s="98"/>
      <c r="Q223" s="98"/>
    </row>
    <row r="224" spans="2:17" x14ac:dyDescent="0.3">
      <c r="B224" s="37"/>
      <c r="C224" s="194"/>
      <c r="D224" s="194"/>
      <c r="E224" s="37"/>
      <c r="F224" s="37"/>
      <c r="G224" s="59"/>
      <c r="H224" s="37"/>
      <c r="I224" s="194"/>
      <c r="J224" s="194"/>
      <c r="K224" s="37"/>
      <c r="L224" s="37"/>
      <c r="M224" s="59"/>
      <c r="N224" s="37"/>
      <c r="O224" s="98"/>
      <c r="P224" s="98"/>
      <c r="Q224" s="98"/>
    </row>
    <row r="225" spans="2:17" x14ac:dyDescent="0.3">
      <c r="B225" s="37"/>
      <c r="C225" s="194"/>
      <c r="D225" s="194"/>
      <c r="E225" s="37"/>
      <c r="F225" s="37"/>
      <c r="G225" s="59"/>
      <c r="H225" s="37"/>
      <c r="I225" s="194"/>
      <c r="J225" s="194"/>
      <c r="K225" s="37"/>
      <c r="L225" s="37"/>
      <c r="M225" s="59"/>
      <c r="N225" s="37"/>
      <c r="O225" s="98"/>
      <c r="P225" s="98"/>
      <c r="Q225" s="98"/>
    </row>
    <row r="226" spans="2:17" x14ac:dyDescent="0.3">
      <c r="B226" s="37"/>
      <c r="C226" s="194"/>
      <c r="D226" s="194"/>
      <c r="E226" s="37"/>
      <c r="F226" s="37"/>
      <c r="G226" s="59"/>
      <c r="H226" s="37"/>
      <c r="I226" s="194"/>
      <c r="J226" s="194"/>
      <c r="K226" s="37"/>
      <c r="L226" s="37"/>
      <c r="M226" s="59"/>
      <c r="N226" s="37"/>
      <c r="O226" s="98"/>
      <c r="P226" s="98"/>
      <c r="Q226" s="98"/>
    </row>
    <row r="227" spans="2:17" x14ac:dyDescent="0.3">
      <c r="B227" s="37"/>
      <c r="C227" s="194"/>
      <c r="D227" s="194"/>
      <c r="E227" s="37"/>
      <c r="F227" s="37"/>
      <c r="G227" s="59"/>
      <c r="H227" s="37"/>
      <c r="I227" s="194"/>
      <c r="J227" s="194"/>
      <c r="K227" s="37"/>
      <c r="L227" s="37"/>
      <c r="M227" s="59"/>
      <c r="N227" s="37"/>
      <c r="O227" s="98"/>
      <c r="P227" s="98"/>
      <c r="Q227" s="98"/>
    </row>
    <row r="228" spans="2:17" x14ac:dyDescent="0.3">
      <c r="B228" s="37"/>
      <c r="C228" s="194"/>
      <c r="D228" s="194"/>
      <c r="E228" s="37"/>
      <c r="F228" s="37"/>
      <c r="G228" s="59"/>
      <c r="H228" s="37"/>
      <c r="I228" s="194"/>
      <c r="J228" s="194"/>
      <c r="K228" s="37"/>
      <c r="L228" s="37"/>
      <c r="M228" s="59"/>
      <c r="N228" s="37"/>
      <c r="O228" s="98"/>
      <c r="P228" s="98"/>
      <c r="Q228" s="98"/>
    </row>
    <row r="229" spans="2:17" x14ac:dyDescent="0.3">
      <c r="B229" s="37"/>
      <c r="C229" s="194"/>
      <c r="D229" s="194"/>
      <c r="E229" s="37"/>
      <c r="F229" s="37"/>
      <c r="G229" s="59"/>
      <c r="H229" s="37"/>
      <c r="I229" s="194"/>
      <c r="J229" s="194"/>
      <c r="K229" s="37"/>
      <c r="L229" s="37"/>
      <c r="M229" s="59"/>
      <c r="N229" s="37"/>
      <c r="O229" s="98"/>
      <c r="P229" s="98"/>
      <c r="Q229" s="98"/>
    </row>
    <row r="230" spans="2:17" x14ac:dyDescent="0.3">
      <c r="B230" s="37"/>
      <c r="C230" s="194"/>
      <c r="D230" s="194"/>
      <c r="E230" s="37"/>
      <c r="F230" s="37"/>
      <c r="G230" s="59"/>
      <c r="H230" s="37"/>
      <c r="I230" s="194"/>
      <c r="J230" s="194"/>
      <c r="K230" s="37"/>
      <c r="L230" s="37"/>
      <c r="M230" s="59"/>
      <c r="N230" s="37"/>
      <c r="O230" s="98"/>
      <c r="P230" s="98"/>
      <c r="Q230" s="98"/>
    </row>
    <row r="231" spans="2:17" x14ac:dyDescent="0.3">
      <c r="B231" s="37"/>
      <c r="C231" s="194"/>
      <c r="D231" s="194"/>
      <c r="E231" s="37"/>
      <c r="F231" s="37"/>
      <c r="G231" s="59"/>
      <c r="H231" s="37"/>
      <c r="I231" s="194"/>
      <c r="J231" s="194"/>
      <c r="K231" s="37"/>
      <c r="L231" s="37"/>
      <c r="M231" s="59"/>
      <c r="N231" s="37"/>
      <c r="O231" s="98"/>
      <c r="P231" s="98"/>
      <c r="Q231" s="98"/>
    </row>
    <row r="232" spans="2:17" x14ac:dyDescent="0.3">
      <c r="B232" s="37"/>
      <c r="C232" s="194"/>
      <c r="D232" s="194"/>
      <c r="E232" s="37"/>
      <c r="F232" s="37"/>
      <c r="G232" s="59"/>
      <c r="H232" s="37"/>
      <c r="I232" s="194"/>
      <c r="J232" s="194"/>
      <c r="K232" s="37"/>
      <c r="L232" s="37"/>
      <c r="M232" s="59"/>
      <c r="N232" s="37"/>
      <c r="O232" s="98"/>
      <c r="P232" s="98"/>
      <c r="Q232" s="98"/>
    </row>
    <row r="233" spans="2:17" x14ac:dyDescent="0.3">
      <c r="B233" s="37"/>
      <c r="C233" s="194"/>
      <c r="D233" s="194"/>
      <c r="E233" s="37"/>
      <c r="F233" s="37"/>
      <c r="G233" s="59"/>
      <c r="H233" s="37"/>
      <c r="I233" s="194"/>
      <c r="J233" s="194"/>
      <c r="K233" s="37"/>
      <c r="L233" s="37"/>
      <c r="M233" s="59"/>
      <c r="N233" s="37"/>
      <c r="O233" s="98"/>
      <c r="P233" s="98"/>
      <c r="Q233" s="98"/>
    </row>
    <row r="234" spans="2:17" x14ac:dyDescent="0.3">
      <c r="B234" s="37"/>
      <c r="C234" s="194"/>
      <c r="D234" s="194"/>
      <c r="E234" s="37"/>
      <c r="F234" s="37"/>
      <c r="G234" s="59"/>
      <c r="H234" s="37"/>
      <c r="I234" s="194"/>
      <c r="J234" s="194"/>
      <c r="K234" s="37"/>
      <c r="L234" s="37"/>
      <c r="M234" s="59"/>
      <c r="N234" s="37"/>
      <c r="O234" s="98"/>
      <c r="P234" s="98"/>
      <c r="Q234" s="98"/>
    </row>
    <row r="235" spans="2:17" x14ac:dyDescent="0.3">
      <c r="B235" s="37"/>
      <c r="C235" s="194"/>
      <c r="D235" s="194"/>
      <c r="E235" s="37"/>
      <c r="F235" s="37"/>
      <c r="G235" s="59"/>
      <c r="H235" s="37"/>
      <c r="I235" s="194"/>
      <c r="J235" s="194"/>
      <c r="K235" s="37"/>
      <c r="L235" s="37"/>
      <c r="M235" s="59"/>
      <c r="N235" s="37"/>
      <c r="O235" s="98"/>
      <c r="P235" s="98"/>
      <c r="Q235" s="98"/>
    </row>
    <row r="236" spans="2:17" x14ac:dyDescent="0.3">
      <c r="B236" s="37"/>
      <c r="C236" s="194"/>
      <c r="D236" s="194"/>
      <c r="E236" s="37"/>
      <c r="F236" s="37"/>
      <c r="G236" s="59"/>
      <c r="H236" s="37"/>
      <c r="I236" s="194"/>
      <c r="J236" s="194"/>
      <c r="K236" s="37"/>
      <c r="L236" s="37"/>
      <c r="M236" s="59"/>
      <c r="N236" s="37"/>
      <c r="O236" s="98"/>
      <c r="P236" s="98"/>
      <c r="Q236" s="98"/>
    </row>
    <row r="237" spans="2:17" x14ac:dyDescent="0.3">
      <c r="B237" s="37"/>
      <c r="C237" s="194"/>
      <c r="D237" s="194"/>
      <c r="E237" s="37"/>
      <c r="F237" s="37"/>
      <c r="G237" s="59"/>
      <c r="H237" s="37"/>
      <c r="I237" s="194"/>
      <c r="J237" s="194"/>
      <c r="K237" s="37"/>
      <c r="L237" s="37"/>
      <c r="M237" s="59"/>
      <c r="N237" s="37"/>
      <c r="O237" s="98"/>
      <c r="P237" s="98"/>
      <c r="Q237" s="98"/>
    </row>
    <row r="238" spans="2:17" x14ac:dyDescent="0.3">
      <c r="B238" s="37"/>
      <c r="C238" s="194"/>
      <c r="D238" s="194"/>
      <c r="E238" s="37"/>
      <c r="F238" s="37"/>
      <c r="G238" s="59"/>
      <c r="H238" s="37"/>
      <c r="I238" s="194"/>
      <c r="J238" s="194"/>
      <c r="K238" s="37"/>
      <c r="L238" s="37"/>
      <c r="M238" s="59"/>
      <c r="N238" s="37"/>
      <c r="O238" s="98"/>
      <c r="P238" s="98"/>
      <c r="Q238" s="98"/>
    </row>
    <row r="239" spans="2:17" x14ac:dyDescent="0.3">
      <c r="B239" s="37"/>
      <c r="C239" s="194"/>
      <c r="D239" s="194"/>
      <c r="E239" s="37"/>
      <c r="F239" s="37"/>
      <c r="G239" s="59"/>
      <c r="H239" s="37"/>
      <c r="I239" s="194"/>
      <c r="J239" s="194"/>
      <c r="K239" s="37"/>
      <c r="L239" s="37"/>
      <c r="M239" s="59"/>
      <c r="N239" s="37"/>
      <c r="O239" s="98"/>
      <c r="P239" s="98"/>
      <c r="Q239" s="98"/>
    </row>
    <row r="240" spans="2:17" x14ac:dyDescent="0.3">
      <c r="B240" s="37"/>
      <c r="C240" s="194"/>
      <c r="D240" s="194"/>
      <c r="E240" s="37"/>
      <c r="F240" s="37"/>
      <c r="G240" s="59"/>
      <c r="H240" s="37"/>
      <c r="I240" s="194"/>
      <c r="J240" s="194"/>
      <c r="K240" s="37"/>
      <c r="L240" s="37"/>
      <c r="M240" s="59"/>
      <c r="N240" s="37"/>
      <c r="O240" s="98"/>
      <c r="P240" s="98"/>
      <c r="Q240" s="98"/>
    </row>
    <row r="241" spans="2:17" x14ac:dyDescent="0.3">
      <c r="B241" s="37"/>
      <c r="C241" s="194"/>
      <c r="D241" s="194"/>
      <c r="E241" s="37"/>
      <c r="F241" s="37"/>
      <c r="G241" s="59"/>
      <c r="H241" s="37"/>
      <c r="I241" s="194"/>
      <c r="J241" s="194"/>
      <c r="K241" s="37"/>
      <c r="L241" s="37"/>
      <c r="M241" s="59"/>
      <c r="N241" s="37"/>
      <c r="O241" s="98"/>
      <c r="P241" s="98"/>
      <c r="Q241" s="98"/>
    </row>
    <row r="242" spans="2:17" x14ac:dyDescent="0.3">
      <c r="B242" s="37"/>
      <c r="C242" s="194"/>
      <c r="D242" s="194"/>
      <c r="E242" s="37"/>
      <c r="F242" s="37"/>
      <c r="G242" s="59"/>
      <c r="H242" s="37"/>
      <c r="I242" s="194"/>
      <c r="J242" s="194"/>
      <c r="K242" s="37"/>
      <c r="L242" s="37"/>
      <c r="M242" s="59"/>
      <c r="N242" s="37"/>
      <c r="O242" s="98"/>
      <c r="P242" s="98"/>
      <c r="Q242" s="98"/>
    </row>
    <row r="243" spans="2:17" x14ac:dyDescent="0.3">
      <c r="B243" s="37"/>
      <c r="C243" s="194"/>
      <c r="D243" s="194"/>
      <c r="E243" s="37"/>
      <c r="F243" s="37"/>
      <c r="G243" s="59"/>
      <c r="H243" s="37"/>
      <c r="I243" s="194"/>
      <c r="J243" s="194"/>
      <c r="K243" s="37"/>
      <c r="L243" s="37"/>
      <c r="M243" s="59"/>
      <c r="N243" s="37"/>
      <c r="O243" s="98"/>
      <c r="P243" s="98"/>
      <c r="Q243" s="98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108" bestFit="1" customWidth="1"/>
    <col min="2" max="2" width="12.7265625" style="50" bestFit="1" customWidth="1"/>
    <col min="3" max="4" width="12.453125" style="204" bestFit="1" customWidth="1"/>
    <col min="5" max="5" width="13.453125" style="50" bestFit="1" customWidth="1"/>
    <col min="6" max="6" width="14.453125" style="50" bestFit="1" customWidth="1"/>
    <col min="7" max="7" width="10.7265625" style="73" bestFit="1" customWidth="1"/>
    <col min="8" max="8" width="12.7265625" style="50" bestFit="1" customWidth="1"/>
    <col min="9" max="10" width="12.453125" style="204" bestFit="1" customWidth="1"/>
    <col min="11" max="12" width="14.453125" style="50" bestFit="1" customWidth="1"/>
    <col min="13" max="13" width="10.7265625" style="73" bestFit="1" customWidth="1"/>
    <col min="14" max="14" width="16.1796875" style="50" bestFit="1" customWidth="1"/>
    <col min="15" max="16384" width="9.1796875" style="108"/>
  </cols>
  <sheetData>
    <row r="2" spans="1:19" ht="18.5" x14ac:dyDescent="0.45">
      <c r="A2" s="256" t="s">
        <v>217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98"/>
      <c r="P2" s="98"/>
      <c r="Q2" s="98"/>
      <c r="R2" s="98"/>
      <c r="S2" s="98"/>
    </row>
    <row r="3" spans="1:19" x14ac:dyDescent="0.3">
      <c r="A3" s="125"/>
    </row>
    <row r="4" spans="1:19" s="57" customFormat="1" x14ac:dyDescent="0.3">
      <c r="B4" s="229"/>
      <c r="C4" s="164"/>
      <c r="D4" s="164"/>
      <c r="E4" s="229"/>
      <c r="F4" s="229"/>
      <c r="G4" s="20"/>
      <c r="H4" s="229"/>
      <c r="I4" s="164"/>
      <c r="J4" s="164"/>
      <c r="K4" s="229"/>
      <c r="L4" s="229"/>
      <c r="M4" s="20"/>
      <c r="N4" s="57" t="str">
        <f>VALVAL</f>
        <v>млрд. одиниць</v>
      </c>
    </row>
    <row r="5" spans="1:19" s="247" customFormat="1" x14ac:dyDescent="0.25">
      <c r="A5" s="149"/>
      <c r="B5" s="264">
        <v>44561</v>
      </c>
      <c r="C5" s="265"/>
      <c r="D5" s="265"/>
      <c r="E5" s="265"/>
      <c r="F5" s="265"/>
      <c r="G5" s="266"/>
      <c r="H5" s="264">
        <v>44926</v>
      </c>
      <c r="I5" s="265"/>
      <c r="J5" s="265"/>
      <c r="K5" s="265"/>
      <c r="L5" s="265"/>
      <c r="M5" s="266"/>
      <c r="N5" s="21"/>
    </row>
    <row r="6" spans="1:19" s="192" customFormat="1" x14ac:dyDescent="0.25">
      <c r="A6" s="83"/>
      <c r="B6" s="104" t="s">
        <v>5</v>
      </c>
      <c r="C6" s="2" t="s">
        <v>181</v>
      </c>
      <c r="D6" s="2" t="s">
        <v>208</v>
      </c>
      <c r="E6" s="104" t="s">
        <v>169</v>
      </c>
      <c r="F6" s="104" t="s">
        <v>172</v>
      </c>
      <c r="G6" s="140" t="s">
        <v>192</v>
      </c>
      <c r="H6" s="104" t="s">
        <v>5</v>
      </c>
      <c r="I6" s="2" t="s">
        <v>181</v>
      </c>
      <c r="J6" s="2" t="s">
        <v>208</v>
      </c>
      <c r="K6" s="104" t="s">
        <v>169</v>
      </c>
      <c r="L6" s="104" t="s">
        <v>172</v>
      </c>
      <c r="M6" s="140" t="s">
        <v>192</v>
      </c>
      <c r="N6" s="104" t="s">
        <v>63</v>
      </c>
    </row>
    <row r="7" spans="1:19" s="171" customFormat="1" ht="14.5" x14ac:dyDescent="0.25">
      <c r="A7" s="177" t="s">
        <v>152</v>
      </c>
      <c r="B7" s="120"/>
      <c r="C7" s="41"/>
      <c r="D7" s="41"/>
      <c r="E7" s="120">
        <f>SUM(E8:E24)</f>
        <v>97.955884555139988</v>
      </c>
      <c r="F7" s="120">
        <f>SUM(F8:F24)</f>
        <v>2672.0602100677202</v>
      </c>
      <c r="G7" s="151">
        <f>SUM(G8:G24)</f>
        <v>1.0000000000000002</v>
      </c>
      <c r="H7" s="120"/>
      <c r="I7" s="41"/>
      <c r="J7" s="41"/>
      <c r="K7" s="120">
        <f>SUM(K8:K24)</f>
        <v>111.37551404710999</v>
      </c>
      <c r="L7" s="120">
        <f>SUM(L8:L24)</f>
        <v>4072.8466229697301</v>
      </c>
      <c r="M7" s="151">
        <f>SUM(M8:M24)</f>
        <v>0.99999999999999989</v>
      </c>
      <c r="N7" s="120">
        <f>SUM(N8:N24)</f>
        <v>1.0408340855860843E-17</v>
      </c>
    </row>
    <row r="8" spans="1:19" s="127" customFormat="1" x14ac:dyDescent="0.25">
      <c r="A8" s="114" t="s">
        <v>25</v>
      </c>
      <c r="B8" s="70">
        <v>1.517392893E-2</v>
      </c>
      <c r="C8" s="236">
        <v>1.3505</v>
      </c>
      <c r="D8" s="236">
        <v>36.839199999999998</v>
      </c>
      <c r="E8" s="70">
        <v>2.0492385960000001E-2</v>
      </c>
      <c r="F8" s="70">
        <v>0.55899540264000003</v>
      </c>
      <c r="G8" s="106">
        <v>2.0900000000000001E-4</v>
      </c>
      <c r="H8" s="70">
        <v>1.837237848E-2</v>
      </c>
      <c r="I8" s="236">
        <v>1.203349</v>
      </c>
      <c r="J8" s="236">
        <v>44.004800000000003</v>
      </c>
      <c r="K8" s="70">
        <v>2.210838918E-2</v>
      </c>
      <c r="L8" s="70">
        <v>0.80847284054000002</v>
      </c>
      <c r="M8" s="106">
        <v>1.9900000000000001E-4</v>
      </c>
      <c r="N8" s="70">
        <v>-1.1E-5</v>
      </c>
    </row>
    <row r="9" spans="1:19" x14ac:dyDescent="0.3">
      <c r="A9" s="187" t="s">
        <v>118</v>
      </c>
      <c r="B9" s="18">
        <v>33.730609348919998</v>
      </c>
      <c r="C9" s="190">
        <v>1</v>
      </c>
      <c r="D9" s="190">
        <v>27.278199999999998</v>
      </c>
      <c r="E9" s="18">
        <v>33.730609348919998</v>
      </c>
      <c r="F9" s="18">
        <v>920.11030794174997</v>
      </c>
      <c r="G9" s="53">
        <v>0.34434500000000001</v>
      </c>
      <c r="H9" s="18">
        <v>33.372639010180002</v>
      </c>
      <c r="I9" s="190">
        <v>1</v>
      </c>
      <c r="J9" s="190">
        <v>36.568600000000004</v>
      </c>
      <c r="K9" s="18">
        <v>33.372639010180002</v>
      </c>
      <c r="L9" s="18">
        <v>1220.39068690769</v>
      </c>
      <c r="M9" s="53">
        <v>0.29964099999999999</v>
      </c>
      <c r="N9" s="18">
        <v>-4.4704000000000001E-2</v>
      </c>
      <c r="O9" s="98"/>
      <c r="P9" s="98"/>
      <c r="Q9" s="98"/>
    </row>
    <row r="10" spans="1:19" x14ac:dyDescent="0.3">
      <c r="A10" s="187" t="s">
        <v>2</v>
      </c>
      <c r="B10" s="18">
        <v>11.62229745272</v>
      </c>
      <c r="C10" s="190">
        <v>1.1336010000000001</v>
      </c>
      <c r="D10" s="190">
        <v>30.922599999999999</v>
      </c>
      <c r="E10" s="18">
        <v>13.17505023102</v>
      </c>
      <c r="F10" s="18">
        <v>359.39165521146998</v>
      </c>
      <c r="G10" s="53">
        <v>0.13450000000000001</v>
      </c>
      <c r="H10" s="18">
        <v>23.06442129185</v>
      </c>
      <c r="I10" s="190">
        <v>1.0651489999999999</v>
      </c>
      <c r="J10" s="190">
        <v>38.951000000000001</v>
      </c>
      <c r="K10" s="18">
        <v>24.56704040464</v>
      </c>
      <c r="L10" s="18">
        <v>898.38227373888003</v>
      </c>
      <c r="M10" s="53">
        <v>0.220578</v>
      </c>
      <c r="N10" s="18">
        <v>8.6079000000000003E-2</v>
      </c>
      <c r="O10" s="98"/>
      <c r="P10" s="98"/>
      <c r="Q10" s="98"/>
    </row>
    <row r="11" spans="1:19" x14ac:dyDescent="0.3">
      <c r="A11" s="187" t="s">
        <v>162</v>
      </c>
      <c r="B11" s="18">
        <v>0</v>
      </c>
      <c r="C11" s="190">
        <v>0.78268700000000002</v>
      </c>
      <c r="D11" s="190">
        <v>21.350300000000001</v>
      </c>
      <c r="E11" s="18">
        <v>0</v>
      </c>
      <c r="F11" s="18">
        <v>0</v>
      </c>
      <c r="G11" s="53">
        <v>0</v>
      </c>
      <c r="H11" s="18">
        <v>1.95</v>
      </c>
      <c r="I11" s="190">
        <v>0.73583600000000005</v>
      </c>
      <c r="J11" s="190">
        <v>26.9085</v>
      </c>
      <c r="K11" s="18">
        <v>1.4348806079500001</v>
      </c>
      <c r="L11" s="18">
        <v>52.471575000000001</v>
      </c>
      <c r="M11" s="53">
        <v>1.2883E-2</v>
      </c>
      <c r="N11" s="18">
        <v>1.2883E-2</v>
      </c>
      <c r="O11" s="98"/>
      <c r="P11" s="98"/>
      <c r="Q11" s="98"/>
    </row>
    <row r="12" spans="1:19" x14ac:dyDescent="0.3">
      <c r="A12" s="187" t="s">
        <v>14</v>
      </c>
      <c r="B12" s="18">
        <v>10.363867396</v>
      </c>
      <c r="C12" s="190">
        <v>1.399594</v>
      </c>
      <c r="D12" s="190">
        <v>38.178401000000001</v>
      </c>
      <c r="E12" s="18">
        <v>14.5052050852</v>
      </c>
      <c r="F12" s="18">
        <v>395.67588535532002</v>
      </c>
      <c r="G12" s="53">
        <v>0.14807899999999999</v>
      </c>
      <c r="H12" s="18">
        <v>10.845957397999999</v>
      </c>
      <c r="I12" s="190">
        <v>1.3308439999999999</v>
      </c>
      <c r="J12" s="190">
        <v>48.667093000000001</v>
      </c>
      <c r="K12" s="18">
        <v>14.434274688189999</v>
      </c>
      <c r="L12" s="18">
        <v>527.84121736249995</v>
      </c>
      <c r="M12" s="53">
        <v>0.12959999999999999</v>
      </c>
      <c r="N12" s="18">
        <v>-1.8478999999999999E-2</v>
      </c>
      <c r="O12" s="98"/>
      <c r="P12" s="98"/>
      <c r="Q12" s="98"/>
    </row>
    <row r="13" spans="1:19" x14ac:dyDescent="0.3">
      <c r="A13" s="187" t="s">
        <v>15</v>
      </c>
      <c r="B13" s="18">
        <v>982.71667160058996</v>
      </c>
      <c r="C13" s="190">
        <v>3.6658999999999997E-2</v>
      </c>
      <c r="D13" s="190">
        <v>1</v>
      </c>
      <c r="E13" s="18">
        <v>36.025715465269997</v>
      </c>
      <c r="F13" s="18">
        <v>982.71667160058996</v>
      </c>
      <c r="G13" s="53">
        <v>0.36777500000000002</v>
      </c>
      <c r="H13" s="18">
        <v>1336.4599419891799</v>
      </c>
      <c r="I13" s="190">
        <v>2.7345999999999999E-2</v>
      </c>
      <c r="J13" s="190">
        <v>1</v>
      </c>
      <c r="K13" s="18">
        <v>36.546653194290002</v>
      </c>
      <c r="L13" s="18">
        <v>1336.4599419891799</v>
      </c>
      <c r="M13" s="53">
        <v>0.32813900000000001</v>
      </c>
      <c r="N13" s="18">
        <v>-3.9635999999999998E-2</v>
      </c>
      <c r="O13" s="98"/>
      <c r="P13" s="98"/>
      <c r="Q13" s="98"/>
    </row>
    <row r="14" spans="1:19" x14ac:dyDescent="0.3">
      <c r="A14" s="187" t="s">
        <v>101</v>
      </c>
      <c r="B14" s="18">
        <v>57.434023705000001</v>
      </c>
      <c r="C14" s="190">
        <v>8.685E-3</v>
      </c>
      <c r="D14" s="190">
        <v>0.23691000000000001</v>
      </c>
      <c r="E14" s="18">
        <v>0.49881203877000002</v>
      </c>
      <c r="F14" s="18">
        <v>13.60669455595</v>
      </c>
      <c r="G14" s="53">
        <v>5.0920000000000002E-3</v>
      </c>
      <c r="H14" s="18">
        <v>133.36910726900001</v>
      </c>
      <c r="I14" s="190">
        <v>7.4819999999999999E-3</v>
      </c>
      <c r="J14" s="190">
        <v>0.27361999999999997</v>
      </c>
      <c r="K14" s="18">
        <v>0.99791775268000005</v>
      </c>
      <c r="L14" s="18">
        <v>36.492455130940002</v>
      </c>
      <c r="M14" s="53">
        <v>8.9599999999999992E-3</v>
      </c>
      <c r="N14" s="18">
        <v>3.8679999999999999E-3</v>
      </c>
      <c r="O14" s="98"/>
      <c r="P14" s="98"/>
      <c r="Q14" s="98"/>
    </row>
    <row r="15" spans="1:19" x14ac:dyDescent="0.3">
      <c r="B15" s="37"/>
      <c r="C15" s="194"/>
      <c r="D15" s="194"/>
      <c r="E15" s="37"/>
      <c r="F15" s="37"/>
      <c r="G15" s="59"/>
      <c r="H15" s="37"/>
      <c r="I15" s="194"/>
      <c r="J15" s="194"/>
      <c r="K15" s="37"/>
      <c r="L15" s="37"/>
      <c r="M15" s="59"/>
      <c r="N15" s="37"/>
      <c r="O15" s="98"/>
      <c r="P15" s="98"/>
      <c r="Q15" s="98"/>
    </row>
    <row r="16" spans="1:19" x14ac:dyDescent="0.3">
      <c r="B16" s="37"/>
      <c r="C16" s="194"/>
      <c r="D16" s="194"/>
      <c r="E16" s="37"/>
      <c r="F16" s="37"/>
      <c r="G16" s="59"/>
      <c r="H16" s="37"/>
      <c r="I16" s="194"/>
      <c r="J16" s="194"/>
      <c r="K16" s="37"/>
      <c r="L16" s="37"/>
      <c r="M16" s="59"/>
      <c r="N16" s="37"/>
      <c r="O16" s="98"/>
      <c r="P16" s="98"/>
      <c r="Q16" s="98"/>
    </row>
    <row r="17" spans="1:19" x14ac:dyDescent="0.3">
      <c r="B17" s="37"/>
      <c r="C17" s="194"/>
      <c r="D17" s="194"/>
      <c r="E17" s="37"/>
      <c r="F17" s="37"/>
      <c r="G17" s="59"/>
      <c r="H17" s="37"/>
      <c r="I17" s="194"/>
      <c r="J17" s="194"/>
      <c r="K17" s="37"/>
      <c r="L17" s="37"/>
      <c r="M17" s="59"/>
      <c r="N17" s="37"/>
      <c r="O17" s="98"/>
      <c r="P17" s="98"/>
      <c r="Q17" s="98"/>
    </row>
    <row r="18" spans="1:19" x14ac:dyDescent="0.3">
      <c r="B18" s="37"/>
      <c r="C18" s="194"/>
      <c r="D18" s="194"/>
      <c r="E18" s="37"/>
      <c r="F18" s="37"/>
      <c r="G18" s="59"/>
      <c r="H18" s="37"/>
      <c r="I18" s="194"/>
      <c r="J18" s="194"/>
      <c r="K18" s="37"/>
      <c r="L18" s="37"/>
      <c r="M18" s="59"/>
      <c r="N18" s="37"/>
      <c r="O18" s="98"/>
      <c r="P18" s="98"/>
      <c r="Q18" s="98"/>
    </row>
    <row r="19" spans="1:19" x14ac:dyDescent="0.3">
      <c r="B19" s="37"/>
      <c r="C19" s="194"/>
      <c r="D19" s="194"/>
      <c r="E19" s="37"/>
      <c r="F19" s="37"/>
      <c r="G19" s="59"/>
      <c r="H19" s="37"/>
      <c r="I19" s="194"/>
      <c r="J19" s="194"/>
      <c r="K19" s="37"/>
      <c r="L19" s="37"/>
      <c r="M19" s="59"/>
      <c r="N19" s="37"/>
      <c r="O19" s="98"/>
      <c r="P19" s="98"/>
      <c r="Q19" s="98"/>
    </row>
    <row r="20" spans="1:19" x14ac:dyDescent="0.3">
      <c r="B20" s="37"/>
      <c r="C20" s="194"/>
      <c r="D20" s="194"/>
      <c r="E20" s="37"/>
      <c r="F20" s="37"/>
      <c r="G20" s="59"/>
      <c r="H20" s="37"/>
      <c r="I20" s="194"/>
      <c r="J20" s="194"/>
      <c r="K20" s="37"/>
      <c r="L20" s="37"/>
      <c r="M20" s="59"/>
      <c r="N20" s="37"/>
      <c r="O20" s="98"/>
      <c r="P20" s="98"/>
      <c r="Q20" s="98"/>
    </row>
    <row r="21" spans="1:19" x14ac:dyDescent="0.3">
      <c r="B21" s="37"/>
      <c r="C21" s="194"/>
      <c r="D21" s="194"/>
      <c r="E21" s="37"/>
      <c r="F21" s="37"/>
      <c r="G21" s="59"/>
      <c r="H21" s="37"/>
      <c r="I21" s="194"/>
      <c r="J21" s="194"/>
      <c r="K21" s="37"/>
      <c r="L21" s="37"/>
      <c r="M21" s="59"/>
      <c r="N21" s="37"/>
      <c r="O21" s="98"/>
      <c r="P21" s="98"/>
      <c r="Q21" s="98"/>
    </row>
    <row r="22" spans="1:19" x14ac:dyDescent="0.3">
      <c r="B22" s="37"/>
      <c r="C22" s="194"/>
      <c r="D22" s="194"/>
      <c r="E22" s="37"/>
      <c r="F22" s="37"/>
      <c r="G22" s="59"/>
      <c r="H22" s="37"/>
      <c r="I22" s="194"/>
      <c r="J22" s="194"/>
      <c r="K22" s="37"/>
      <c r="L22" s="37"/>
      <c r="M22" s="59"/>
      <c r="N22" s="37"/>
      <c r="O22" s="98"/>
      <c r="P22" s="98"/>
      <c r="Q22" s="98"/>
    </row>
    <row r="23" spans="1:19" x14ac:dyDescent="0.3">
      <c r="B23" s="37"/>
      <c r="C23" s="194"/>
      <c r="D23" s="194"/>
      <c r="E23" s="37"/>
      <c r="F23" s="37"/>
      <c r="G23" s="59"/>
      <c r="H23" s="37"/>
      <c r="I23" s="194"/>
      <c r="J23" s="194"/>
      <c r="K23" s="37"/>
      <c r="L23" s="37"/>
      <c r="M23" s="59"/>
      <c r="N23" s="57" t="str">
        <f>VALVAL</f>
        <v>млрд. одиниць</v>
      </c>
      <c r="O23" s="98"/>
      <c r="P23" s="98"/>
      <c r="Q23" s="98"/>
    </row>
    <row r="24" spans="1:19" x14ac:dyDescent="0.3">
      <c r="A24" s="149"/>
      <c r="B24" s="261">
        <v>44561</v>
      </c>
      <c r="C24" s="262"/>
      <c r="D24" s="262"/>
      <c r="E24" s="262"/>
      <c r="F24" s="262"/>
      <c r="G24" s="263"/>
      <c r="H24" s="261">
        <v>44926</v>
      </c>
      <c r="I24" s="262"/>
      <c r="J24" s="262"/>
      <c r="K24" s="262"/>
      <c r="L24" s="262"/>
      <c r="M24" s="263"/>
      <c r="N24" s="21"/>
      <c r="O24" s="247"/>
      <c r="P24" s="247"/>
      <c r="Q24" s="247"/>
      <c r="R24" s="247"/>
      <c r="S24" s="247"/>
    </row>
    <row r="25" spans="1:19" s="76" customFormat="1" x14ac:dyDescent="0.3">
      <c r="A25" s="166"/>
      <c r="B25" s="182" t="s">
        <v>5</v>
      </c>
      <c r="C25" s="128" t="s">
        <v>181</v>
      </c>
      <c r="D25" s="128" t="s">
        <v>208</v>
      </c>
      <c r="E25" s="182" t="s">
        <v>169</v>
      </c>
      <c r="F25" s="182" t="s">
        <v>172</v>
      </c>
      <c r="G25" s="216" t="s">
        <v>192</v>
      </c>
      <c r="H25" s="182" t="s">
        <v>5</v>
      </c>
      <c r="I25" s="128" t="s">
        <v>181</v>
      </c>
      <c r="J25" s="128" t="s">
        <v>208</v>
      </c>
      <c r="K25" s="182" t="s">
        <v>169</v>
      </c>
      <c r="L25" s="182" t="s">
        <v>172</v>
      </c>
      <c r="M25" s="216" t="s">
        <v>192</v>
      </c>
      <c r="N25" s="182" t="s">
        <v>63</v>
      </c>
      <c r="O25" s="65"/>
      <c r="P25" s="65"/>
      <c r="Q25" s="65"/>
    </row>
    <row r="26" spans="1:19" s="52" customFormat="1" ht="14.5" x14ac:dyDescent="0.35">
      <c r="A26" s="101" t="s">
        <v>152</v>
      </c>
      <c r="B26" s="22">
        <f t="shared" ref="B26:N26" si="0">B$27+B$35</f>
        <v>1095.88264343216</v>
      </c>
      <c r="C26" s="172">
        <f t="shared" si="0"/>
        <v>9.2815800000000017</v>
      </c>
      <c r="D26" s="172">
        <f t="shared" si="0"/>
        <v>253.18481199999999</v>
      </c>
      <c r="E26" s="22">
        <f t="shared" si="0"/>
        <v>97.955884555140003</v>
      </c>
      <c r="F26" s="22">
        <f t="shared" si="0"/>
        <v>2672.0602100677206</v>
      </c>
      <c r="G26" s="54">
        <f t="shared" si="0"/>
        <v>1</v>
      </c>
      <c r="H26" s="22">
        <f t="shared" si="0"/>
        <v>1539.0804393366902</v>
      </c>
      <c r="I26" s="172">
        <f t="shared" si="0"/>
        <v>8.7933450000000004</v>
      </c>
      <c r="J26" s="172">
        <f t="shared" si="0"/>
        <v>321.56030599999997</v>
      </c>
      <c r="K26" s="22">
        <f t="shared" si="0"/>
        <v>111.37551404711</v>
      </c>
      <c r="L26" s="22">
        <f t="shared" si="0"/>
        <v>4072.8466229697301</v>
      </c>
      <c r="M26" s="54">
        <f t="shared" si="0"/>
        <v>1</v>
      </c>
      <c r="N26" s="22">
        <f t="shared" si="0"/>
        <v>0</v>
      </c>
      <c r="O26" s="39"/>
      <c r="P26" s="39"/>
      <c r="Q26" s="39"/>
    </row>
    <row r="27" spans="1:19" s="130" customFormat="1" ht="14.5" x14ac:dyDescent="0.35">
      <c r="A27" s="88" t="s">
        <v>65</v>
      </c>
      <c r="B27" s="60">
        <f t="shared" ref="B27:N27" si="1">SUM(B$28:B$34)</f>
        <v>1049.17950466206</v>
      </c>
      <c r="C27" s="211">
        <f t="shared" si="1"/>
        <v>5.7117260000000005</v>
      </c>
      <c r="D27" s="211">
        <f t="shared" si="1"/>
        <v>155.805611</v>
      </c>
      <c r="E27" s="60">
        <f t="shared" si="1"/>
        <v>86.615691312519999</v>
      </c>
      <c r="F27" s="60">
        <f t="shared" si="1"/>
        <v>2362.7201507571904</v>
      </c>
      <c r="G27" s="96">
        <f t="shared" si="1"/>
        <v>0.88423099999999999</v>
      </c>
      <c r="H27" s="60">
        <f t="shared" si="1"/>
        <v>1474.9321949886203</v>
      </c>
      <c r="I27" s="211">
        <f t="shared" si="1"/>
        <v>5.3700060000000001</v>
      </c>
      <c r="J27" s="211">
        <f t="shared" si="1"/>
        <v>196.37361300000001</v>
      </c>
      <c r="K27" s="60">
        <f t="shared" si="1"/>
        <v>101.59354286955001</v>
      </c>
      <c r="L27" s="60">
        <f t="shared" si="1"/>
        <v>3715.1336317660903</v>
      </c>
      <c r="M27" s="96">
        <f t="shared" si="1"/>
        <v>0.91217199999999998</v>
      </c>
      <c r="N27" s="60">
        <f t="shared" si="1"/>
        <v>2.7940000000000003E-2</v>
      </c>
      <c r="O27" s="118"/>
      <c r="P27" s="118"/>
      <c r="Q27" s="118"/>
    </row>
    <row r="28" spans="1:19" s="213" customFormat="1" outlineLevel="1" x14ac:dyDescent="0.3">
      <c r="A28" s="208" t="s">
        <v>25</v>
      </c>
      <c r="B28" s="212">
        <v>1.517392893E-2</v>
      </c>
      <c r="C28" s="141">
        <v>1.3505</v>
      </c>
      <c r="D28" s="141">
        <v>36.839199999999998</v>
      </c>
      <c r="E28" s="212">
        <v>2.0492385960000001E-2</v>
      </c>
      <c r="F28" s="212">
        <v>0.55899540264000003</v>
      </c>
      <c r="G28" s="251">
        <v>2.0900000000000001E-4</v>
      </c>
      <c r="H28" s="212">
        <v>1.837237848E-2</v>
      </c>
      <c r="I28" s="141">
        <v>1.203349</v>
      </c>
      <c r="J28" s="141">
        <v>44.004800000000003</v>
      </c>
      <c r="K28" s="212">
        <v>2.210838918E-2</v>
      </c>
      <c r="L28" s="212">
        <v>0.80847284054000002</v>
      </c>
      <c r="M28" s="251">
        <v>1.9900000000000001E-4</v>
      </c>
      <c r="N28" s="212">
        <v>-1.1E-5</v>
      </c>
      <c r="O28" s="203"/>
      <c r="P28" s="203"/>
      <c r="Q28" s="203"/>
    </row>
    <row r="29" spans="1:19" outlineLevel="1" x14ac:dyDescent="0.3">
      <c r="A29" s="163" t="s">
        <v>118</v>
      </c>
      <c r="B29" s="18">
        <v>30.29759824484</v>
      </c>
      <c r="C29" s="190">
        <v>1</v>
      </c>
      <c r="D29" s="190">
        <v>27.278199999999998</v>
      </c>
      <c r="E29" s="18">
        <v>30.29759824484</v>
      </c>
      <c r="F29" s="18">
        <v>826.46394444243003</v>
      </c>
      <c r="G29" s="53">
        <v>0.30929800000000002</v>
      </c>
      <c r="H29" s="18">
        <v>29.958594855120001</v>
      </c>
      <c r="I29" s="190">
        <v>1</v>
      </c>
      <c r="J29" s="190">
        <v>36.568600000000004</v>
      </c>
      <c r="K29" s="18">
        <v>29.958594855120001</v>
      </c>
      <c r="L29" s="18">
        <v>1095.54387181895</v>
      </c>
      <c r="M29" s="53">
        <v>0.26898699999999998</v>
      </c>
      <c r="N29" s="18">
        <v>-4.0311E-2</v>
      </c>
      <c r="O29" s="98"/>
      <c r="P29" s="98"/>
      <c r="Q29" s="98"/>
    </row>
    <row r="30" spans="1:19" outlineLevel="1" x14ac:dyDescent="0.3">
      <c r="A30" s="163" t="s">
        <v>2</v>
      </c>
      <c r="B30" s="18">
        <v>10.94252548307</v>
      </c>
      <c r="C30" s="190">
        <v>1.1336010000000001</v>
      </c>
      <c r="D30" s="190">
        <v>30.922599999999999</v>
      </c>
      <c r="E30" s="18">
        <v>12.40445991682</v>
      </c>
      <c r="F30" s="18">
        <v>338.37133850278002</v>
      </c>
      <c r="G30" s="53">
        <v>0.126633</v>
      </c>
      <c r="H30" s="18">
        <v>22.14619604228</v>
      </c>
      <c r="I30" s="190">
        <v>1.0651489999999999</v>
      </c>
      <c r="J30" s="190">
        <v>38.951000000000001</v>
      </c>
      <c r="K30" s="18">
        <v>23.588993892160001</v>
      </c>
      <c r="L30" s="18">
        <v>862.61648204287997</v>
      </c>
      <c r="M30" s="53">
        <v>0.21179700000000001</v>
      </c>
      <c r="N30" s="18">
        <v>8.5164000000000004E-2</v>
      </c>
      <c r="O30" s="98"/>
      <c r="P30" s="98"/>
      <c r="Q30" s="98"/>
    </row>
    <row r="31" spans="1:19" outlineLevel="1" x14ac:dyDescent="0.3">
      <c r="A31" s="163" t="s">
        <v>162</v>
      </c>
      <c r="B31" s="18">
        <v>0</v>
      </c>
      <c r="C31" s="190">
        <v>0.78268700000000002</v>
      </c>
      <c r="D31" s="190">
        <v>21.350300000000001</v>
      </c>
      <c r="E31" s="18">
        <v>0</v>
      </c>
      <c r="F31" s="18">
        <v>0</v>
      </c>
      <c r="G31" s="53">
        <v>0</v>
      </c>
      <c r="H31" s="18">
        <v>1.95</v>
      </c>
      <c r="I31" s="190">
        <v>0.73583600000000005</v>
      </c>
      <c r="J31" s="190">
        <v>26.9085</v>
      </c>
      <c r="K31" s="18">
        <v>1.4348806079500001</v>
      </c>
      <c r="L31" s="18">
        <v>52.471575000000001</v>
      </c>
      <c r="M31" s="53">
        <v>1.2883E-2</v>
      </c>
      <c r="N31" s="18">
        <v>1.2883E-2</v>
      </c>
      <c r="O31" s="98"/>
      <c r="P31" s="98"/>
      <c r="Q31" s="98"/>
    </row>
    <row r="32" spans="1:19" outlineLevel="1" x14ac:dyDescent="0.3">
      <c r="A32" s="163" t="s">
        <v>14</v>
      </c>
      <c r="B32" s="18">
        <v>6.2732389849999999</v>
      </c>
      <c r="C32" s="190">
        <v>1.399594</v>
      </c>
      <c r="D32" s="190">
        <v>38.178401000000001</v>
      </c>
      <c r="E32" s="18">
        <v>8.7799867123900004</v>
      </c>
      <c r="F32" s="18">
        <v>239.50223353817</v>
      </c>
      <c r="G32" s="53">
        <v>8.9632000000000003E-2</v>
      </c>
      <c r="H32" s="18">
        <v>7.9658906509999996</v>
      </c>
      <c r="I32" s="190">
        <v>1.3308439999999999</v>
      </c>
      <c r="J32" s="190">
        <v>48.667093000000001</v>
      </c>
      <c r="K32" s="18">
        <v>10.601355839169999</v>
      </c>
      <c r="L32" s="18">
        <v>387.67674114004001</v>
      </c>
      <c r="M32" s="53">
        <v>9.5186000000000007E-2</v>
      </c>
      <c r="N32" s="18">
        <v>5.5539999999999999E-3</v>
      </c>
      <c r="O32" s="98"/>
      <c r="P32" s="98"/>
      <c r="Q32" s="98"/>
    </row>
    <row r="33" spans="1:17" outlineLevel="1" x14ac:dyDescent="0.3">
      <c r="A33" s="163" t="s">
        <v>15</v>
      </c>
      <c r="B33" s="18">
        <v>944.21694431521996</v>
      </c>
      <c r="C33" s="190">
        <v>3.6658999999999997E-2</v>
      </c>
      <c r="D33" s="190">
        <v>1</v>
      </c>
      <c r="E33" s="18">
        <v>34.61434201374</v>
      </c>
      <c r="F33" s="18">
        <v>944.21694431521996</v>
      </c>
      <c r="G33" s="53">
        <v>0.35336699999999999</v>
      </c>
      <c r="H33" s="18">
        <v>1279.5240337927401</v>
      </c>
      <c r="I33" s="190">
        <v>2.7345999999999999E-2</v>
      </c>
      <c r="J33" s="190">
        <v>1</v>
      </c>
      <c r="K33" s="18">
        <v>34.989691533289999</v>
      </c>
      <c r="L33" s="18">
        <v>1279.5240337927401</v>
      </c>
      <c r="M33" s="53">
        <v>0.31415999999999999</v>
      </c>
      <c r="N33" s="18">
        <v>-3.9206999999999999E-2</v>
      </c>
      <c r="O33" s="98"/>
      <c r="P33" s="98"/>
      <c r="Q33" s="98"/>
    </row>
    <row r="34" spans="1:17" outlineLevel="1" x14ac:dyDescent="0.3">
      <c r="A34" s="163" t="s">
        <v>101</v>
      </c>
      <c r="B34" s="18">
        <v>57.434023705000001</v>
      </c>
      <c r="C34" s="190">
        <v>8.685E-3</v>
      </c>
      <c r="D34" s="190">
        <v>0.23691000000000001</v>
      </c>
      <c r="E34" s="18">
        <v>0.49881203877000002</v>
      </c>
      <c r="F34" s="18">
        <v>13.60669455595</v>
      </c>
      <c r="G34" s="53">
        <v>5.0920000000000002E-3</v>
      </c>
      <c r="H34" s="18">
        <v>133.36910726900001</v>
      </c>
      <c r="I34" s="190">
        <v>7.4819999999999999E-3</v>
      </c>
      <c r="J34" s="190">
        <v>0.27361999999999997</v>
      </c>
      <c r="K34" s="18">
        <v>0.99791775268000005</v>
      </c>
      <c r="L34" s="18">
        <v>36.492455130940002</v>
      </c>
      <c r="M34" s="53">
        <v>8.9599999999999992E-3</v>
      </c>
      <c r="N34" s="18">
        <v>3.8679999999999999E-3</v>
      </c>
      <c r="O34" s="98"/>
      <c r="P34" s="98"/>
      <c r="Q34" s="98"/>
    </row>
    <row r="35" spans="1:17" ht="14.5" x14ac:dyDescent="0.35">
      <c r="A35" s="223" t="s">
        <v>13</v>
      </c>
      <c r="B35" s="55">
        <f t="shared" ref="B35:N35" si="2">SUM(B$36:B$39)</f>
        <v>46.703138770099997</v>
      </c>
      <c r="C35" s="224">
        <f t="shared" si="2"/>
        <v>3.5698540000000003</v>
      </c>
      <c r="D35" s="224">
        <f t="shared" si="2"/>
        <v>97.379200999999995</v>
      </c>
      <c r="E35" s="55">
        <f t="shared" si="2"/>
        <v>11.34019324262</v>
      </c>
      <c r="F35" s="55">
        <f t="shared" si="2"/>
        <v>309.34005931053002</v>
      </c>
      <c r="G35" s="94">
        <f t="shared" si="2"/>
        <v>0.11576900000000001</v>
      </c>
      <c r="H35" s="55">
        <f t="shared" si="2"/>
        <v>64.148244348070008</v>
      </c>
      <c r="I35" s="224">
        <f t="shared" si="2"/>
        <v>3.4233389999999999</v>
      </c>
      <c r="J35" s="224">
        <f t="shared" si="2"/>
        <v>125.18669299999999</v>
      </c>
      <c r="K35" s="55">
        <f t="shared" si="2"/>
        <v>9.7819711775600009</v>
      </c>
      <c r="L35" s="55">
        <f t="shared" si="2"/>
        <v>357.71299120363994</v>
      </c>
      <c r="M35" s="94">
        <f t="shared" si="2"/>
        <v>8.7828000000000003E-2</v>
      </c>
      <c r="N35" s="55">
        <f t="shared" si="2"/>
        <v>-2.794E-2</v>
      </c>
      <c r="O35" s="98"/>
      <c r="P35" s="98"/>
      <c r="Q35" s="98"/>
    </row>
    <row r="36" spans="1:17" outlineLevel="1" x14ac:dyDescent="0.3">
      <c r="A36" s="163" t="s">
        <v>118</v>
      </c>
      <c r="B36" s="18">
        <v>3.4330111040800002</v>
      </c>
      <c r="C36" s="190">
        <v>1</v>
      </c>
      <c r="D36" s="190">
        <v>27.278199999999998</v>
      </c>
      <c r="E36" s="18">
        <v>3.4330111040800002</v>
      </c>
      <c r="F36" s="18">
        <v>93.646363499320003</v>
      </c>
      <c r="G36" s="53">
        <v>3.5047000000000002E-2</v>
      </c>
      <c r="H36" s="18">
        <v>3.41404415506</v>
      </c>
      <c r="I36" s="190">
        <v>1</v>
      </c>
      <c r="J36" s="190">
        <v>36.568600000000004</v>
      </c>
      <c r="K36" s="18">
        <v>3.41404415506</v>
      </c>
      <c r="L36" s="18">
        <v>124.84681508874</v>
      </c>
      <c r="M36" s="53">
        <v>3.0653E-2</v>
      </c>
      <c r="N36" s="18">
        <v>-4.3930000000000002E-3</v>
      </c>
      <c r="O36" s="98"/>
      <c r="P36" s="98"/>
      <c r="Q36" s="98"/>
    </row>
    <row r="37" spans="1:17" outlineLevel="1" x14ac:dyDescent="0.3">
      <c r="A37" s="163" t="s">
        <v>2</v>
      </c>
      <c r="B37" s="18">
        <v>0.67977196964999997</v>
      </c>
      <c r="C37" s="190">
        <v>1.1336010000000001</v>
      </c>
      <c r="D37" s="190">
        <v>30.922599999999999</v>
      </c>
      <c r="E37" s="18">
        <v>0.77059031420000001</v>
      </c>
      <c r="F37" s="18">
        <v>21.02031670869</v>
      </c>
      <c r="G37" s="53">
        <v>7.8670000000000007E-3</v>
      </c>
      <c r="H37" s="18">
        <v>0.91822524956999996</v>
      </c>
      <c r="I37" s="190">
        <v>1.0651489999999999</v>
      </c>
      <c r="J37" s="190">
        <v>38.951000000000001</v>
      </c>
      <c r="K37" s="18">
        <v>0.97804651247999996</v>
      </c>
      <c r="L37" s="18">
        <v>35.765791696000001</v>
      </c>
      <c r="M37" s="53">
        <v>8.7819999999999999E-3</v>
      </c>
      <c r="N37" s="18">
        <v>9.1500000000000001E-4</v>
      </c>
      <c r="O37" s="98"/>
      <c r="P37" s="98"/>
      <c r="Q37" s="98"/>
    </row>
    <row r="38" spans="1:17" outlineLevel="1" x14ac:dyDescent="0.3">
      <c r="A38" s="163" t="s">
        <v>14</v>
      </c>
      <c r="B38" s="18">
        <v>4.090628411</v>
      </c>
      <c r="C38" s="190">
        <v>1.399594</v>
      </c>
      <c r="D38" s="190">
        <v>38.178401000000001</v>
      </c>
      <c r="E38" s="18">
        <v>5.7252183728099997</v>
      </c>
      <c r="F38" s="18">
        <v>156.17365181714999</v>
      </c>
      <c r="G38" s="53">
        <v>5.8446999999999999E-2</v>
      </c>
      <c r="H38" s="18">
        <v>2.8800667469999999</v>
      </c>
      <c r="I38" s="190">
        <v>1.3308439999999999</v>
      </c>
      <c r="J38" s="190">
        <v>48.667093000000001</v>
      </c>
      <c r="K38" s="18">
        <v>3.8329188490199999</v>
      </c>
      <c r="L38" s="18">
        <v>140.16447622246</v>
      </c>
      <c r="M38" s="53">
        <v>3.4414E-2</v>
      </c>
      <c r="N38" s="18">
        <v>-2.4032999999999999E-2</v>
      </c>
      <c r="O38" s="98"/>
      <c r="P38" s="98"/>
      <c r="Q38" s="98"/>
    </row>
    <row r="39" spans="1:17" outlineLevel="1" x14ac:dyDescent="0.3">
      <c r="A39" s="163" t="s">
        <v>15</v>
      </c>
      <c r="B39" s="18">
        <v>38.49972728537</v>
      </c>
      <c r="C39" s="190">
        <v>3.6658999999999997E-2</v>
      </c>
      <c r="D39" s="190">
        <v>1</v>
      </c>
      <c r="E39" s="18">
        <v>1.41137345153</v>
      </c>
      <c r="F39" s="18">
        <v>38.49972728537</v>
      </c>
      <c r="G39" s="53">
        <v>1.4408000000000001E-2</v>
      </c>
      <c r="H39" s="18">
        <v>56.935908196440003</v>
      </c>
      <c r="I39" s="190">
        <v>2.7345999999999999E-2</v>
      </c>
      <c r="J39" s="190">
        <v>1</v>
      </c>
      <c r="K39" s="18">
        <v>1.5569616610000001</v>
      </c>
      <c r="L39" s="18">
        <v>56.935908196440003</v>
      </c>
      <c r="M39" s="53">
        <v>1.3979E-2</v>
      </c>
      <c r="N39" s="18">
        <v>-4.2900000000000002E-4</v>
      </c>
      <c r="O39" s="98"/>
      <c r="P39" s="98"/>
      <c r="Q39" s="98"/>
    </row>
    <row r="40" spans="1:17" x14ac:dyDescent="0.3">
      <c r="B40" s="37"/>
      <c r="C40" s="194"/>
      <c r="D40" s="194"/>
      <c r="E40" s="37"/>
      <c r="F40" s="37"/>
      <c r="G40" s="59"/>
      <c r="H40" s="37"/>
      <c r="I40" s="194"/>
      <c r="J40" s="194"/>
      <c r="K40" s="37"/>
      <c r="L40" s="37"/>
      <c r="M40" s="59"/>
      <c r="N40" s="37"/>
      <c r="O40" s="98"/>
      <c r="P40" s="98"/>
      <c r="Q40" s="98"/>
    </row>
    <row r="41" spans="1:17" x14ac:dyDescent="0.3">
      <c r="B41" s="37"/>
      <c r="C41" s="194"/>
      <c r="D41" s="194"/>
      <c r="E41" s="37"/>
      <c r="F41" s="37"/>
      <c r="G41" s="59"/>
      <c r="H41" s="37"/>
      <c r="I41" s="194"/>
      <c r="J41" s="194"/>
      <c r="K41" s="37"/>
      <c r="L41" s="37"/>
      <c r="M41" s="59"/>
      <c r="N41" s="37"/>
      <c r="O41" s="98"/>
      <c r="P41" s="98"/>
      <c r="Q41" s="98"/>
    </row>
    <row r="42" spans="1:17" x14ac:dyDescent="0.3">
      <c r="B42" s="37"/>
      <c r="C42" s="194"/>
      <c r="D42" s="194"/>
      <c r="E42" s="37"/>
      <c r="F42" s="37"/>
      <c r="G42" s="59"/>
      <c r="H42" s="37"/>
      <c r="I42" s="194"/>
      <c r="J42" s="194"/>
      <c r="K42" s="37"/>
      <c r="L42" s="37"/>
      <c r="M42" s="59"/>
      <c r="N42" s="37"/>
      <c r="O42" s="98"/>
      <c r="P42" s="98"/>
      <c r="Q42" s="98"/>
    </row>
    <row r="43" spans="1:17" x14ac:dyDescent="0.3">
      <c r="B43" s="37"/>
      <c r="C43" s="194"/>
      <c r="D43" s="194"/>
      <c r="E43" s="37"/>
      <c r="F43" s="37"/>
      <c r="G43" s="59"/>
      <c r="H43" s="37"/>
      <c r="I43" s="194"/>
      <c r="J43" s="194"/>
      <c r="K43" s="37"/>
      <c r="L43" s="37"/>
      <c r="M43" s="59"/>
      <c r="N43" s="37"/>
      <c r="O43" s="98"/>
      <c r="P43" s="98"/>
      <c r="Q43" s="98"/>
    </row>
    <row r="44" spans="1:17" x14ac:dyDescent="0.3">
      <c r="B44" s="37"/>
      <c r="C44" s="194"/>
      <c r="D44" s="194"/>
      <c r="E44" s="37"/>
      <c r="F44" s="37"/>
      <c r="G44" s="59"/>
      <c r="H44" s="37"/>
      <c r="I44" s="194"/>
      <c r="J44" s="194"/>
      <c r="K44" s="37"/>
      <c r="L44" s="37"/>
      <c r="M44" s="59"/>
      <c r="N44" s="37"/>
      <c r="O44" s="98"/>
      <c r="P44" s="98"/>
      <c r="Q44" s="98"/>
    </row>
    <row r="45" spans="1:17" x14ac:dyDescent="0.3">
      <c r="B45" s="37"/>
      <c r="C45" s="194"/>
      <c r="D45" s="194"/>
      <c r="E45" s="37"/>
      <c r="F45" s="37"/>
      <c r="G45" s="59"/>
      <c r="H45" s="37"/>
      <c r="I45" s="194"/>
      <c r="J45" s="194"/>
      <c r="K45" s="37"/>
      <c r="L45" s="37"/>
      <c r="M45" s="59"/>
      <c r="N45" s="37"/>
      <c r="O45" s="98"/>
      <c r="P45" s="98"/>
      <c r="Q45" s="98"/>
    </row>
    <row r="46" spans="1:17" x14ac:dyDescent="0.3">
      <c r="B46" s="37"/>
      <c r="C46" s="194"/>
      <c r="D46" s="194"/>
      <c r="E46" s="37"/>
      <c r="F46" s="37"/>
      <c r="G46" s="59"/>
      <c r="H46" s="37"/>
      <c r="I46" s="194"/>
      <c r="J46" s="194"/>
      <c r="K46" s="37"/>
      <c r="L46" s="37"/>
      <c r="M46" s="59"/>
      <c r="N46" s="37"/>
      <c r="O46" s="98"/>
      <c r="P46" s="98"/>
      <c r="Q46" s="98"/>
    </row>
    <row r="47" spans="1:17" x14ac:dyDescent="0.3">
      <c r="B47" s="37"/>
      <c r="C47" s="194"/>
      <c r="D47" s="194"/>
      <c r="E47" s="37"/>
      <c r="F47" s="37"/>
      <c r="G47" s="59"/>
      <c r="H47" s="37"/>
      <c r="I47" s="194"/>
      <c r="J47" s="194"/>
      <c r="K47" s="37"/>
      <c r="L47" s="37"/>
      <c r="M47" s="59"/>
      <c r="N47" s="37"/>
      <c r="O47" s="98"/>
      <c r="P47" s="98"/>
      <c r="Q47" s="98"/>
    </row>
    <row r="48" spans="1:17" x14ac:dyDescent="0.3">
      <c r="B48" s="37"/>
      <c r="C48" s="194"/>
      <c r="D48" s="194"/>
      <c r="E48" s="37"/>
      <c r="F48" s="37"/>
      <c r="G48" s="59"/>
      <c r="H48" s="37"/>
      <c r="I48" s="194"/>
      <c r="J48" s="194"/>
      <c r="K48" s="37"/>
      <c r="L48" s="37"/>
      <c r="M48" s="59"/>
      <c r="N48" s="37"/>
      <c r="O48" s="98"/>
      <c r="P48" s="98"/>
      <c r="Q48" s="98"/>
    </row>
    <row r="49" spans="2:17" x14ac:dyDescent="0.3">
      <c r="B49" s="37"/>
      <c r="C49" s="194"/>
      <c r="D49" s="194"/>
      <c r="E49" s="37"/>
      <c r="F49" s="37"/>
      <c r="G49" s="59"/>
      <c r="H49" s="37"/>
      <c r="I49" s="194"/>
      <c r="J49" s="194"/>
      <c r="K49" s="37"/>
      <c r="L49" s="37"/>
      <c r="M49" s="59"/>
      <c r="N49" s="37"/>
      <c r="O49" s="98"/>
      <c r="P49" s="98"/>
      <c r="Q49" s="98"/>
    </row>
    <row r="50" spans="2:17" x14ac:dyDescent="0.3">
      <c r="B50" s="37"/>
      <c r="C50" s="194"/>
      <c r="D50" s="194"/>
      <c r="E50" s="37"/>
      <c r="F50" s="37"/>
      <c r="G50" s="59"/>
      <c r="H50" s="37"/>
      <c r="I50" s="194"/>
      <c r="J50" s="194"/>
      <c r="K50" s="37"/>
      <c r="L50" s="37"/>
      <c r="M50" s="59"/>
      <c r="N50" s="37"/>
      <c r="O50" s="98"/>
      <c r="P50" s="98"/>
      <c r="Q50" s="98"/>
    </row>
    <row r="51" spans="2:17" x14ac:dyDescent="0.3">
      <c r="B51" s="37"/>
      <c r="C51" s="194"/>
      <c r="D51" s="194"/>
      <c r="E51" s="37"/>
      <c r="F51" s="37"/>
      <c r="G51" s="59"/>
      <c r="H51" s="37"/>
      <c r="I51" s="194"/>
      <c r="J51" s="194"/>
      <c r="K51" s="37"/>
      <c r="L51" s="37"/>
      <c r="M51" s="59"/>
      <c r="N51" s="37"/>
      <c r="O51" s="98"/>
      <c r="P51" s="98"/>
      <c r="Q51" s="98"/>
    </row>
    <row r="52" spans="2:17" x14ac:dyDescent="0.3">
      <c r="B52" s="37"/>
      <c r="C52" s="194"/>
      <c r="D52" s="194"/>
      <c r="E52" s="37"/>
      <c r="F52" s="37"/>
      <c r="G52" s="59"/>
      <c r="H52" s="37"/>
      <c r="I52" s="194"/>
      <c r="J52" s="194"/>
      <c r="K52" s="37"/>
      <c r="L52" s="37"/>
      <c r="M52" s="59"/>
      <c r="N52" s="37"/>
      <c r="O52" s="98"/>
      <c r="P52" s="98"/>
      <c r="Q52" s="98"/>
    </row>
    <row r="53" spans="2:17" x14ac:dyDescent="0.3">
      <c r="B53" s="37"/>
      <c r="C53" s="194"/>
      <c r="D53" s="194"/>
      <c r="E53" s="37"/>
      <c r="F53" s="37"/>
      <c r="G53" s="59"/>
      <c r="H53" s="37"/>
      <c r="I53" s="194"/>
      <c r="J53" s="194"/>
      <c r="K53" s="37"/>
      <c r="L53" s="37"/>
      <c r="M53" s="59"/>
      <c r="N53" s="37"/>
      <c r="O53" s="98"/>
      <c r="P53" s="98"/>
      <c r="Q53" s="98"/>
    </row>
    <row r="54" spans="2:17" x14ac:dyDescent="0.3">
      <c r="B54" s="37"/>
      <c r="C54" s="194"/>
      <c r="D54" s="194"/>
      <c r="E54" s="37"/>
      <c r="F54" s="37"/>
      <c r="G54" s="59"/>
      <c r="H54" s="37"/>
      <c r="I54" s="194"/>
      <c r="J54" s="194"/>
      <c r="K54" s="37"/>
      <c r="L54" s="37"/>
      <c r="M54" s="59"/>
      <c r="N54" s="37"/>
      <c r="O54" s="98"/>
      <c r="P54" s="98"/>
      <c r="Q54" s="98"/>
    </row>
    <row r="55" spans="2:17" x14ac:dyDescent="0.3">
      <c r="B55" s="37"/>
      <c r="C55" s="194"/>
      <c r="D55" s="194"/>
      <c r="E55" s="37"/>
      <c r="F55" s="37"/>
      <c r="G55" s="59"/>
      <c r="H55" s="37"/>
      <c r="I55" s="194"/>
      <c r="J55" s="194"/>
      <c r="K55" s="37"/>
      <c r="L55" s="37"/>
      <c r="M55" s="59"/>
      <c r="N55" s="37"/>
      <c r="O55" s="98"/>
      <c r="P55" s="98"/>
      <c r="Q55" s="98"/>
    </row>
    <row r="56" spans="2:17" x14ac:dyDescent="0.3">
      <c r="B56" s="37"/>
      <c r="C56" s="194"/>
      <c r="D56" s="194"/>
      <c r="E56" s="37"/>
      <c r="F56" s="37"/>
      <c r="G56" s="59"/>
      <c r="H56" s="37"/>
      <c r="I56" s="194"/>
      <c r="J56" s="194"/>
      <c r="K56" s="37"/>
      <c r="L56" s="37"/>
      <c r="M56" s="59"/>
      <c r="N56" s="37"/>
      <c r="O56" s="98"/>
      <c r="P56" s="98"/>
      <c r="Q56" s="98"/>
    </row>
    <row r="57" spans="2:17" x14ac:dyDescent="0.3">
      <c r="B57" s="37"/>
      <c r="C57" s="194"/>
      <c r="D57" s="194"/>
      <c r="E57" s="37"/>
      <c r="F57" s="37"/>
      <c r="G57" s="59"/>
      <c r="H57" s="37"/>
      <c r="I57" s="194"/>
      <c r="J57" s="194"/>
      <c r="K57" s="37"/>
      <c r="L57" s="37"/>
      <c r="M57" s="59"/>
      <c r="N57" s="37"/>
      <c r="O57" s="98"/>
      <c r="P57" s="98"/>
      <c r="Q57" s="98"/>
    </row>
    <row r="58" spans="2:17" x14ac:dyDescent="0.3">
      <c r="B58" s="37"/>
      <c r="C58" s="194"/>
      <c r="D58" s="194"/>
      <c r="E58" s="37"/>
      <c r="F58" s="37"/>
      <c r="G58" s="59"/>
      <c r="H58" s="37"/>
      <c r="I58" s="194"/>
      <c r="J58" s="194"/>
      <c r="K58" s="37"/>
      <c r="L58" s="37"/>
      <c r="M58" s="59"/>
      <c r="N58" s="37"/>
      <c r="O58" s="98"/>
      <c r="P58" s="98"/>
      <c r="Q58" s="98"/>
    </row>
    <row r="59" spans="2:17" x14ac:dyDescent="0.3">
      <c r="B59" s="37"/>
      <c r="C59" s="194"/>
      <c r="D59" s="194"/>
      <c r="E59" s="37"/>
      <c r="F59" s="37"/>
      <c r="G59" s="59"/>
      <c r="H59" s="37"/>
      <c r="I59" s="194"/>
      <c r="J59" s="194"/>
      <c r="K59" s="37"/>
      <c r="L59" s="37"/>
      <c r="M59" s="59"/>
      <c r="N59" s="37"/>
      <c r="O59" s="98"/>
      <c r="P59" s="98"/>
      <c r="Q59" s="98"/>
    </row>
    <row r="60" spans="2:17" x14ac:dyDescent="0.3">
      <c r="B60" s="37"/>
      <c r="C60" s="194"/>
      <c r="D60" s="194"/>
      <c r="E60" s="37"/>
      <c r="F60" s="37"/>
      <c r="G60" s="59"/>
      <c r="H60" s="37"/>
      <c r="I60" s="194"/>
      <c r="J60" s="194"/>
      <c r="K60" s="37"/>
      <c r="L60" s="37"/>
      <c r="M60" s="59"/>
      <c r="N60" s="37"/>
      <c r="O60" s="98"/>
      <c r="P60" s="98"/>
      <c r="Q60" s="98"/>
    </row>
    <row r="61" spans="2:17" x14ac:dyDescent="0.3">
      <c r="B61" s="37"/>
      <c r="C61" s="194"/>
      <c r="D61" s="194"/>
      <c r="E61" s="37"/>
      <c r="F61" s="37"/>
      <c r="G61" s="59"/>
      <c r="H61" s="37"/>
      <c r="I61" s="194"/>
      <c r="J61" s="194"/>
      <c r="K61" s="37"/>
      <c r="L61" s="37"/>
      <c r="M61" s="59"/>
      <c r="N61" s="37"/>
      <c r="O61" s="98"/>
      <c r="P61" s="98"/>
      <c r="Q61" s="98"/>
    </row>
    <row r="62" spans="2:17" x14ac:dyDescent="0.3">
      <c r="B62" s="37"/>
      <c r="C62" s="194"/>
      <c r="D62" s="194"/>
      <c r="E62" s="37"/>
      <c r="F62" s="37"/>
      <c r="G62" s="59"/>
      <c r="H62" s="37"/>
      <c r="I62" s="194"/>
      <c r="J62" s="194"/>
      <c r="K62" s="37"/>
      <c r="L62" s="37"/>
      <c r="M62" s="59"/>
      <c r="N62" s="37"/>
      <c r="O62" s="98"/>
      <c r="P62" s="98"/>
      <c r="Q62" s="98"/>
    </row>
    <row r="63" spans="2:17" x14ac:dyDescent="0.3">
      <c r="B63" s="37"/>
      <c r="C63" s="194"/>
      <c r="D63" s="194"/>
      <c r="E63" s="37"/>
      <c r="F63" s="37"/>
      <c r="G63" s="59"/>
      <c r="H63" s="37"/>
      <c r="I63" s="194"/>
      <c r="J63" s="194"/>
      <c r="K63" s="37"/>
      <c r="L63" s="37"/>
      <c r="M63" s="59"/>
      <c r="N63" s="37"/>
      <c r="O63" s="98"/>
      <c r="P63" s="98"/>
      <c r="Q63" s="98"/>
    </row>
    <row r="64" spans="2:17" x14ac:dyDescent="0.3">
      <c r="B64" s="37"/>
      <c r="C64" s="194"/>
      <c r="D64" s="194"/>
      <c r="E64" s="37"/>
      <c r="F64" s="37"/>
      <c r="G64" s="59"/>
      <c r="H64" s="37"/>
      <c r="I64" s="194"/>
      <c r="J64" s="194"/>
      <c r="K64" s="37"/>
      <c r="L64" s="37"/>
      <c r="M64" s="59"/>
      <c r="N64" s="37"/>
      <c r="O64" s="98"/>
      <c r="P64" s="98"/>
      <c r="Q64" s="98"/>
    </row>
    <row r="65" spans="2:17" x14ac:dyDescent="0.3">
      <c r="B65" s="37"/>
      <c r="C65" s="194"/>
      <c r="D65" s="194"/>
      <c r="E65" s="37"/>
      <c r="F65" s="37"/>
      <c r="G65" s="59"/>
      <c r="H65" s="37"/>
      <c r="I65" s="194"/>
      <c r="J65" s="194"/>
      <c r="K65" s="37"/>
      <c r="L65" s="37"/>
      <c r="M65" s="59"/>
      <c r="N65" s="37"/>
      <c r="O65" s="98"/>
      <c r="P65" s="98"/>
      <c r="Q65" s="98"/>
    </row>
    <row r="66" spans="2:17" x14ac:dyDescent="0.3">
      <c r="B66" s="37"/>
      <c r="C66" s="194"/>
      <c r="D66" s="194"/>
      <c r="E66" s="37"/>
      <c r="F66" s="37"/>
      <c r="G66" s="59"/>
      <c r="H66" s="37"/>
      <c r="I66" s="194"/>
      <c r="J66" s="194"/>
      <c r="K66" s="37"/>
      <c r="L66" s="37"/>
      <c r="M66" s="59"/>
      <c r="N66" s="37"/>
      <c r="O66" s="98"/>
      <c r="P66" s="98"/>
      <c r="Q66" s="98"/>
    </row>
    <row r="67" spans="2:17" x14ac:dyDescent="0.3">
      <c r="B67" s="37"/>
      <c r="C67" s="194"/>
      <c r="D67" s="194"/>
      <c r="E67" s="37"/>
      <c r="F67" s="37"/>
      <c r="G67" s="59"/>
      <c r="H67" s="37"/>
      <c r="I67" s="194"/>
      <c r="J67" s="194"/>
      <c r="K67" s="37"/>
      <c r="L67" s="37"/>
      <c r="M67" s="59"/>
      <c r="N67" s="37"/>
      <c r="O67" s="98"/>
      <c r="P67" s="98"/>
      <c r="Q67" s="98"/>
    </row>
    <row r="68" spans="2:17" x14ac:dyDescent="0.3">
      <c r="B68" s="37"/>
      <c r="C68" s="194"/>
      <c r="D68" s="194"/>
      <c r="E68" s="37"/>
      <c r="F68" s="37"/>
      <c r="G68" s="59"/>
      <c r="H68" s="37"/>
      <c r="I68" s="194"/>
      <c r="J68" s="194"/>
      <c r="K68" s="37"/>
      <c r="L68" s="37"/>
      <c r="M68" s="59"/>
      <c r="N68" s="37"/>
      <c r="O68" s="98"/>
      <c r="P68" s="98"/>
      <c r="Q68" s="98"/>
    </row>
    <row r="69" spans="2:17" x14ac:dyDescent="0.3">
      <c r="B69" s="37"/>
      <c r="C69" s="194"/>
      <c r="D69" s="194"/>
      <c r="E69" s="37"/>
      <c r="F69" s="37"/>
      <c r="G69" s="59"/>
      <c r="H69" s="37"/>
      <c r="I69" s="194"/>
      <c r="J69" s="194"/>
      <c r="K69" s="37"/>
      <c r="L69" s="37"/>
      <c r="M69" s="59"/>
      <c r="N69" s="37"/>
      <c r="O69" s="98"/>
      <c r="P69" s="98"/>
      <c r="Q69" s="98"/>
    </row>
    <row r="70" spans="2:17" x14ac:dyDescent="0.3">
      <c r="B70" s="37"/>
      <c r="C70" s="194"/>
      <c r="D70" s="194"/>
      <c r="E70" s="37"/>
      <c r="F70" s="37"/>
      <c r="G70" s="59"/>
      <c r="H70" s="37"/>
      <c r="I70" s="194"/>
      <c r="J70" s="194"/>
      <c r="K70" s="37"/>
      <c r="L70" s="37"/>
      <c r="M70" s="59"/>
      <c r="N70" s="37"/>
      <c r="O70" s="98"/>
      <c r="P70" s="98"/>
      <c r="Q70" s="98"/>
    </row>
    <row r="71" spans="2:17" x14ac:dyDescent="0.3">
      <c r="B71" s="37"/>
      <c r="C71" s="194"/>
      <c r="D71" s="194"/>
      <c r="E71" s="37"/>
      <c r="F71" s="37"/>
      <c r="G71" s="59"/>
      <c r="H71" s="37"/>
      <c r="I71" s="194"/>
      <c r="J71" s="194"/>
      <c r="K71" s="37"/>
      <c r="L71" s="37"/>
      <c r="M71" s="59"/>
      <c r="N71" s="37"/>
      <c r="O71" s="98"/>
      <c r="P71" s="98"/>
      <c r="Q71" s="98"/>
    </row>
    <row r="72" spans="2:17" x14ac:dyDescent="0.3">
      <c r="B72" s="37"/>
      <c r="C72" s="194"/>
      <c r="D72" s="194"/>
      <c r="E72" s="37"/>
      <c r="F72" s="37"/>
      <c r="G72" s="59"/>
      <c r="H72" s="37"/>
      <c r="I72" s="194"/>
      <c r="J72" s="194"/>
      <c r="K72" s="37"/>
      <c r="L72" s="37"/>
      <c r="M72" s="59"/>
      <c r="N72" s="37"/>
      <c r="O72" s="98"/>
      <c r="P72" s="98"/>
      <c r="Q72" s="98"/>
    </row>
    <row r="73" spans="2:17" x14ac:dyDescent="0.3">
      <c r="B73" s="37"/>
      <c r="C73" s="194"/>
      <c r="D73" s="194"/>
      <c r="E73" s="37"/>
      <c r="F73" s="37"/>
      <c r="G73" s="59"/>
      <c r="H73" s="37"/>
      <c r="I73" s="194"/>
      <c r="J73" s="194"/>
      <c r="K73" s="37"/>
      <c r="L73" s="37"/>
      <c r="M73" s="59"/>
      <c r="N73" s="37"/>
      <c r="O73" s="98"/>
      <c r="P73" s="98"/>
      <c r="Q73" s="98"/>
    </row>
    <row r="74" spans="2:17" x14ac:dyDescent="0.3">
      <c r="B74" s="37"/>
      <c r="C74" s="194"/>
      <c r="D74" s="194"/>
      <c r="E74" s="37"/>
      <c r="F74" s="37"/>
      <c r="G74" s="59"/>
      <c r="H74" s="37"/>
      <c r="I74" s="194"/>
      <c r="J74" s="194"/>
      <c r="K74" s="37"/>
      <c r="L74" s="37"/>
      <c r="M74" s="59"/>
      <c r="N74" s="37"/>
      <c r="O74" s="98"/>
      <c r="P74" s="98"/>
      <c r="Q74" s="98"/>
    </row>
    <row r="75" spans="2:17" x14ac:dyDescent="0.3">
      <c r="B75" s="37"/>
      <c r="C75" s="194"/>
      <c r="D75" s="194"/>
      <c r="E75" s="37"/>
      <c r="F75" s="37"/>
      <c r="G75" s="59"/>
      <c r="H75" s="37"/>
      <c r="I75" s="194"/>
      <c r="J75" s="194"/>
      <c r="K75" s="37"/>
      <c r="L75" s="37"/>
      <c r="M75" s="59"/>
      <c r="N75" s="37"/>
      <c r="O75" s="98"/>
      <c r="P75" s="98"/>
      <c r="Q75" s="98"/>
    </row>
    <row r="76" spans="2:17" x14ac:dyDescent="0.3">
      <c r="B76" s="37"/>
      <c r="C76" s="194"/>
      <c r="D76" s="194"/>
      <c r="E76" s="37"/>
      <c r="F76" s="37"/>
      <c r="G76" s="59"/>
      <c r="H76" s="37"/>
      <c r="I76" s="194"/>
      <c r="J76" s="194"/>
      <c r="K76" s="37"/>
      <c r="L76" s="37"/>
      <c r="M76" s="59"/>
      <c r="N76" s="37"/>
      <c r="O76" s="98"/>
      <c r="P76" s="98"/>
      <c r="Q76" s="98"/>
    </row>
    <row r="77" spans="2:17" x14ac:dyDescent="0.3">
      <c r="B77" s="37"/>
      <c r="C77" s="194"/>
      <c r="D77" s="194"/>
      <c r="E77" s="37"/>
      <c r="F77" s="37"/>
      <c r="G77" s="59"/>
      <c r="H77" s="37"/>
      <c r="I77" s="194"/>
      <c r="J77" s="194"/>
      <c r="K77" s="37"/>
      <c r="L77" s="37"/>
      <c r="M77" s="59"/>
      <c r="N77" s="37"/>
      <c r="O77" s="98"/>
      <c r="P77" s="98"/>
      <c r="Q77" s="98"/>
    </row>
    <row r="78" spans="2:17" x14ac:dyDescent="0.3">
      <c r="B78" s="37"/>
      <c r="C78" s="194"/>
      <c r="D78" s="194"/>
      <c r="E78" s="37"/>
      <c r="F78" s="37"/>
      <c r="G78" s="59"/>
      <c r="H78" s="37"/>
      <c r="I78" s="194"/>
      <c r="J78" s="194"/>
      <c r="K78" s="37"/>
      <c r="L78" s="37"/>
      <c r="M78" s="59"/>
      <c r="N78" s="37"/>
      <c r="O78" s="98"/>
      <c r="P78" s="98"/>
      <c r="Q78" s="98"/>
    </row>
    <row r="79" spans="2:17" x14ac:dyDescent="0.3">
      <c r="B79" s="37"/>
      <c r="C79" s="194"/>
      <c r="D79" s="194"/>
      <c r="E79" s="37"/>
      <c r="F79" s="37"/>
      <c r="G79" s="59"/>
      <c r="H79" s="37"/>
      <c r="I79" s="194"/>
      <c r="J79" s="194"/>
      <c r="K79" s="37"/>
      <c r="L79" s="37"/>
      <c r="M79" s="59"/>
      <c r="N79" s="37"/>
      <c r="O79" s="98"/>
      <c r="P79" s="98"/>
      <c r="Q79" s="98"/>
    </row>
    <row r="80" spans="2:17" x14ac:dyDescent="0.3">
      <c r="B80" s="37"/>
      <c r="C80" s="194"/>
      <c r="D80" s="194"/>
      <c r="E80" s="37"/>
      <c r="F80" s="37"/>
      <c r="G80" s="59"/>
      <c r="H80" s="37"/>
      <c r="I80" s="194"/>
      <c r="J80" s="194"/>
      <c r="K80" s="37"/>
      <c r="L80" s="37"/>
      <c r="M80" s="59"/>
      <c r="N80" s="37"/>
      <c r="O80" s="98"/>
      <c r="P80" s="98"/>
      <c r="Q80" s="98"/>
    </row>
    <row r="81" spans="2:17" x14ac:dyDescent="0.3">
      <c r="B81" s="37"/>
      <c r="C81" s="194"/>
      <c r="D81" s="194"/>
      <c r="E81" s="37"/>
      <c r="F81" s="37"/>
      <c r="G81" s="59"/>
      <c r="H81" s="37"/>
      <c r="I81" s="194"/>
      <c r="J81" s="194"/>
      <c r="K81" s="37"/>
      <c r="L81" s="37"/>
      <c r="M81" s="59"/>
      <c r="N81" s="37"/>
      <c r="O81" s="98"/>
      <c r="P81" s="98"/>
      <c r="Q81" s="98"/>
    </row>
    <row r="82" spans="2:17" x14ac:dyDescent="0.3">
      <c r="B82" s="37"/>
      <c r="C82" s="194"/>
      <c r="D82" s="194"/>
      <c r="E82" s="37"/>
      <c r="F82" s="37"/>
      <c r="G82" s="59"/>
      <c r="H82" s="37"/>
      <c r="I82" s="194"/>
      <c r="J82" s="194"/>
      <c r="K82" s="37"/>
      <c r="L82" s="37"/>
      <c r="M82" s="59"/>
      <c r="N82" s="37"/>
      <c r="O82" s="98"/>
      <c r="P82" s="98"/>
      <c r="Q82" s="98"/>
    </row>
    <row r="83" spans="2:17" x14ac:dyDescent="0.3">
      <c r="B83" s="37"/>
      <c r="C83" s="194"/>
      <c r="D83" s="194"/>
      <c r="E83" s="37"/>
      <c r="F83" s="37"/>
      <c r="G83" s="59"/>
      <c r="H83" s="37"/>
      <c r="I83" s="194"/>
      <c r="J83" s="194"/>
      <c r="K83" s="37"/>
      <c r="L83" s="37"/>
      <c r="M83" s="59"/>
      <c r="N83" s="37"/>
      <c r="O83" s="98"/>
      <c r="P83" s="98"/>
      <c r="Q83" s="98"/>
    </row>
    <row r="84" spans="2:17" x14ac:dyDescent="0.3">
      <c r="B84" s="37"/>
      <c r="C84" s="194"/>
      <c r="D84" s="194"/>
      <c r="E84" s="37"/>
      <c r="F84" s="37"/>
      <c r="G84" s="59"/>
      <c r="H84" s="37"/>
      <c r="I84" s="194"/>
      <c r="J84" s="194"/>
      <c r="K84" s="37"/>
      <c r="L84" s="37"/>
      <c r="M84" s="59"/>
      <c r="N84" s="37"/>
      <c r="O84" s="98"/>
      <c r="P84" s="98"/>
      <c r="Q84" s="98"/>
    </row>
    <row r="85" spans="2:17" x14ac:dyDescent="0.3">
      <c r="B85" s="37"/>
      <c r="C85" s="194"/>
      <c r="D85" s="194"/>
      <c r="E85" s="37"/>
      <c r="F85" s="37"/>
      <c r="G85" s="59"/>
      <c r="H85" s="37"/>
      <c r="I85" s="194"/>
      <c r="J85" s="194"/>
      <c r="K85" s="37"/>
      <c r="L85" s="37"/>
      <c r="M85" s="59"/>
      <c r="N85" s="37"/>
      <c r="O85" s="98"/>
      <c r="P85" s="98"/>
      <c r="Q85" s="98"/>
    </row>
    <row r="86" spans="2:17" x14ac:dyDescent="0.3">
      <c r="B86" s="37"/>
      <c r="C86" s="194"/>
      <c r="D86" s="194"/>
      <c r="E86" s="37"/>
      <c r="F86" s="37"/>
      <c r="G86" s="59"/>
      <c r="H86" s="37"/>
      <c r="I86" s="194"/>
      <c r="J86" s="194"/>
      <c r="K86" s="37"/>
      <c r="L86" s="37"/>
      <c r="M86" s="59"/>
      <c r="N86" s="37"/>
      <c r="O86" s="98"/>
      <c r="P86" s="98"/>
      <c r="Q86" s="98"/>
    </row>
    <row r="87" spans="2:17" x14ac:dyDescent="0.3">
      <c r="B87" s="37"/>
      <c r="C87" s="194"/>
      <c r="D87" s="194"/>
      <c r="E87" s="37"/>
      <c r="F87" s="37"/>
      <c r="G87" s="59"/>
      <c r="H87" s="37"/>
      <c r="I87" s="194"/>
      <c r="J87" s="194"/>
      <c r="K87" s="37"/>
      <c r="L87" s="37"/>
      <c r="M87" s="59"/>
      <c r="N87" s="37"/>
      <c r="O87" s="98"/>
      <c r="P87" s="98"/>
      <c r="Q87" s="98"/>
    </row>
    <row r="88" spans="2:17" x14ac:dyDescent="0.3">
      <c r="B88" s="37"/>
      <c r="C88" s="194"/>
      <c r="D88" s="194"/>
      <c r="E88" s="37"/>
      <c r="F88" s="37"/>
      <c r="G88" s="59"/>
      <c r="H88" s="37"/>
      <c r="I88" s="194"/>
      <c r="J88" s="194"/>
      <c r="K88" s="37"/>
      <c r="L88" s="37"/>
      <c r="M88" s="59"/>
      <c r="N88" s="37"/>
      <c r="O88" s="98"/>
      <c r="P88" s="98"/>
      <c r="Q88" s="98"/>
    </row>
    <row r="89" spans="2:17" x14ac:dyDescent="0.3">
      <c r="B89" s="37"/>
      <c r="C89" s="194"/>
      <c r="D89" s="194"/>
      <c r="E89" s="37"/>
      <c r="F89" s="37"/>
      <c r="G89" s="59"/>
      <c r="H89" s="37"/>
      <c r="I89" s="194"/>
      <c r="J89" s="194"/>
      <c r="K89" s="37"/>
      <c r="L89" s="37"/>
      <c r="M89" s="59"/>
      <c r="N89" s="37"/>
      <c r="O89" s="98"/>
      <c r="P89" s="98"/>
      <c r="Q89" s="98"/>
    </row>
    <row r="90" spans="2:17" x14ac:dyDescent="0.3">
      <c r="B90" s="37"/>
      <c r="C90" s="194"/>
      <c r="D90" s="194"/>
      <c r="E90" s="37"/>
      <c r="F90" s="37"/>
      <c r="G90" s="59"/>
      <c r="H90" s="37"/>
      <c r="I90" s="194"/>
      <c r="J90" s="194"/>
      <c r="K90" s="37"/>
      <c r="L90" s="37"/>
      <c r="M90" s="59"/>
      <c r="N90" s="37"/>
      <c r="O90" s="98"/>
      <c r="P90" s="98"/>
      <c r="Q90" s="98"/>
    </row>
    <row r="91" spans="2:17" x14ac:dyDescent="0.3">
      <c r="B91" s="37"/>
      <c r="C91" s="194"/>
      <c r="D91" s="194"/>
      <c r="E91" s="37"/>
      <c r="F91" s="37"/>
      <c r="G91" s="59"/>
      <c r="H91" s="37"/>
      <c r="I91" s="194"/>
      <c r="J91" s="194"/>
      <c r="K91" s="37"/>
      <c r="L91" s="37"/>
      <c r="M91" s="59"/>
      <c r="N91" s="37"/>
      <c r="O91" s="98"/>
      <c r="P91" s="98"/>
      <c r="Q91" s="98"/>
    </row>
    <row r="92" spans="2:17" x14ac:dyDescent="0.3">
      <c r="B92" s="37"/>
      <c r="C92" s="194"/>
      <c r="D92" s="194"/>
      <c r="E92" s="37"/>
      <c r="F92" s="37"/>
      <c r="G92" s="59"/>
      <c r="H92" s="37"/>
      <c r="I92" s="194"/>
      <c r="J92" s="194"/>
      <c r="K92" s="37"/>
      <c r="L92" s="37"/>
      <c r="M92" s="59"/>
      <c r="N92" s="37"/>
      <c r="O92" s="98"/>
      <c r="P92" s="98"/>
      <c r="Q92" s="98"/>
    </row>
    <row r="93" spans="2:17" x14ac:dyDescent="0.3">
      <c r="B93" s="37"/>
      <c r="C93" s="194"/>
      <c r="D93" s="194"/>
      <c r="E93" s="37"/>
      <c r="F93" s="37"/>
      <c r="G93" s="59"/>
      <c r="H93" s="37"/>
      <c r="I93" s="194"/>
      <c r="J93" s="194"/>
      <c r="K93" s="37"/>
      <c r="L93" s="37"/>
      <c r="M93" s="59"/>
      <c r="N93" s="37"/>
      <c r="O93" s="98"/>
      <c r="P93" s="98"/>
      <c r="Q93" s="98"/>
    </row>
    <row r="94" spans="2:17" x14ac:dyDescent="0.3">
      <c r="B94" s="37"/>
      <c r="C94" s="194"/>
      <c r="D94" s="194"/>
      <c r="E94" s="37"/>
      <c r="F94" s="37"/>
      <c r="G94" s="59"/>
      <c r="H94" s="37"/>
      <c r="I94" s="194"/>
      <c r="J94" s="194"/>
      <c r="K94" s="37"/>
      <c r="L94" s="37"/>
      <c r="M94" s="59"/>
      <c r="N94" s="37"/>
      <c r="O94" s="98"/>
      <c r="P94" s="98"/>
      <c r="Q94" s="98"/>
    </row>
    <row r="95" spans="2:17" x14ac:dyDescent="0.3">
      <c r="B95" s="37"/>
      <c r="C95" s="194"/>
      <c r="D95" s="194"/>
      <c r="E95" s="37"/>
      <c r="F95" s="37"/>
      <c r="G95" s="59"/>
      <c r="H95" s="37"/>
      <c r="I95" s="194"/>
      <c r="J95" s="194"/>
      <c r="K95" s="37"/>
      <c r="L95" s="37"/>
      <c r="M95" s="59"/>
      <c r="N95" s="37"/>
      <c r="O95" s="98"/>
      <c r="P95" s="98"/>
      <c r="Q95" s="98"/>
    </row>
    <row r="96" spans="2:17" x14ac:dyDescent="0.3">
      <c r="B96" s="37"/>
      <c r="C96" s="194"/>
      <c r="D96" s="194"/>
      <c r="E96" s="37"/>
      <c r="F96" s="37"/>
      <c r="G96" s="59"/>
      <c r="H96" s="37"/>
      <c r="I96" s="194"/>
      <c r="J96" s="194"/>
      <c r="K96" s="37"/>
      <c r="L96" s="37"/>
      <c r="M96" s="59"/>
      <c r="N96" s="37"/>
      <c r="O96" s="98"/>
      <c r="P96" s="98"/>
      <c r="Q96" s="98"/>
    </row>
    <row r="97" spans="2:17" x14ac:dyDescent="0.3">
      <c r="B97" s="37"/>
      <c r="C97" s="194"/>
      <c r="D97" s="194"/>
      <c r="E97" s="37"/>
      <c r="F97" s="37"/>
      <c r="G97" s="59"/>
      <c r="H97" s="37"/>
      <c r="I97" s="194"/>
      <c r="J97" s="194"/>
      <c r="K97" s="37"/>
      <c r="L97" s="37"/>
      <c r="M97" s="59"/>
      <c r="N97" s="37"/>
      <c r="O97" s="98"/>
      <c r="P97" s="98"/>
      <c r="Q97" s="98"/>
    </row>
    <row r="98" spans="2:17" x14ac:dyDescent="0.3">
      <c r="B98" s="37"/>
      <c r="C98" s="194"/>
      <c r="D98" s="194"/>
      <c r="E98" s="37"/>
      <c r="F98" s="37"/>
      <c r="G98" s="59"/>
      <c r="H98" s="37"/>
      <c r="I98" s="194"/>
      <c r="J98" s="194"/>
      <c r="K98" s="37"/>
      <c r="L98" s="37"/>
      <c r="M98" s="59"/>
      <c r="N98" s="37"/>
      <c r="O98" s="98"/>
      <c r="P98" s="98"/>
      <c r="Q98" s="98"/>
    </row>
    <row r="99" spans="2:17" x14ac:dyDescent="0.3">
      <c r="B99" s="37"/>
      <c r="C99" s="194"/>
      <c r="D99" s="194"/>
      <c r="E99" s="37"/>
      <c r="F99" s="37"/>
      <c r="G99" s="59"/>
      <c r="H99" s="37"/>
      <c r="I99" s="194"/>
      <c r="J99" s="194"/>
      <c r="K99" s="37"/>
      <c r="L99" s="37"/>
      <c r="M99" s="59"/>
      <c r="N99" s="37"/>
      <c r="O99" s="98"/>
      <c r="P99" s="98"/>
      <c r="Q99" s="98"/>
    </row>
    <row r="100" spans="2:17" x14ac:dyDescent="0.3">
      <c r="B100" s="37"/>
      <c r="C100" s="194"/>
      <c r="D100" s="194"/>
      <c r="E100" s="37"/>
      <c r="F100" s="37"/>
      <c r="G100" s="59"/>
      <c r="H100" s="37"/>
      <c r="I100" s="194"/>
      <c r="J100" s="194"/>
      <c r="K100" s="37"/>
      <c r="L100" s="37"/>
      <c r="M100" s="59"/>
      <c r="N100" s="37"/>
      <c r="O100" s="98"/>
      <c r="P100" s="98"/>
      <c r="Q100" s="98"/>
    </row>
    <row r="101" spans="2:17" x14ac:dyDescent="0.3">
      <c r="B101" s="37"/>
      <c r="C101" s="194"/>
      <c r="D101" s="194"/>
      <c r="E101" s="37"/>
      <c r="F101" s="37"/>
      <c r="G101" s="59"/>
      <c r="H101" s="37"/>
      <c r="I101" s="194"/>
      <c r="J101" s="194"/>
      <c r="K101" s="37"/>
      <c r="L101" s="37"/>
      <c r="M101" s="59"/>
      <c r="N101" s="37"/>
      <c r="O101" s="98"/>
      <c r="P101" s="98"/>
      <c r="Q101" s="98"/>
    </row>
    <row r="102" spans="2:17" x14ac:dyDescent="0.3">
      <c r="B102" s="37"/>
      <c r="C102" s="194"/>
      <c r="D102" s="194"/>
      <c r="E102" s="37"/>
      <c r="F102" s="37"/>
      <c r="G102" s="59"/>
      <c r="H102" s="37"/>
      <c r="I102" s="194"/>
      <c r="J102" s="194"/>
      <c r="K102" s="37"/>
      <c r="L102" s="37"/>
      <c r="M102" s="59"/>
      <c r="N102" s="37"/>
      <c r="O102" s="98"/>
      <c r="P102" s="98"/>
      <c r="Q102" s="98"/>
    </row>
    <row r="103" spans="2:17" x14ac:dyDescent="0.3">
      <c r="B103" s="37"/>
      <c r="C103" s="194"/>
      <c r="D103" s="194"/>
      <c r="E103" s="37"/>
      <c r="F103" s="37"/>
      <c r="G103" s="59"/>
      <c r="H103" s="37"/>
      <c r="I103" s="194"/>
      <c r="J103" s="194"/>
      <c r="K103" s="37"/>
      <c r="L103" s="37"/>
      <c r="M103" s="59"/>
      <c r="N103" s="37"/>
      <c r="O103" s="98"/>
      <c r="P103" s="98"/>
      <c r="Q103" s="98"/>
    </row>
    <row r="104" spans="2:17" x14ac:dyDescent="0.3">
      <c r="B104" s="37"/>
      <c r="C104" s="194"/>
      <c r="D104" s="194"/>
      <c r="E104" s="37"/>
      <c r="F104" s="37"/>
      <c r="G104" s="59"/>
      <c r="H104" s="37"/>
      <c r="I104" s="194"/>
      <c r="J104" s="194"/>
      <c r="K104" s="37"/>
      <c r="L104" s="37"/>
      <c r="M104" s="59"/>
      <c r="N104" s="37"/>
      <c r="O104" s="98"/>
      <c r="P104" s="98"/>
      <c r="Q104" s="98"/>
    </row>
    <row r="105" spans="2:17" x14ac:dyDescent="0.3">
      <c r="B105" s="37"/>
      <c r="C105" s="194"/>
      <c r="D105" s="194"/>
      <c r="E105" s="37"/>
      <c r="F105" s="37"/>
      <c r="G105" s="59"/>
      <c r="H105" s="37"/>
      <c r="I105" s="194"/>
      <c r="J105" s="194"/>
      <c r="K105" s="37"/>
      <c r="L105" s="37"/>
      <c r="M105" s="59"/>
      <c r="N105" s="37"/>
      <c r="O105" s="98"/>
      <c r="P105" s="98"/>
      <c r="Q105" s="98"/>
    </row>
    <row r="106" spans="2:17" x14ac:dyDescent="0.3">
      <c r="B106" s="37"/>
      <c r="C106" s="194"/>
      <c r="D106" s="194"/>
      <c r="E106" s="37"/>
      <c r="F106" s="37"/>
      <c r="G106" s="59"/>
      <c r="H106" s="37"/>
      <c r="I106" s="194"/>
      <c r="J106" s="194"/>
      <c r="K106" s="37"/>
      <c r="L106" s="37"/>
      <c r="M106" s="59"/>
      <c r="N106" s="37"/>
      <c r="O106" s="98"/>
      <c r="P106" s="98"/>
      <c r="Q106" s="98"/>
    </row>
    <row r="107" spans="2:17" x14ac:dyDescent="0.3">
      <c r="B107" s="37"/>
      <c r="C107" s="194"/>
      <c r="D107" s="194"/>
      <c r="E107" s="37"/>
      <c r="F107" s="37"/>
      <c r="G107" s="59"/>
      <c r="H107" s="37"/>
      <c r="I107" s="194"/>
      <c r="J107" s="194"/>
      <c r="K107" s="37"/>
      <c r="L107" s="37"/>
      <c r="M107" s="59"/>
      <c r="N107" s="37"/>
      <c r="O107" s="98"/>
      <c r="P107" s="98"/>
      <c r="Q107" s="98"/>
    </row>
    <row r="108" spans="2:17" x14ac:dyDescent="0.3">
      <c r="B108" s="37"/>
      <c r="C108" s="194"/>
      <c r="D108" s="194"/>
      <c r="E108" s="37"/>
      <c r="F108" s="37"/>
      <c r="G108" s="59"/>
      <c r="H108" s="37"/>
      <c r="I108" s="194"/>
      <c r="J108" s="194"/>
      <c r="K108" s="37"/>
      <c r="L108" s="37"/>
      <c r="M108" s="59"/>
      <c r="N108" s="37"/>
      <c r="O108" s="98"/>
      <c r="P108" s="98"/>
      <c r="Q108" s="98"/>
    </row>
    <row r="109" spans="2:17" x14ac:dyDescent="0.3">
      <c r="B109" s="37"/>
      <c r="C109" s="194"/>
      <c r="D109" s="194"/>
      <c r="E109" s="37"/>
      <c r="F109" s="37"/>
      <c r="G109" s="59"/>
      <c r="H109" s="37"/>
      <c r="I109" s="194"/>
      <c r="J109" s="194"/>
      <c r="K109" s="37"/>
      <c r="L109" s="37"/>
      <c r="M109" s="59"/>
      <c r="N109" s="37"/>
      <c r="O109" s="98"/>
      <c r="P109" s="98"/>
      <c r="Q109" s="98"/>
    </row>
    <row r="110" spans="2:17" x14ac:dyDescent="0.3">
      <c r="B110" s="37"/>
      <c r="C110" s="194"/>
      <c r="D110" s="194"/>
      <c r="E110" s="37"/>
      <c r="F110" s="37"/>
      <c r="G110" s="59"/>
      <c r="H110" s="37"/>
      <c r="I110" s="194"/>
      <c r="J110" s="194"/>
      <c r="K110" s="37"/>
      <c r="L110" s="37"/>
      <c r="M110" s="59"/>
      <c r="N110" s="37"/>
      <c r="O110" s="98"/>
      <c r="P110" s="98"/>
      <c r="Q110" s="98"/>
    </row>
    <row r="111" spans="2:17" x14ac:dyDescent="0.3">
      <c r="B111" s="37"/>
      <c r="C111" s="194"/>
      <c r="D111" s="194"/>
      <c r="E111" s="37"/>
      <c r="F111" s="37"/>
      <c r="G111" s="59"/>
      <c r="H111" s="37"/>
      <c r="I111" s="194"/>
      <c r="J111" s="194"/>
      <c r="K111" s="37"/>
      <c r="L111" s="37"/>
      <c r="M111" s="59"/>
      <c r="N111" s="37"/>
      <c r="O111" s="98"/>
      <c r="P111" s="98"/>
      <c r="Q111" s="98"/>
    </row>
    <row r="112" spans="2:17" x14ac:dyDescent="0.3">
      <c r="B112" s="37"/>
      <c r="C112" s="194"/>
      <c r="D112" s="194"/>
      <c r="E112" s="37"/>
      <c r="F112" s="37"/>
      <c r="G112" s="59"/>
      <c r="H112" s="37"/>
      <c r="I112" s="194"/>
      <c r="J112" s="194"/>
      <c r="K112" s="37"/>
      <c r="L112" s="37"/>
      <c r="M112" s="59"/>
      <c r="N112" s="37"/>
      <c r="O112" s="98"/>
      <c r="P112" s="98"/>
      <c r="Q112" s="98"/>
    </row>
    <row r="113" spans="2:17" x14ac:dyDescent="0.3">
      <c r="B113" s="37"/>
      <c r="C113" s="194"/>
      <c r="D113" s="194"/>
      <c r="E113" s="37"/>
      <c r="F113" s="37"/>
      <c r="G113" s="59"/>
      <c r="H113" s="37"/>
      <c r="I113" s="194"/>
      <c r="J113" s="194"/>
      <c r="K113" s="37"/>
      <c r="L113" s="37"/>
      <c r="M113" s="59"/>
      <c r="N113" s="37"/>
      <c r="O113" s="98"/>
      <c r="P113" s="98"/>
      <c r="Q113" s="98"/>
    </row>
    <row r="114" spans="2:17" x14ac:dyDescent="0.3">
      <c r="B114" s="37"/>
      <c r="C114" s="194"/>
      <c r="D114" s="194"/>
      <c r="E114" s="37"/>
      <c r="F114" s="37"/>
      <c r="G114" s="59"/>
      <c r="H114" s="37"/>
      <c r="I114" s="194"/>
      <c r="J114" s="194"/>
      <c r="K114" s="37"/>
      <c r="L114" s="37"/>
      <c r="M114" s="59"/>
      <c r="N114" s="37"/>
      <c r="O114" s="98"/>
      <c r="P114" s="98"/>
      <c r="Q114" s="98"/>
    </row>
    <row r="115" spans="2:17" x14ac:dyDescent="0.3">
      <c r="B115" s="37"/>
      <c r="C115" s="194"/>
      <c r="D115" s="194"/>
      <c r="E115" s="37"/>
      <c r="F115" s="37"/>
      <c r="G115" s="59"/>
      <c r="H115" s="37"/>
      <c r="I115" s="194"/>
      <c r="J115" s="194"/>
      <c r="K115" s="37"/>
      <c r="L115" s="37"/>
      <c r="M115" s="59"/>
      <c r="N115" s="37"/>
      <c r="O115" s="98"/>
      <c r="P115" s="98"/>
      <c r="Q115" s="98"/>
    </row>
    <row r="116" spans="2:17" x14ac:dyDescent="0.3">
      <c r="B116" s="37"/>
      <c r="C116" s="194"/>
      <c r="D116" s="194"/>
      <c r="E116" s="37"/>
      <c r="F116" s="37"/>
      <c r="G116" s="59"/>
      <c r="H116" s="37"/>
      <c r="I116" s="194"/>
      <c r="J116" s="194"/>
      <c r="K116" s="37"/>
      <c r="L116" s="37"/>
      <c r="M116" s="59"/>
      <c r="N116" s="37"/>
      <c r="O116" s="98"/>
      <c r="P116" s="98"/>
      <c r="Q116" s="98"/>
    </row>
    <row r="117" spans="2:17" x14ac:dyDescent="0.3">
      <c r="B117" s="37"/>
      <c r="C117" s="194"/>
      <c r="D117" s="194"/>
      <c r="E117" s="37"/>
      <c r="F117" s="37"/>
      <c r="G117" s="59"/>
      <c r="H117" s="37"/>
      <c r="I117" s="194"/>
      <c r="J117" s="194"/>
      <c r="K117" s="37"/>
      <c r="L117" s="37"/>
      <c r="M117" s="59"/>
      <c r="N117" s="37"/>
      <c r="O117" s="98"/>
      <c r="P117" s="98"/>
      <c r="Q117" s="98"/>
    </row>
    <row r="118" spans="2:17" x14ac:dyDescent="0.3">
      <c r="B118" s="37"/>
      <c r="C118" s="194"/>
      <c r="D118" s="194"/>
      <c r="E118" s="37"/>
      <c r="F118" s="37"/>
      <c r="G118" s="59"/>
      <c r="H118" s="37"/>
      <c r="I118" s="194"/>
      <c r="J118" s="194"/>
      <c r="K118" s="37"/>
      <c r="L118" s="37"/>
      <c r="M118" s="59"/>
      <c r="N118" s="37"/>
      <c r="O118" s="98"/>
      <c r="P118" s="98"/>
      <c r="Q118" s="98"/>
    </row>
    <row r="119" spans="2:17" x14ac:dyDescent="0.3">
      <c r="B119" s="37"/>
      <c r="C119" s="194"/>
      <c r="D119" s="194"/>
      <c r="E119" s="37"/>
      <c r="F119" s="37"/>
      <c r="G119" s="59"/>
      <c r="H119" s="37"/>
      <c r="I119" s="194"/>
      <c r="J119" s="194"/>
      <c r="K119" s="37"/>
      <c r="L119" s="37"/>
      <c r="M119" s="59"/>
      <c r="N119" s="37"/>
      <c r="O119" s="98"/>
      <c r="P119" s="98"/>
      <c r="Q119" s="98"/>
    </row>
    <row r="120" spans="2:17" x14ac:dyDescent="0.3">
      <c r="B120" s="37"/>
      <c r="C120" s="194"/>
      <c r="D120" s="194"/>
      <c r="E120" s="37"/>
      <c r="F120" s="37"/>
      <c r="G120" s="59"/>
      <c r="H120" s="37"/>
      <c r="I120" s="194"/>
      <c r="J120" s="194"/>
      <c r="K120" s="37"/>
      <c r="L120" s="37"/>
      <c r="M120" s="59"/>
      <c r="N120" s="37"/>
      <c r="O120" s="98"/>
      <c r="P120" s="98"/>
      <c r="Q120" s="98"/>
    </row>
    <row r="121" spans="2:17" x14ac:dyDescent="0.3">
      <c r="B121" s="37"/>
      <c r="C121" s="194"/>
      <c r="D121" s="194"/>
      <c r="E121" s="37"/>
      <c r="F121" s="37"/>
      <c r="G121" s="59"/>
      <c r="H121" s="37"/>
      <c r="I121" s="194"/>
      <c r="J121" s="194"/>
      <c r="K121" s="37"/>
      <c r="L121" s="37"/>
      <c r="M121" s="59"/>
      <c r="N121" s="37"/>
      <c r="O121" s="98"/>
      <c r="P121" s="98"/>
      <c r="Q121" s="98"/>
    </row>
    <row r="122" spans="2:17" x14ac:dyDescent="0.3">
      <c r="B122" s="37"/>
      <c r="C122" s="194"/>
      <c r="D122" s="194"/>
      <c r="E122" s="37"/>
      <c r="F122" s="37"/>
      <c r="G122" s="59"/>
      <c r="H122" s="37"/>
      <c r="I122" s="194"/>
      <c r="J122" s="194"/>
      <c r="K122" s="37"/>
      <c r="L122" s="37"/>
      <c r="M122" s="59"/>
      <c r="N122" s="37"/>
      <c r="O122" s="98"/>
      <c r="P122" s="98"/>
      <c r="Q122" s="98"/>
    </row>
    <row r="123" spans="2:17" x14ac:dyDescent="0.3">
      <c r="B123" s="37"/>
      <c r="C123" s="194"/>
      <c r="D123" s="194"/>
      <c r="E123" s="37"/>
      <c r="F123" s="37"/>
      <c r="G123" s="59"/>
      <c r="H123" s="37"/>
      <c r="I123" s="194"/>
      <c r="J123" s="194"/>
      <c r="K123" s="37"/>
      <c r="L123" s="37"/>
      <c r="M123" s="59"/>
      <c r="N123" s="37"/>
      <c r="O123" s="98"/>
      <c r="P123" s="98"/>
      <c r="Q123" s="98"/>
    </row>
    <row r="124" spans="2:17" x14ac:dyDescent="0.3">
      <c r="B124" s="37"/>
      <c r="C124" s="194"/>
      <c r="D124" s="194"/>
      <c r="E124" s="37"/>
      <c r="F124" s="37"/>
      <c r="G124" s="59"/>
      <c r="H124" s="37"/>
      <c r="I124" s="194"/>
      <c r="J124" s="194"/>
      <c r="K124" s="37"/>
      <c r="L124" s="37"/>
      <c r="M124" s="59"/>
      <c r="N124" s="37"/>
      <c r="O124" s="98"/>
      <c r="P124" s="98"/>
      <c r="Q124" s="98"/>
    </row>
    <row r="125" spans="2:17" x14ac:dyDescent="0.3">
      <c r="B125" s="37"/>
      <c r="C125" s="194"/>
      <c r="D125" s="194"/>
      <c r="E125" s="37"/>
      <c r="F125" s="37"/>
      <c r="G125" s="59"/>
      <c r="H125" s="37"/>
      <c r="I125" s="194"/>
      <c r="J125" s="194"/>
      <c r="K125" s="37"/>
      <c r="L125" s="37"/>
      <c r="M125" s="59"/>
      <c r="N125" s="37"/>
      <c r="O125" s="98"/>
      <c r="P125" s="98"/>
      <c r="Q125" s="98"/>
    </row>
    <row r="126" spans="2:17" x14ac:dyDescent="0.3">
      <c r="B126" s="37"/>
      <c r="C126" s="194"/>
      <c r="D126" s="194"/>
      <c r="E126" s="37"/>
      <c r="F126" s="37"/>
      <c r="G126" s="59"/>
      <c r="H126" s="37"/>
      <c r="I126" s="194"/>
      <c r="J126" s="194"/>
      <c r="K126" s="37"/>
      <c r="L126" s="37"/>
      <c r="M126" s="59"/>
      <c r="N126" s="37"/>
      <c r="O126" s="98"/>
      <c r="P126" s="98"/>
      <c r="Q126" s="98"/>
    </row>
    <row r="127" spans="2:17" x14ac:dyDescent="0.3">
      <c r="B127" s="37"/>
      <c r="C127" s="194"/>
      <c r="D127" s="194"/>
      <c r="E127" s="37"/>
      <c r="F127" s="37"/>
      <c r="G127" s="59"/>
      <c r="H127" s="37"/>
      <c r="I127" s="194"/>
      <c r="J127" s="194"/>
      <c r="K127" s="37"/>
      <c r="L127" s="37"/>
      <c r="M127" s="59"/>
      <c r="N127" s="37"/>
      <c r="O127" s="98"/>
      <c r="P127" s="98"/>
      <c r="Q127" s="98"/>
    </row>
    <row r="128" spans="2:17" x14ac:dyDescent="0.3">
      <c r="B128" s="37"/>
      <c r="C128" s="194"/>
      <c r="D128" s="194"/>
      <c r="E128" s="37"/>
      <c r="F128" s="37"/>
      <c r="G128" s="59"/>
      <c r="H128" s="37"/>
      <c r="I128" s="194"/>
      <c r="J128" s="194"/>
      <c r="K128" s="37"/>
      <c r="L128" s="37"/>
      <c r="M128" s="59"/>
      <c r="N128" s="37"/>
      <c r="O128" s="98"/>
      <c r="P128" s="98"/>
      <c r="Q128" s="98"/>
    </row>
    <row r="129" spans="2:17" x14ac:dyDescent="0.3">
      <c r="B129" s="37"/>
      <c r="C129" s="194"/>
      <c r="D129" s="194"/>
      <c r="E129" s="37"/>
      <c r="F129" s="37"/>
      <c r="G129" s="59"/>
      <c r="H129" s="37"/>
      <c r="I129" s="194"/>
      <c r="J129" s="194"/>
      <c r="K129" s="37"/>
      <c r="L129" s="37"/>
      <c r="M129" s="59"/>
      <c r="N129" s="37"/>
      <c r="O129" s="98"/>
      <c r="P129" s="98"/>
      <c r="Q129" s="98"/>
    </row>
    <row r="130" spans="2:17" x14ac:dyDescent="0.3">
      <c r="B130" s="37"/>
      <c r="C130" s="194"/>
      <c r="D130" s="194"/>
      <c r="E130" s="37"/>
      <c r="F130" s="37"/>
      <c r="G130" s="59"/>
      <c r="H130" s="37"/>
      <c r="I130" s="194"/>
      <c r="J130" s="194"/>
      <c r="K130" s="37"/>
      <c r="L130" s="37"/>
      <c r="M130" s="59"/>
      <c r="N130" s="37"/>
      <c r="O130" s="98"/>
      <c r="P130" s="98"/>
      <c r="Q130" s="98"/>
    </row>
    <row r="131" spans="2:17" x14ac:dyDescent="0.3">
      <c r="B131" s="37"/>
      <c r="C131" s="194"/>
      <c r="D131" s="194"/>
      <c r="E131" s="37"/>
      <c r="F131" s="37"/>
      <c r="G131" s="59"/>
      <c r="H131" s="37"/>
      <c r="I131" s="194"/>
      <c r="J131" s="194"/>
      <c r="K131" s="37"/>
      <c r="L131" s="37"/>
      <c r="M131" s="59"/>
      <c r="N131" s="37"/>
      <c r="O131" s="98"/>
      <c r="P131" s="98"/>
      <c r="Q131" s="98"/>
    </row>
    <row r="132" spans="2:17" x14ac:dyDescent="0.3">
      <c r="B132" s="37"/>
      <c r="C132" s="194"/>
      <c r="D132" s="194"/>
      <c r="E132" s="37"/>
      <c r="F132" s="37"/>
      <c r="G132" s="59"/>
      <c r="H132" s="37"/>
      <c r="I132" s="194"/>
      <c r="J132" s="194"/>
      <c r="K132" s="37"/>
      <c r="L132" s="37"/>
      <c r="M132" s="59"/>
      <c r="N132" s="37"/>
      <c r="O132" s="98"/>
      <c r="P132" s="98"/>
      <c r="Q132" s="98"/>
    </row>
    <row r="133" spans="2:17" x14ac:dyDescent="0.3">
      <c r="B133" s="37"/>
      <c r="C133" s="194"/>
      <c r="D133" s="194"/>
      <c r="E133" s="37"/>
      <c r="F133" s="37"/>
      <c r="G133" s="59"/>
      <c r="H133" s="37"/>
      <c r="I133" s="194"/>
      <c r="J133" s="194"/>
      <c r="K133" s="37"/>
      <c r="L133" s="37"/>
      <c r="M133" s="59"/>
      <c r="N133" s="37"/>
      <c r="O133" s="98"/>
      <c r="P133" s="98"/>
      <c r="Q133" s="98"/>
    </row>
    <row r="134" spans="2:17" x14ac:dyDescent="0.3">
      <c r="B134" s="37"/>
      <c r="C134" s="194"/>
      <c r="D134" s="194"/>
      <c r="E134" s="37"/>
      <c r="F134" s="37"/>
      <c r="G134" s="59"/>
      <c r="H134" s="37"/>
      <c r="I134" s="194"/>
      <c r="J134" s="194"/>
      <c r="K134" s="37"/>
      <c r="L134" s="37"/>
      <c r="M134" s="59"/>
      <c r="N134" s="37"/>
      <c r="O134" s="98"/>
      <c r="P134" s="98"/>
      <c r="Q134" s="98"/>
    </row>
    <row r="135" spans="2:17" x14ac:dyDescent="0.3">
      <c r="B135" s="37"/>
      <c r="C135" s="194"/>
      <c r="D135" s="194"/>
      <c r="E135" s="37"/>
      <c r="F135" s="37"/>
      <c r="G135" s="59"/>
      <c r="H135" s="37"/>
      <c r="I135" s="194"/>
      <c r="J135" s="194"/>
      <c r="K135" s="37"/>
      <c r="L135" s="37"/>
      <c r="M135" s="59"/>
      <c r="N135" s="37"/>
      <c r="O135" s="98"/>
      <c r="P135" s="98"/>
      <c r="Q135" s="98"/>
    </row>
    <row r="136" spans="2:17" x14ac:dyDescent="0.3">
      <c r="B136" s="37"/>
      <c r="C136" s="194"/>
      <c r="D136" s="194"/>
      <c r="E136" s="37"/>
      <c r="F136" s="37"/>
      <c r="G136" s="59"/>
      <c r="H136" s="37"/>
      <c r="I136" s="194"/>
      <c r="J136" s="194"/>
      <c r="K136" s="37"/>
      <c r="L136" s="37"/>
      <c r="M136" s="59"/>
      <c r="N136" s="37"/>
      <c r="O136" s="98"/>
      <c r="P136" s="98"/>
      <c r="Q136" s="98"/>
    </row>
    <row r="137" spans="2:17" x14ac:dyDescent="0.3">
      <c r="B137" s="37"/>
      <c r="C137" s="194"/>
      <c r="D137" s="194"/>
      <c r="E137" s="37"/>
      <c r="F137" s="37"/>
      <c r="G137" s="59"/>
      <c r="H137" s="37"/>
      <c r="I137" s="194"/>
      <c r="J137" s="194"/>
      <c r="K137" s="37"/>
      <c r="L137" s="37"/>
      <c r="M137" s="59"/>
      <c r="N137" s="37"/>
      <c r="O137" s="98"/>
      <c r="P137" s="98"/>
      <c r="Q137" s="98"/>
    </row>
    <row r="138" spans="2:17" x14ac:dyDescent="0.3">
      <c r="B138" s="37"/>
      <c r="C138" s="194"/>
      <c r="D138" s="194"/>
      <c r="E138" s="37"/>
      <c r="F138" s="37"/>
      <c r="G138" s="59"/>
      <c r="H138" s="37"/>
      <c r="I138" s="194"/>
      <c r="J138" s="194"/>
      <c r="K138" s="37"/>
      <c r="L138" s="37"/>
      <c r="M138" s="59"/>
      <c r="N138" s="37"/>
      <c r="O138" s="98"/>
      <c r="P138" s="98"/>
      <c r="Q138" s="98"/>
    </row>
    <row r="139" spans="2:17" x14ac:dyDescent="0.3">
      <c r="B139" s="37"/>
      <c r="C139" s="194"/>
      <c r="D139" s="194"/>
      <c r="E139" s="37"/>
      <c r="F139" s="37"/>
      <c r="G139" s="59"/>
      <c r="H139" s="37"/>
      <c r="I139" s="194"/>
      <c r="J139" s="194"/>
      <c r="K139" s="37"/>
      <c r="L139" s="37"/>
      <c r="M139" s="59"/>
      <c r="N139" s="37"/>
      <c r="O139" s="98"/>
      <c r="P139" s="98"/>
      <c r="Q139" s="98"/>
    </row>
    <row r="140" spans="2:17" x14ac:dyDescent="0.3">
      <c r="B140" s="37"/>
      <c r="C140" s="194"/>
      <c r="D140" s="194"/>
      <c r="E140" s="37"/>
      <c r="F140" s="37"/>
      <c r="G140" s="59"/>
      <c r="H140" s="37"/>
      <c r="I140" s="194"/>
      <c r="J140" s="194"/>
      <c r="K140" s="37"/>
      <c r="L140" s="37"/>
      <c r="M140" s="59"/>
      <c r="N140" s="37"/>
      <c r="O140" s="98"/>
      <c r="P140" s="98"/>
      <c r="Q140" s="98"/>
    </row>
    <row r="141" spans="2:17" x14ac:dyDescent="0.3">
      <c r="B141" s="37"/>
      <c r="C141" s="194"/>
      <c r="D141" s="194"/>
      <c r="E141" s="37"/>
      <c r="F141" s="37"/>
      <c r="G141" s="59"/>
      <c r="H141" s="37"/>
      <c r="I141" s="194"/>
      <c r="J141" s="194"/>
      <c r="K141" s="37"/>
      <c r="L141" s="37"/>
      <c r="M141" s="59"/>
      <c r="N141" s="37"/>
      <c r="O141" s="98"/>
      <c r="P141" s="98"/>
      <c r="Q141" s="98"/>
    </row>
    <row r="142" spans="2:17" x14ac:dyDescent="0.3">
      <c r="B142" s="37"/>
      <c r="C142" s="194"/>
      <c r="D142" s="194"/>
      <c r="E142" s="37"/>
      <c r="F142" s="37"/>
      <c r="G142" s="59"/>
      <c r="H142" s="37"/>
      <c r="I142" s="194"/>
      <c r="J142" s="194"/>
      <c r="K142" s="37"/>
      <c r="L142" s="37"/>
      <c r="M142" s="59"/>
      <c r="N142" s="37"/>
      <c r="O142" s="98"/>
      <c r="P142" s="98"/>
      <c r="Q142" s="98"/>
    </row>
    <row r="143" spans="2:17" x14ac:dyDescent="0.3">
      <c r="B143" s="37"/>
      <c r="C143" s="194"/>
      <c r="D143" s="194"/>
      <c r="E143" s="37"/>
      <c r="F143" s="37"/>
      <c r="G143" s="59"/>
      <c r="H143" s="37"/>
      <c r="I143" s="194"/>
      <c r="J143" s="194"/>
      <c r="K143" s="37"/>
      <c r="L143" s="37"/>
      <c r="M143" s="59"/>
      <c r="N143" s="37"/>
      <c r="O143" s="98"/>
      <c r="P143" s="98"/>
      <c r="Q143" s="98"/>
    </row>
    <row r="144" spans="2:17" x14ac:dyDescent="0.3">
      <c r="B144" s="37"/>
      <c r="C144" s="194"/>
      <c r="D144" s="194"/>
      <c r="E144" s="37"/>
      <c r="F144" s="37"/>
      <c r="G144" s="59"/>
      <c r="H144" s="37"/>
      <c r="I144" s="194"/>
      <c r="J144" s="194"/>
      <c r="K144" s="37"/>
      <c r="L144" s="37"/>
      <c r="M144" s="59"/>
      <c r="N144" s="37"/>
      <c r="O144" s="98"/>
      <c r="P144" s="98"/>
      <c r="Q144" s="98"/>
    </row>
    <row r="145" spans="2:17" x14ac:dyDescent="0.3">
      <c r="B145" s="37"/>
      <c r="C145" s="194"/>
      <c r="D145" s="194"/>
      <c r="E145" s="37"/>
      <c r="F145" s="37"/>
      <c r="G145" s="59"/>
      <c r="H145" s="37"/>
      <c r="I145" s="194"/>
      <c r="J145" s="194"/>
      <c r="K145" s="37"/>
      <c r="L145" s="37"/>
      <c r="M145" s="59"/>
      <c r="N145" s="37"/>
      <c r="O145" s="98"/>
      <c r="P145" s="98"/>
      <c r="Q145" s="98"/>
    </row>
    <row r="146" spans="2:17" x14ac:dyDescent="0.3">
      <c r="B146" s="37"/>
      <c r="C146" s="194"/>
      <c r="D146" s="194"/>
      <c r="E146" s="37"/>
      <c r="F146" s="37"/>
      <c r="G146" s="59"/>
      <c r="H146" s="37"/>
      <c r="I146" s="194"/>
      <c r="J146" s="194"/>
      <c r="K146" s="37"/>
      <c r="L146" s="37"/>
      <c r="M146" s="59"/>
      <c r="N146" s="37"/>
      <c r="O146" s="98"/>
      <c r="P146" s="98"/>
      <c r="Q146" s="98"/>
    </row>
    <row r="147" spans="2:17" x14ac:dyDescent="0.3">
      <c r="B147" s="37"/>
      <c r="C147" s="194"/>
      <c r="D147" s="194"/>
      <c r="E147" s="37"/>
      <c r="F147" s="37"/>
      <c r="G147" s="59"/>
      <c r="H147" s="37"/>
      <c r="I147" s="194"/>
      <c r="J147" s="194"/>
      <c r="K147" s="37"/>
      <c r="L147" s="37"/>
      <c r="M147" s="59"/>
      <c r="N147" s="37"/>
      <c r="O147" s="98"/>
      <c r="P147" s="98"/>
      <c r="Q147" s="98"/>
    </row>
    <row r="148" spans="2:17" x14ac:dyDescent="0.3">
      <c r="B148" s="37"/>
      <c r="C148" s="194"/>
      <c r="D148" s="194"/>
      <c r="E148" s="37"/>
      <c r="F148" s="37"/>
      <c r="G148" s="59"/>
      <c r="H148" s="37"/>
      <c r="I148" s="194"/>
      <c r="J148" s="194"/>
      <c r="K148" s="37"/>
      <c r="L148" s="37"/>
      <c r="M148" s="59"/>
      <c r="N148" s="37"/>
      <c r="O148" s="98"/>
      <c r="P148" s="98"/>
      <c r="Q148" s="98"/>
    </row>
    <row r="149" spans="2:17" x14ac:dyDescent="0.3">
      <c r="B149" s="37"/>
      <c r="C149" s="194"/>
      <c r="D149" s="194"/>
      <c r="E149" s="37"/>
      <c r="F149" s="37"/>
      <c r="G149" s="59"/>
      <c r="H149" s="37"/>
      <c r="I149" s="194"/>
      <c r="J149" s="194"/>
      <c r="K149" s="37"/>
      <c r="L149" s="37"/>
      <c r="M149" s="59"/>
      <c r="N149" s="37"/>
      <c r="O149" s="98"/>
      <c r="P149" s="98"/>
      <c r="Q149" s="98"/>
    </row>
    <row r="150" spans="2:17" x14ac:dyDescent="0.3">
      <c r="B150" s="37"/>
      <c r="C150" s="194"/>
      <c r="D150" s="194"/>
      <c r="E150" s="37"/>
      <c r="F150" s="37"/>
      <c r="G150" s="59"/>
      <c r="H150" s="37"/>
      <c r="I150" s="194"/>
      <c r="J150" s="194"/>
      <c r="K150" s="37"/>
      <c r="L150" s="37"/>
      <c r="M150" s="59"/>
      <c r="N150" s="37"/>
      <c r="O150" s="98"/>
      <c r="P150" s="98"/>
      <c r="Q150" s="98"/>
    </row>
    <row r="151" spans="2:17" x14ac:dyDescent="0.3">
      <c r="B151" s="37"/>
      <c r="C151" s="194"/>
      <c r="D151" s="194"/>
      <c r="E151" s="37"/>
      <c r="F151" s="37"/>
      <c r="G151" s="59"/>
      <c r="H151" s="37"/>
      <c r="I151" s="194"/>
      <c r="J151" s="194"/>
      <c r="K151" s="37"/>
      <c r="L151" s="37"/>
      <c r="M151" s="59"/>
      <c r="N151" s="37"/>
      <c r="O151" s="98"/>
      <c r="P151" s="98"/>
      <c r="Q151" s="98"/>
    </row>
    <row r="152" spans="2:17" x14ac:dyDescent="0.3">
      <c r="B152" s="37"/>
      <c r="C152" s="194"/>
      <c r="D152" s="194"/>
      <c r="E152" s="37"/>
      <c r="F152" s="37"/>
      <c r="G152" s="59"/>
      <c r="H152" s="37"/>
      <c r="I152" s="194"/>
      <c r="J152" s="194"/>
      <c r="K152" s="37"/>
      <c r="L152" s="37"/>
      <c r="M152" s="59"/>
      <c r="N152" s="37"/>
      <c r="O152" s="98"/>
      <c r="P152" s="98"/>
      <c r="Q152" s="98"/>
    </row>
    <row r="153" spans="2:17" x14ac:dyDescent="0.3">
      <c r="B153" s="37"/>
      <c r="C153" s="194"/>
      <c r="D153" s="194"/>
      <c r="E153" s="37"/>
      <c r="F153" s="37"/>
      <c r="G153" s="59"/>
      <c r="H153" s="37"/>
      <c r="I153" s="194"/>
      <c r="J153" s="194"/>
      <c r="K153" s="37"/>
      <c r="L153" s="37"/>
      <c r="M153" s="59"/>
      <c r="N153" s="37"/>
      <c r="O153" s="98"/>
      <c r="P153" s="98"/>
      <c r="Q153" s="98"/>
    </row>
    <row r="154" spans="2:17" x14ac:dyDescent="0.3">
      <c r="B154" s="37"/>
      <c r="C154" s="194"/>
      <c r="D154" s="194"/>
      <c r="E154" s="37"/>
      <c r="F154" s="37"/>
      <c r="G154" s="59"/>
      <c r="H154" s="37"/>
      <c r="I154" s="194"/>
      <c r="J154" s="194"/>
      <c r="K154" s="37"/>
      <c r="L154" s="37"/>
      <c r="M154" s="59"/>
      <c r="N154" s="37"/>
      <c r="O154" s="98"/>
      <c r="P154" s="98"/>
      <c r="Q154" s="98"/>
    </row>
    <row r="155" spans="2:17" x14ac:dyDescent="0.3">
      <c r="B155" s="37"/>
      <c r="C155" s="194"/>
      <c r="D155" s="194"/>
      <c r="E155" s="37"/>
      <c r="F155" s="37"/>
      <c r="G155" s="59"/>
      <c r="H155" s="37"/>
      <c r="I155" s="194"/>
      <c r="J155" s="194"/>
      <c r="K155" s="37"/>
      <c r="L155" s="37"/>
      <c r="M155" s="59"/>
      <c r="N155" s="37"/>
      <c r="O155" s="98"/>
      <c r="P155" s="98"/>
      <c r="Q155" s="98"/>
    </row>
    <row r="156" spans="2:17" x14ac:dyDescent="0.3">
      <c r="B156" s="37"/>
      <c r="C156" s="194"/>
      <c r="D156" s="194"/>
      <c r="E156" s="37"/>
      <c r="F156" s="37"/>
      <c r="G156" s="59"/>
      <c r="H156" s="37"/>
      <c r="I156" s="194"/>
      <c r="J156" s="194"/>
      <c r="K156" s="37"/>
      <c r="L156" s="37"/>
      <c r="M156" s="59"/>
      <c r="N156" s="37"/>
      <c r="O156" s="98"/>
      <c r="P156" s="98"/>
      <c r="Q156" s="98"/>
    </row>
    <row r="157" spans="2:17" x14ac:dyDescent="0.3">
      <c r="B157" s="37"/>
      <c r="C157" s="194"/>
      <c r="D157" s="194"/>
      <c r="E157" s="37"/>
      <c r="F157" s="37"/>
      <c r="G157" s="59"/>
      <c r="H157" s="37"/>
      <c r="I157" s="194"/>
      <c r="J157" s="194"/>
      <c r="K157" s="37"/>
      <c r="L157" s="37"/>
      <c r="M157" s="59"/>
      <c r="N157" s="37"/>
      <c r="O157" s="98"/>
      <c r="P157" s="98"/>
      <c r="Q157" s="98"/>
    </row>
    <row r="158" spans="2:17" x14ac:dyDescent="0.3">
      <c r="B158" s="37"/>
      <c r="C158" s="194"/>
      <c r="D158" s="194"/>
      <c r="E158" s="37"/>
      <c r="F158" s="37"/>
      <c r="G158" s="59"/>
      <c r="H158" s="37"/>
      <c r="I158" s="194"/>
      <c r="J158" s="194"/>
      <c r="K158" s="37"/>
      <c r="L158" s="37"/>
      <c r="M158" s="59"/>
      <c r="N158" s="37"/>
      <c r="O158" s="98"/>
      <c r="P158" s="98"/>
      <c r="Q158" s="98"/>
    </row>
    <row r="159" spans="2:17" x14ac:dyDescent="0.3">
      <c r="B159" s="37"/>
      <c r="C159" s="194"/>
      <c r="D159" s="194"/>
      <c r="E159" s="37"/>
      <c r="F159" s="37"/>
      <c r="G159" s="59"/>
      <c r="H159" s="37"/>
      <c r="I159" s="194"/>
      <c r="J159" s="194"/>
      <c r="K159" s="37"/>
      <c r="L159" s="37"/>
      <c r="M159" s="59"/>
      <c r="N159" s="37"/>
      <c r="O159" s="98"/>
      <c r="P159" s="98"/>
      <c r="Q159" s="98"/>
    </row>
    <row r="160" spans="2:17" x14ac:dyDescent="0.3">
      <c r="B160" s="37"/>
      <c r="C160" s="194"/>
      <c r="D160" s="194"/>
      <c r="E160" s="37"/>
      <c r="F160" s="37"/>
      <c r="G160" s="59"/>
      <c r="H160" s="37"/>
      <c r="I160" s="194"/>
      <c r="J160" s="194"/>
      <c r="K160" s="37"/>
      <c r="L160" s="37"/>
      <c r="M160" s="59"/>
      <c r="N160" s="37"/>
      <c r="O160" s="98"/>
      <c r="P160" s="98"/>
      <c r="Q160" s="98"/>
    </row>
    <row r="161" spans="2:17" x14ac:dyDescent="0.3">
      <c r="B161" s="37"/>
      <c r="C161" s="194"/>
      <c r="D161" s="194"/>
      <c r="E161" s="37"/>
      <c r="F161" s="37"/>
      <c r="G161" s="59"/>
      <c r="H161" s="37"/>
      <c r="I161" s="194"/>
      <c r="J161" s="194"/>
      <c r="K161" s="37"/>
      <c r="L161" s="37"/>
      <c r="M161" s="59"/>
      <c r="N161" s="37"/>
      <c r="O161" s="98"/>
      <c r="P161" s="98"/>
      <c r="Q161" s="98"/>
    </row>
    <row r="162" spans="2:17" x14ac:dyDescent="0.3">
      <c r="B162" s="37"/>
      <c r="C162" s="194"/>
      <c r="D162" s="194"/>
      <c r="E162" s="37"/>
      <c r="F162" s="37"/>
      <c r="G162" s="59"/>
      <c r="H162" s="37"/>
      <c r="I162" s="194"/>
      <c r="J162" s="194"/>
      <c r="K162" s="37"/>
      <c r="L162" s="37"/>
      <c r="M162" s="59"/>
      <c r="N162" s="37"/>
      <c r="O162" s="98"/>
      <c r="P162" s="98"/>
      <c r="Q162" s="98"/>
    </row>
    <row r="163" spans="2:17" x14ac:dyDescent="0.3">
      <c r="B163" s="37"/>
      <c r="C163" s="194"/>
      <c r="D163" s="194"/>
      <c r="E163" s="37"/>
      <c r="F163" s="37"/>
      <c r="G163" s="59"/>
      <c r="H163" s="37"/>
      <c r="I163" s="194"/>
      <c r="J163" s="194"/>
      <c r="K163" s="37"/>
      <c r="L163" s="37"/>
      <c r="M163" s="59"/>
      <c r="N163" s="37"/>
      <c r="O163" s="98"/>
      <c r="P163" s="98"/>
      <c r="Q163" s="98"/>
    </row>
    <row r="164" spans="2:17" x14ac:dyDescent="0.3">
      <c r="B164" s="37"/>
      <c r="C164" s="194"/>
      <c r="D164" s="194"/>
      <c r="E164" s="37"/>
      <c r="F164" s="37"/>
      <c r="G164" s="59"/>
      <c r="H164" s="37"/>
      <c r="I164" s="194"/>
      <c r="J164" s="194"/>
      <c r="K164" s="37"/>
      <c r="L164" s="37"/>
      <c r="M164" s="59"/>
      <c r="N164" s="37"/>
      <c r="O164" s="98"/>
      <c r="P164" s="98"/>
      <c r="Q164" s="98"/>
    </row>
    <row r="165" spans="2:17" x14ac:dyDescent="0.3">
      <c r="B165" s="37"/>
      <c r="C165" s="194"/>
      <c r="D165" s="194"/>
      <c r="E165" s="37"/>
      <c r="F165" s="37"/>
      <c r="G165" s="59"/>
      <c r="H165" s="37"/>
      <c r="I165" s="194"/>
      <c r="J165" s="194"/>
      <c r="K165" s="37"/>
      <c r="L165" s="37"/>
      <c r="M165" s="59"/>
      <c r="N165" s="37"/>
      <c r="O165" s="98"/>
      <c r="P165" s="98"/>
      <c r="Q165" s="98"/>
    </row>
    <row r="166" spans="2:17" x14ac:dyDescent="0.3">
      <c r="B166" s="37"/>
      <c r="C166" s="194"/>
      <c r="D166" s="194"/>
      <c r="E166" s="37"/>
      <c r="F166" s="37"/>
      <c r="G166" s="59"/>
      <c r="H166" s="37"/>
      <c r="I166" s="194"/>
      <c r="J166" s="194"/>
      <c r="K166" s="37"/>
      <c r="L166" s="37"/>
      <c r="M166" s="59"/>
      <c r="N166" s="37"/>
      <c r="O166" s="98"/>
      <c r="P166" s="98"/>
      <c r="Q166" s="98"/>
    </row>
    <row r="167" spans="2:17" x14ac:dyDescent="0.3">
      <c r="B167" s="37"/>
      <c r="C167" s="194"/>
      <c r="D167" s="194"/>
      <c r="E167" s="37"/>
      <c r="F167" s="37"/>
      <c r="G167" s="59"/>
      <c r="H167" s="37"/>
      <c r="I167" s="194"/>
      <c r="J167" s="194"/>
      <c r="K167" s="37"/>
      <c r="L167" s="37"/>
      <c r="M167" s="59"/>
      <c r="N167" s="37"/>
      <c r="O167" s="98"/>
      <c r="P167" s="98"/>
      <c r="Q167" s="98"/>
    </row>
    <row r="168" spans="2:17" x14ac:dyDescent="0.3">
      <c r="B168" s="37"/>
      <c r="C168" s="194"/>
      <c r="D168" s="194"/>
      <c r="E168" s="37"/>
      <c r="F168" s="37"/>
      <c r="G168" s="59"/>
      <c r="H168" s="37"/>
      <c r="I168" s="194"/>
      <c r="J168" s="194"/>
      <c r="K168" s="37"/>
      <c r="L168" s="37"/>
      <c r="M168" s="59"/>
      <c r="N168" s="37"/>
      <c r="O168" s="98"/>
      <c r="P168" s="98"/>
      <c r="Q168" s="98"/>
    </row>
    <row r="169" spans="2:17" x14ac:dyDescent="0.3">
      <c r="B169" s="37"/>
      <c r="C169" s="194"/>
      <c r="D169" s="194"/>
      <c r="E169" s="37"/>
      <c r="F169" s="37"/>
      <c r="G169" s="59"/>
      <c r="H169" s="37"/>
      <c r="I169" s="194"/>
      <c r="J169" s="194"/>
      <c r="K169" s="37"/>
      <c r="L169" s="37"/>
      <c r="M169" s="59"/>
      <c r="N169" s="37"/>
      <c r="O169" s="98"/>
      <c r="P169" s="98"/>
      <c r="Q169" s="98"/>
    </row>
    <row r="170" spans="2:17" x14ac:dyDescent="0.3">
      <c r="B170" s="37"/>
      <c r="C170" s="194"/>
      <c r="D170" s="194"/>
      <c r="E170" s="37"/>
      <c r="F170" s="37"/>
      <c r="G170" s="59"/>
      <c r="H170" s="37"/>
      <c r="I170" s="194"/>
      <c r="J170" s="194"/>
      <c r="K170" s="37"/>
      <c r="L170" s="37"/>
      <c r="M170" s="59"/>
      <c r="N170" s="37"/>
      <c r="O170" s="98"/>
      <c r="P170" s="98"/>
      <c r="Q170" s="98"/>
    </row>
    <row r="171" spans="2:17" x14ac:dyDescent="0.3">
      <c r="B171" s="37"/>
      <c r="C171" s="194"/>
      <c r="D171" s="194"/>
      <c r="E171" s="37"/>
      <c r="F171" s="37"/>
      <c r="G171" s="59"/>
      <c r="H171" s="37"/>
      <c r="I171" s="194"/>
      <c r="J171" s="194"/>
      <c r="K171" s="37"/>
      <c r="L171" s="37"/>
      <c r="M171" s="59"/>
      <c r="N171" s="37"/>
      <c r="O171" s="98"/>
      <c r="P171" s="98"/>
      <c r="Q171" s="98"/>
    </row>
    <row r="172" spans="2:17" x14ac:dyDescent="0.3">
      <c r="B172" s="37"/>
      <c r="C172" s="194"/>
      <c r="D172" s="194"/>
      <c r="E172" s="37"/>
      <c r="F172" s="37"/>
      <c r="G172" s="59"/>
      <c r="H172" s="37"/>
      <c r="I172" s="194"/>
      <c r="J172" s="194"/>
      <c r="K172" s="37"/>
      <c r="L172" s="37"/>
      <c r="M172" s="59"/>
      <c r="N172" s="37"/>
      <c r="O172" s="98"/>
      <c r="P172" s="98"/>
      <c r="Q172" s="98"/>
    </row>
    <row r="173" spans="2:17" x14ac:dyDescent="0.3">
      <c r="B173" s="37"/>
      <c r="C173" s="194"/>
      <c r="D173" s="194"/>
      <c r="E173" s="37"/>
      <c r="F173" s="37"/>
      <c r="G173" s="59"/>
      <c r="H173" s="37"/>
      <c r="I173" s="194"/>
      <c r="J173" s="194"/>
      <c r="K173" s="37"/>
      <c r="L173" s="37"/>
      <c r="M173" s="59"/>
      <c r="N173" s="37"/>
      <c r="O173" s="98"/>
      <c r="P173" s="98"/>
      <c r="Q173" s="98"/>
    </row>
    <row r="174" spans="2:17" x14ac:dyDescent="0.3">
      <c r="B174" s="37"/>
      <c r="C174" s="194"/>
      <c r="D174" s="194"/>
      <c r="E174" s="37"/>
      <c r="F174" s="37"/>
      <c r="G174" s="59"/>
      <c r="H174" s="37"/>
      <c r="I174" s="194"/>
      <c r="J174" s="194"/>
      <c r="K174" s="37"/>
      <c r="L174" s="37"/>
      <c r="M174" s="59"/>
      <c r="N174" s="37"/>
      <c r="O174" s="98"/>
      <c r="P174" s="98"/>
      <c r="Q174" s="98"/>
    </row>
    <row r="175" spans="2:17" x14ac:dyDescent="0.3">
      <c r="B175" s="37"/>
      <c r="C175" s="194"/>
      <c r="D175" s="194"/>
      <c r="E175" s="37"/>
      <c r="F175" s="37"/>
      <c r="G175" s="59"/>
      <c r="H175" s="37"/>
      <c r="I175" s="194"/>
      <c r="J175" s="194"/>
      <c r="K175" s="37"/>
      <c r="L175" s="37"/>
      <c r="M175" s="59"/>
      <c r="N175" s="37"/>
      <c r="O175" s="98"/>
      <c r="P175" s="98"/>
      <c r="Q175" s="98"/>
    </row>
    <row r="176" spans="2:17" x14ac:dyDescent="0.3">
      <c r="B176" s="37"/>
      <c r="C176" s="194"/>
      <c r="D176" s="194"/>
      <c r="E176" s="37"/>
      <c r="F176" s="37"/>
      <c r="G176" s="59"/>
      <c r="H176" s="37"/>
      <c r="I176" s="194"/>
      <c r="J176" s="194"/>
      <c r="K176" s="37"/>
      <c r="L176" s="37"/>
      <c r="M176" s="59"/>
      <c r="N176" s="37"/>
      <c r="O176" s="98"/>
      <c r="P176" s="98"/>
      <c r="Q176" s="98"/>
    </row>
    <row r="177" spans="2:17" x14ac:dyDescent="0.3">
      <c r="B177" s="37"/>
      <c r="C177" s="194"/>
      <c r="D177" s="194"/>
      <c r="E177" s="37"/>
      <c r="F177" s="37"/>
      <c r="G177" s="59"/>
      <c r="H177" s="37"/>
      <c r="I177" s="194"/>
      <c r="J177" s="194"/>
      <c r="K177" s="37"/>
      <c r="L177" s="37"/>
      <c r="M177" s="59"/>
      <c r="N177" s="37"/>
      <c r="O177" s="98"/>
      <c r="P177" s="98"/>
      <c r="Q177" s="98"/>
    </row>
    <row r="178" spans="2:17" x14ac:dyDescent="0.3">
      <c r="B178" s="37"/>
      <c r="C178" s="194"/>
      <c r="D178" s="194"/>
      <c r="E178" s="37"/>
      <c r="F178" s="37"/>
      <c r="G178" s="59"/>
      <c r="H178" s="37"/>
      <c r="I178" s="194"/>
      <c r="J178" s="194"/>
      <c r="K178" s="37"/>
      <c r="L178" s="37"/>
      <c r="M178" s="59"/>
      <c r="N178" s="37"/>
      <c r="O178" s="98"/>
      <c r="P178" s="98"/>
      <c r="Q178" s="98"/>
    </row>
    <row r="179" spans="2:17" x14ac:dyDescent="0.3">
      <c r="B179" s="37"/>
      <c r="C179" s="194"/>
      <c r="D179" s="194"/>
      <c r="E179" s="37"/>
      <c r="F179" s="37"/>
      <c r="G179" s="59"/>
      <c r="H179" s="37"/>
      <c r="I179" s="194"/>
      <c r="J179" s="194"/>
      <c r="K179" s="37"/>
      <c r="L179" s="37"/>
      <c r="M179" s="59"/>
      <c r="N179" s="37"/>
      <c r="O179" s="98"/>
      <c r="P179" s="98"/>
      <c r="Q179" s="98"/>
    </row>
    <row r="180" spans="2:17" x14ac:dyDescent="0.3">
      <c r="B180" s="37"/>
      <c r="C180" s="194"/>
      <c r="D180" s="194"/>
      <c r="E180" s="37"/>
      <c r="F180" s="37"/>
      <c r="G180" s="59"/>
      <c r="H180" s="37"/>
      <c r="I180" s="194"/>
      <c r="J180" s="194"/>
      <c r="K180" s="37"/>
      <c r="L180" s="37"/>
      <c r="M180" s="59"/>
      <c r="N180" s="37"/>
      <c r="O180" s="98"/>
      <c r="P180" s="98"/>
      <c r="Q180" s="98"/>
    </row>
    <row r="181" spans="2:17" x14ac:dyDescent="0.3">
      <c r="B181" s="37"/>
      <c r="C181" s="194"/>
      <c r="D181" s="194"/>
      <c r="E181" s="37"/>
      <c r="F181" s="37"/>
      <c r="G181" s="59"/>
      <c r="H181" s="37"/>
      <c r="I181" s="194"/>
      <c r="J181" s="194"/>
      <c r="K181" s="37"/>
      <c r="L181" s="37"/>
      <c r="M181" s="59"/>
      <c r="N181" s="37"/>
      <c r="O181" s="98"/>
      <c r="P181" s="98"/>
      <c r="Q181" s="98"/>
    </row>
    <row r="182" spans="2:17" x14ac:dyDescent="0.3">
      <c r="B182" s="37"/>
      <c r="C182" s="194"/>
      <c r="D182" s="194"/>
      <c r="E182" s="37"/>
      <c r="F182" s="37"/>
      <c r="G182" s="59"/>
      <c r="H182" s="37"/>
      <c r="I182" s="194"/>
      <c r="J182" s="194"/>
      <c r="K182" s="37"/>
      <c r="L182" s="37"/>
      <c r="M182" s="59"/>
      <c r="N182" s="37"/>
      <c r="O182" s="98"/>
      <c r="P182" s="98"/>
      <c r="Q182" s="98"/>
    </row>
    <row r="183" spans="2:17" x14ac:dyDescent="0.3">
      <c r="B183" s="37"/>
      <c r="C183" s="194"/>
      <c r="D183" s="194"/>
      <c r="E183" s="37"/>
      <c r="F183" s="37"/>
      <c r="G183" s="59"/>
      <c r="H183" s="37"/>
      <c r="I183" s="194"/>
      <c r="J183" s="194"/>
      <c r="K183" s="37"/>
      <c r="L183" s="37"/>
      <c r="M183" s="59"/>
      <c r="N183" s="37"/>
      <c r="O183" s="98"/>
      <c r="P183" s="98"/>
      <c r="Q183" s="98"/>
    </row>
    <row r="184" spans="2:17" x14ac:dyDescent="0.3">
      <c r="B184" s="37"/>
      <c r="C184" s="194"/>
      <c r="D184" s="194"/>
      <c r="E184" s="37"/>
      <c r="F184" s="37"/>
      <c r="G184" s="59"/>
      <c r="H184" s="37"/>
      <c r="I184" s="194"/>
      <c r="J184" s="194"/>
      <c r="K184" s="37"/>
      <c r="L184" s="37"/>
      <c r="M184" s="59"/>
      <c r="N184" s="37"/>
      <c r="O184" s="98"/>
      <c r="P184" s="98"/>
      <c r="Q184" s="98"/>
    </row>
    <row r="185" spans="2:17" x14ac:dyDescent="0.3">
      <c r="B185" s="37"/>
      <c r="C185" s="194"/>
      <c r="D185" s="194"/>
      <c r="E185" s="37"/>
      <c r="F185" s="37"/>
      <c r="G185" s="59"/>
      <c r="H185" s="37"/>
      <c r="I185" s="194"/>
      <c r="J185" s="194"/>
      <c r="K185" s="37"/>
      <c r="L185" s="37"/>
      <c r="M185" s="59"/>
      <c r="N185" s="37"/>
      <c r="O185" s="98"/>
      <c r="P185" s="98"/>
      <c r="Q185" s="98"/>
    </row>
    <row r="186" spans="2:17" x14ac:dyDescent="0.3">
      <c r="B186" s="37"/>
      <c r="C186" s="194"/>
      <c r="D186" s="194"/>
      <c r="E186" s="37"/>
      <c r="F186" s="37"/>
      <c r="G186" s="59"/>
      <c r="H186" s="37"/>
      <c r="I186" s="194"/>
      <c r="J186" s="194"/>
      <c r="K186" s="37"/>
      <c r="L186" s="37"/>
      <c r="M186" s="59"/>
      <c r="N186" s="37"/>
      <c r="O186" s="98"/>
      <c r="P186" s="98"/>
      <c r="Q186" s="98"/>
    </row>
    <row r="187" spans="2:17" x14ac:dyDescent="0.3">
      <c r="B187" s="37"/>
      <c r="C187" s="194"/>
      <c r="D187" s="194"/>
      <c r="E187" s="37"/>
      <c r="F187" s="37"/>
      <c r="G187" s="59"/>
      <c r="H187" s="37"/>
      <c r="I187" s="194"/>
      <c r="J187" s="194"/>
      <c r="K187" s="37"/>
      <c r="L187" s="37"/>
      <c r="M187" s="59"/>
      <c r="N187" s="37"/>
      <c r="O187" s="98"/>
      <c r="P187" s="98"/>
      <c r="Q187" s="98"/>
    </row>
    <row r="188" spans="2:17" x14ac:dyDescent="0.3">
      <c r="B188" s="37"/>
      <c r="C188" s="194"/>
      <c r="D188" s="194"/>
      <c r="E188" s="37"/>
      <c r="F188" s="37"/>
      <c r="G188" s="59"/>
      <c r="H188" s="37"/>
      <c r="I188" s="194"/>
      <c r="J188" s="194"/>
      <c r="K188" s="37"/>
      <c r="L188" s="37"/>
      <c r="M188" s="59"/>
      <c r="N188" s="37"/>
      <c r="O188" s="98"/>
      <c r="P188" s="98"/>
      <c r="Q188" s="98"/>
    </row>
    <row r="189" spans="2:17" x14ac:dyDescent="0.3">
      <c r="B189" s="37"/>
      <c r="C189" s="194"/>
      <c r="D189" s="194"/>
      <c r="E189" s="37"/>
      <c r="F189" s="37"/>
      <c r="G189" s="59"/>
      <c r="H189" s="37"/>
      <c r="I189" s="194"/>
      <c r="J189" s="194"/>
      <c r="K189" s="37"/>
      <c r="L189" s="37"/>
      <c r="M189" s="59"/>
      <c r="N189" s="37"/>
      <c r="O189" s="98"/>
      <c r="P189" s="98"/>
      <c r="Q189" s="98"/>
    </row>
    <row r="190" spans="2:17" x14ac:dyDescent="0.3">
      <c r="B190" s="37"/>
      <c r="C190" s="194"/>
      <c r="D190" s="194"/>
      <c r="E190" s="37"/>
      <c r="F190" s="37"/>
      <c r="G190" s="59"/>
      <c r="H190" s="37"/>
      <c r="I190" s="194"/>
      <c r="J190" s="194"/>
      <c r="K190" s="37"/>
      <c r="L190" s="37"/>
      <c r="M190" s="59"/>
      <c r="N190" s="37"/>
      <c r="O190" s="98"/>
      <c r="P190" s="98"/>
      <c r="Q190" s="98"/>
    </row>
    <row r="191" spans="2:17" x14ac:dyDescent="0.3">
      <c r="B191" s="37"/>
      <c r="C191" s="194"/>
      <c r="D191" s="194"/>
      <c r="E191" s="37"/>
      <c r="F191" s="37"/>
      <c r="G191" s="59"/>
      <c r="H191" s="37"/>
      <c r="I191" s="194"/>
      <c r="J191" s="194"/>
      <c r="K191" s="37"/>
      <c r="L191" s="37"/>
      <c r="M191" s="59"/>
      <c r="N191" s="37"/>
      <c r="O191" s="98"/>
      <c r="P191" s="98"/>
      <c r="Q191" s="98"/>
    </row>
    <row r="192" spans="2:17" x14ac:dyDescent="0.3">
      <c r="B192" s="37"/>
      <c r="C192" s="194"/>
      <c r="D192" s="194"/>
      <c r="E192" s="37"/>
      <c r="F192" s="37"/>
      <c r="G192" s="59"/>
      <c r="H192" s="37"/>
      <c r="I192" s="194"/>
      <c r="J192" s="194"/>
      <c r="K192" s="37"/>
      <c r="L192" s="37"/>
      <c r="M192" s="59"/>
      <c r="N192" s="37"/>
      <c r="O192" s="98"/>
      <c r="P192" s="98"/>
      <c r="Q192" s="98"/>
    </row>
    <row r="193" spans="2:17" x14ac:dyDescent="0.3">
      <c r="B193" s="37"/>
      <c r="C193" s="194"/>
      <c r="D193" s="194"/>
      <c r="E193" s="37"/>
      <c r="F193" s="37"/>
      <c r="G193" s="59"/>
      <c r="H193" s="37"/>
      <c r="I193" s="194"/>
      <c r="J193" s="194"/>
      <c r="K193" s="37"/>
      <c r="L193" s="37"/>
      <c r="M193" s="59"/>
      <c r="N193" s="37"/>
      <c r="O193" s="98"/>
      <c r="P193" s="98"/>
      <c r="Q193" s="98"/>
    </row>
    <row r="194" spans="2:17" x14ac:dyDescent="0.3">
      <c r="B194" s="37"/>
      <c r="C194" s="194"/>
      <c r="D194" s="194"/>
      <c r="E194" s="37"/>
      <c r="F194" s="37"/>
      <c r="G194" s="59"/>
      <c r="H194" s="37"/>
      <c r="I194" s="194"/>
      <c r="J194" s="194"/>
      <c r="K194" s="37"/>
      <c r="L194" s="37"/>
      <c r="M194" s="59"/>
      <c r="N194" s="37"/>
      <c r="O194" s="98"/>
      <c r="P194" s="98"/>
      <c r="Q194" s="98"/>
    </row>
    <row r="195" spans="2:17" x14ac:dyDescent="0.3">
      <c r="B195" s="37"/>
      <c r="C195" s="194"/>
      <c r="D195" s="194"/>
      <c r="E195" s="37"/>
      <c r="F195" s="37"/>
      <c r="G195" s="59"/>
      <c r="H195" s="37"/>
      <c r="I195" s="194"/>
      <c r="J195" s="194"/>
      <c r="K195" s="37"/>
      <c r="L195" s="37"/>
      <c r="M195" s="59"/>
      <c r="N195" s="37"/>
      <c r="O195" s="98"/>
      <c r="P195" s="98"/>
      <c r="Q195" s="98"/>
    </row>
    <row r="196" spans="2:17" x14ac:dyDescent="0.3">
      <c r="B196" s="37"/>
      <c r="C196" s="194"/>
      <c r="D196" s="194"/>
      <c r="E196" s="37"/>
      <c r="F196" s="37"/>
      <c r="G196" s="59"/>
      <c r="H196" s="37"/>
      <c r="I196" s="194"/>
      <c r="J196" s="194"/>
      <c r="K196" s="37"/>
      <c r="L196" s="37"/>
      <c r="M196" s="59"/>
      <c r="N196" s="37"/>
      <c r="O196" s="98"/>
      <c r="P196" s="98"/>
      <c r="Q196" s="98"/>
    </row>
    <row r="197" spans="2:17" x14ac:dyDescent="0.3">
      <c r="B197" s="37"/>
      <c r="C197" s="194"/>
      <c r="D197" s="194"/>
      <c r="E197" s="37"/>
      <c r="F197" s="37"/>
      <c r="G197" s="59"/>
      <c r="H197" s="37"/>
      <c r="I197" s="194"/>
      <c r="J197" s="194"/>
      <c r="K197" s="37"/>
      <c r="L197" s="37"/>
      <c r="M197" s="59"/>
      <c r="N197" s="37"/>
      <c r="O197" s="98"/>
      <c r="P197" s="98"/>
      <c r="Q197" s="98"/>
    </row>
    <row r="198" spans="2:17" x14ac:dyDescent="0.3">
      <c r="B198" s="37"/>
      <c r="C198" s="194"/>
      <c r="D198" s="194"/>
      <c r="E198" s="37"/>
      <c r="F198" s="37"/>
      <c r="G198" s="59"/>
      <c r="H198" s="37"/>
      <c r="I198" s="194"/>
      <c r="J198" s="194"/>
      <c r="K198" s="37"/>
      <c r="L198" s="37"/>
      <c r="M198" s="59"/>
      <c r="N198" s="37"/>
      <c r="O198" s="98"/>
      <c r="P198" s="98"/>
      <c r="Q198" s="98"/>
    </row>
    <row r="199" spans="2:17" x14ac:dyDescent="0.3">
      <c r="B199" s="37"/>
      <c r="C199" s="194"/>
      <c r="D199" s="194"/>
      <c r="E199" s="37"/>
      <c r="F199" s="37"/>
      <c r="G199" s="59"/>
      <c r="H199" s="37"/>
      <c r="I199" s="194"/>
      <c r="J199" s="194"/>
      <c r="K199" s="37"/>
      <c r="L199" s="37"/>
      <c r="M199" s="59"/>
      <c r="N199" s="37"/>
      <c r="O199" s="98"/>
      <c r="P199" s="98"/>
      <c r="Q199" s="98"/>
    </row>
    <row r="200" spans="2:17" x14ac:dyDescent="0.3">
      <c r="B200" s="37"/>
      <c r="C200" s="194"/>
      <c r="D200" s="194"/>
      <c r="E200" s="37"/>
      <c r="F200" s="37"/>
      <c r="G200" s="59"/>
      <c r="H200" s="37"/>
      <c r="I200" s="194"/>
      <c r="J200" s="194"/>
      <c r="K200" s="37"/>
      <c r="L200" s="37"/>
      <c r="M200" s="59"/>
      <c r="N200" s="37"/>
      <c r="O200" s="98"/>
      <c r="P200" s="98"/>
      <c r="Q200" s="98"/>
    </row>
    <row r="201" spans="2:17" x14ac:dyDescent="0.3">
      <c r="B201" s="37"/>
      <c r="C201" s="194"/>
      <c r="D201" s="194"/>
      <c r="E201" s="37"/>
      <c r="F201" s="37"/>
      <c r="G201" s="59"/>
      <c r="H201" s="37"/>
      <c r="I201" s="194"/>
      <c r="J201" s="194"/>
      <c r="K201" s="37"/>
      <c r="L201" s="37"/>
      <c r="M201" s="59"/>
      <c r="N201" s="37"/>
      <c r="O201" s="98"/>
      <c r="P201" s="98"/>
      <c r="Q201" s="98"/>
    </row>
    <row r="202" spans="2:17" x14ac:dyDescent="0.3">
      <c r="B202" s="37"/>
      <c r="C202" s="194"/>
      <c r="D202" s="194"/>
      <c r="E202" s="37"/>
      <c r="F202" s="37"/>
      <c r="G202" s="59"/>
      <c r="H202" s="37"/>
      <c r="I202" s="194"/>
      <c r="J202" s="194"/>
      <c r="K202" s="37"/>
      <c r="L202" s="37"/>
      <c r="M202" s="59"/>
      <c r="N202" s="37"/>
      <c r="O202" s="98"/>
      <c r="P202" s="98"/>
      <c r="Q202" s="98"/>
    </row>
    <row r="203" spans="2:17" x14ac:dyDescent="0.3">
      <c r="B203" s="37"/>
      <c r="C203" s="194"/>
      <c r="D203" s="194"/>
      <c r="E203" s="37"/>
      <c r="F203" s="37"/>
      <c r="G203" s="59"/>
      <c r="H203" s="37"/>
      <c r="I203" s="194"/>
      <c r="J203" s="194"/>
      <c r="K203" s="37"/>
      <c r="L203" s="37"/>
      <c r="M203" s="59"/>
      <c r="N203" s="37"/>
      <c r="O203" s="98"/>
      <c r="P203" s="98"/>
      <c r="Q203" s="98"/>
    </row>
    <row r="204" spans="2:17" x14ac:dyDescent="0.3">
      <c r="B204" s="37"/>
      <c r="C204" s="194"/>
      <c r="D204" s="194"/>
      <c r="E204" s="37"/>
      <c r="F204" s="37"/>
      <c r="G204" s="59"/>
      <c r="H204" s="37"/>
      <c r="I204" s="194"/>
      <c r="J204" s="194"/>
      <c r="K204" s="37"/>
      <c r="L204" s="37"/>
      <c r="M204" s="59"/>
      <c r="N204" s="37"/>
      <c r="O204" s="98"/>
      <c r="P204" s="98"/>
      <c r="Q204" s="98"/>
    </row>
    <row r="205" spans="2:17" x14ac:dyDescent="0.3">
      <c r="B205" s="37"/>
      <c r="C205" s="194"/>
      <c r="D205" s="194"/>
      <c r="E205" s="37"/>
      <c r="F205" s="37"/>
      <c r="G205" s="59"/>
      <c r="H205" s="37"/>
      <c r="I205" s="194"/>
      <c r="J205" s="194"/>
      <c r="K205" s="37"/>
      <c r="L205" s="37"/>
      <c r="M205" s="59"/>
      <c r="N205" s="37"/>
      <c r="O205" s="98"/>
      <c r="P205" s="98"/>
      <c r="Q205" s="98"/>
    </row>
    <row r="206" spans="2:17" x14ac:dyDescent="0.3">
      <c r="B206" s="37"/>
      <c r="C206" s="194"/>
      <c r="D206" s="194"/>
      <c r="E206" s="37"/>
      <c r="F206" s="37"/>
      <c r="G206" s="59"/>
      <c r="H206" s="37"/>
      <c r="I206" s="194"/>
      <c r="J206" s="194"/>
      <c r="K206" s="37"/>
      <c r="L206" s="37"/>
      <c r="M206" s="59"/>
      <c r="N206" s="37"/>
      <c r="O206" s="98"/>
      <c r="P206" s="98"/>
      <c r="Q206" s="98"/>
    </row>
    <row r="207" spans="2:17" x14ac:dyDescent="0.3">
      <c r="B207" s="37"/>
      <c r="C207" s="194"/>
      <c r="D207" s="194"/>
      <c r="E207" s="37"/>
      <c r="F207" s="37"/>
      <c r="G207" s="59"/>
      <c r="H207" s="37"/>
      <c r="I207" s="194"/>
      <c r="J207" s="194"/>
      <c r="K207" s="37"/>
      <c r="L207" s="37"/>
      <c r="M207" s="59"/>
      <c r="N207" s="37"/>
      <c r="O207" s="98"/>
      <c r="P207" s="98"/>
      <c r="Q207" s="98"/>
    </row>
    <row r="208" spans="2:17" x14ac:dyDescent="0.3">
      <c r="B208" s="37"/>
      <c r="C208" s="194"/>
      <c r="D208" s="194"/>
      <c r="E208" s="37"/>
      <c r="F208" s="37"/>
      <c r="G208" s="59"/>
      <c r="H208" s="37"/>
      <c r="I208" s="194"/>
      <c r="J208" s="194"/>
      <c r="K208" s="37"/>
      <c r="L208" s="37"/>
      <c r="M208" s="59"/>
      <c r="N208" s="37"/>
      <c r="O208" s="98"/>
      <c r="P208" s="98"/>
      <c r="Q208" s="98"/>
    </row>
    <row r="209" spans="2:17" x14ac:dyDescent="0.3">
      <c r="B209" s="37"/>
      <c r="C209" s="194"/>
      <c r="D209" s="194"/>
      <c r="E209" s="37"/>
      <c r="F209" s="37"/>
      <c r="G209" s="59"/>
      <c r="H209" s="37"/>
      <c r="I209" s="194"/>
      <c r="J209" s="194"/>
      <c r="K209" s="37"/>
      <c r="L209" s="37"/>
      <c r="M209" s="59"/>
      <c r="N209" s="37"/>
      <c r="O209" s="98"/>
      <c r="P209" s="98"/>
      <c r="Q209" s="98"/>
    </row>
    <row r="210" spans="2:17" x14ac:dyDescent="0.3">
      <c r="B210" s="37"/>
      <c r="C210" s="194"/>
      <c r="D210" s="194"/>
      <c r="E210" s="37"/>
      <c r="F210" s="37"/>
      <c r="G210" s="59"/>
      <c r="H210" s="37"/>
      <c r="I210" s="194"/>
      <c r="J210" s="194"/>
      <c r="K210" s="37"/>
      <c r="L210" s="37"/>
      <c r="M210" s="59"/>
      <c r="N210" s="37"/>
      <c r="O210" s="98"/>
      <c r="P210" s="98"/>
      <c r="Q210" s="98"/>
    </row>
    <row r="211" spans="2:17" x14ac:dyDescent="0.3">
      <c r="B211" s="37"/>
      <c r="C211" s="194"/>
      <c r="D211" s="194"/>
      <c r="E211" s="37"/>
      <c r="F211" s="37"/>
      <c r="G211" s="59"/>
      <c r="H211" s="37"/>
      <c r="I211" s="194"/>
      <c r="J211" s="194"/>
      <c r="K211" s="37"/>
      <c r="L211" s="37"/>
      <c r="M211" s="59"/>
      <c r="N211" s="37"/>
      <c r="O211" s="98"/>
      <c r="P211" s="98"/>
      <c r="Q211" s="98"/>
    </row>
    <row r="212" spans="2:17" x14ac:dyDescent="0.3">
      <c r="B212" s="37"/>
      <c r="C212" s="194"/>
      <c r="D212" s="194"/>
      <c r="E212" s="37"/>
      <c r="F212" s="37"/>
      <c r="G212" s="59"/>
      <c r="H212" s="37"/>
      <c r="I212" s="194"/>
      <c r="J212" s="194"/>
      <c r="K212" s="37"/>
      <c r="L212" s="37"/>
      <c r="M212" s="59"/>
      <c r="N212" s="37"/>
      <c r="O212" s="98"/>
      <c r="P212" s="98"/>
      <c r="Q212" s="98"/>
    </row>
    <row r="213" spans="2:17" x14ac:dyDescent="0.3">
      <c r="B213" s="37"/>
      <c r="C213" s="194"/>
      <c r="D213" s="194"/>
      <c r="E213" s="37"/>
      <c r="F213" s="37"/>
      <c r="G213" s="59"/>
      <c r="H213" s="37"/>
      <c r="I213" s="194"/>
      <c r="J213" s="194"/>
      <c r="K213" s="37"/>
      <c r="L213" s="37"/>
      <c r="M213" s="59"/>
      <c r="N213" s="37"/>
      <c r="O213" s="98"/>
      <c r="P213" s="98"/>
      <c r="Q213" s="98"/>
    </row>
    <row r="214" spans="2:17" x14ac:dyDescent="0.3">
      <c r="B214" s="37"/>
      <c r="C214" s="194"/>
      <c r="D214" s="194"/>
      <c r="E214" s="37"/>
      <c r="F214" s="37"/>
      <c r="G214" s="59"/>
      <c r="H214" s="37"/>
      <c r="I214" s="194"/>
      <c r="J214" s="194"/>
      <c r="K214" s="37"/>
      <c r="L214" s="37"/>
      <c r="M214" s="59"/>
      <c r="N214" s="37"/>
      <c r="O214" s="98"/>
      <c r="P214" s="98"/>
      <c r="Q214" s="98"/>
    </row>
    <row r="215" spans="2:17" x14ac:dyDescent="0.3">
      <c r="B215" s="37"/>
      <c r="C215" s="194"/>
      <c r="D215" s="194"/>
      <c r="E215" s="37"/>
      <c r="F215" s="37"/>
      <c r="G215" s="59"/>
      <c r="H215" s="37"/>
      <c r="I215" s="194"/>
      <c r="J215" s="194"/>
      <c r="K215" s="37"/>
      <c r="L215" s="37"/>
      <c r="M215" s="59"/>
      <c r="N215" s="37"/>
      <c r="O215" s="98"/>
      <c r="P215" s="98"/>
      <c r="Q215" s="98"/>
    </row>
    <row r="216" spans="2:17" x14ac:dyDescent="0.3">
      <c r="B216" s="37"/>
      <c r="C216" s="194"/>
      <c r="D216" s="194"/>
      <c r="E216" s="37"/>
      <c r="F216" s="37"/>
      <c r="G216" s="59"/>
      <c r="H216" s="37"/>
      <c r="I216" s="194"/>
      <c r="J216" s="194"/>
      <c r="K216" s="37"/>
      <c r="L216" s="37"/>
      <c r="M216" s="59"/>
      <c r="N216" s="37"/>
      <c r="O216" s="98"/>
      <c r="P216" s="98"/>
      <c r="Q216" s="98"/>
    </row>
    <row r="217" spans="2:17" x14ac:dyDescent="0.3">
      <c r="B217" s="37"/>
      <c r="C217" s="194"/>
      <c r="D217" s="194"/>
      <c r="E217" s="37"/>
      <c r="F217" s="37"/>
      <c r="G217" s="59"/>
      <c r="H217" s="37"/>
      <c r="I217" s="194"/>
      <c r="J217" s="194"/>
      <c r="K217" s="37"/>
      <c r="L217" s="37"/>
      <c r="M217" s="59"/>
      <c r="N217" s="37"/>
      <c r="O217" s="98"/>
      <c r="P217" s="98"/>
      <c r="Q217" s="98"/>
    </row>
    <row r="218" spans="2:17" x14ac:dyDescent="0.3">
      <c r="B218" s="37"/>
      <c r="C218" s="194"/>
      <c r="D218" s="194"/>
      <c r="E218" s="37"/>
      <c r="F218" s="37"/>
      <c r="G218" s="59"/>
      <c r="H218" s="37"/>
      <c r="I218" s="194"/>
      <c r="J218" s="194"/>
      <c r="K218" s="37"/>
      <c r="L218" s="37"/>
      <c r="M218" s="59"/>
      <c r="N218" s="37"/>
      <c r="O218" s="98"/>
      <c r="P218" s="98"/>
      <c r="Q218" s="98"/>
    </row>
    <row r="219" spans="2:17" x14ac:dyDescent="0.3">
      <c r="B219" s="37"/>
      <c r="C219" s="194"/>
      <c r="D219" s="194"/>
      <c r="E219" s="37"/>
      <c r="F219" s="37"/>
      <c r="G219" s="59"/>
      <c r="H219" s="37"/>
      <c r="I219" s="194"/>
      <c r="J219" s="194"/>
      <c r="K219" s="37"/>
      <c r="L219" s="37"/>
      <c r="M219" s="59"/>
      <c r="N219" s="37"/>
      <c r="O219" s="98"/>
      <c r="P219" s="98"/>
      <c r="Q219" s="98"/>
    </row>
    <row r="220" spans="2:17" x14ac:dyDescent="0.3">
      <c r="B220" s="37"/>
      <c r="C220" s="194"/>
      <c r="D220" s="194"/>
      <c r="E220" s="37"/>
      <c r="F220" s="37"/>
      <c r="G220" s="59"/>
      <c r="H220" s="37"/>
      <c r="I220" s="194"/>
      <c r="J220" s="194"/>
      <c r="K220" s="37"/>
      <c r="L220" s="37"/>
      <c r="M220" s="59"/>
      <c r="N220" s="37"/>
      <c r="O220" s="98"/>
      <c r="P220" s="98"/>
      <c r="Q220" s="98"/>
    </row>
    <row r="221" spans="2:17" x14ac:dyDescent="0.3">
      <c r="B221" s="37"/>
      <c r="C221" s="194"/>
      <c r="D221" s="194"/>
      <c r="E221" s="37"/>
      <c r="F221" s="37"/>
      <c r="G221" s="59"/>
      <c r="H221" s="37"/>
      <c r="I221" s="194"/>
      <c r="J221" s="194"/>
      <c r="K221" s="37"/>
      <c r="L221" s="37"/>
      <c r="M221" s="59"/>
      <c r="N221" s="37"/>
      <c r="O221" s="98"/>
      <c r="P221" s="98"/>
      <c r="Q221" s="98"/>
    </row>
    <row r="222" spans="2:17" x14ac:dyDescent="0.3">
      <c r="B222" s="37"/>
      <c r="C222" s="194"/>
      <c r="D222" s="194"/>
      <c r="E222" s="37"/>
      <c r="F222" s="37"/>
      <c r="G222" s="59"/>
      <c r="H222" s="37"/>
      <c r="I222" s="194"/>
      <c r="J222" s="194"/>
      <c r="K222" s="37"/>
      <c r="L222" s="37"/>
      <c r="M222" s="59"/>
      <c r="N222" s="37"/>
      <c r="O222" s="98"/>
      <c r="P222" s="98"/>
      <c r="Q222" s="98"/>
    </row>
    <row r="223" spans="2:17" x14ac:dyDescent="0.3">
      <c r="B223" s="37"/>
      <c r="C223" s="194"/>
      <c r="D223" s="194"/>
      <c r="E223" s="37"/>
      <c r="F223" s="37"/>
      <c r="G223" s="59"/>
      <c r="H223" s="37"/>
      <c r="I223" s="194"/>
      <c r="J223" s="194"/>
      <c r="K223" s="37"/>
      <c r="L223" s="37"/>
      <c r="M223" s="59"/>
      <c r="N223" s="37"/>
      <c r="O223" s="98"/>
      <c r="P223" s="98"/>
      <c r="Q223" s="98"/>
    </row>
    <row r="224" spans="2:17" x14ac:dyDescent="0.3">
      <c r="B224" s="37"/>
      <c r="C224" s="194"/>
      <c r="D224" s="194"/>
      <c r="E224" s="37"/>
      <c r="F224" s="37"/>
      <c r="G224" s="59"/>
      <c r="H224" s="37"/>
      <c r="I224" s="194"/>
      <c r="J224" s="194"/>
      <c r="K224" s="37"/>
      <c r="L224" s="37"/>
      <c r="M224" s="59"/>
      <c r="N224" s="37"/>
      <c r="O224" s="98"/>
      <c r="P224" s="98"/>
      <c r="Q224" s="98"/>
    </row>
    <row r="225" spans="2:17" x14ac:dyDescent="0.3">
      <c r="B225" s="37"/>
      <c r="C225" s="194"/>
      <c r="D225" s="194"/>
      <c r="E225" s="37"/>
      <c r="F225" s="37"/>
      <c r="G225" s="59"/>
      <c r="H225" s="37"/>
      <c r="I225" s="194"/>
      <c r="J225" s="194"/>
      <c r="K225" s="37"/>
      <c r="L225" s="37"/>
      <c r="M225" s="59"/>
      <c r="N225" s="37"/>
      <c r="O225" s="98"/>
      <c r="P225" s="98"/>
      <c r="Q225" s="98"/>
    </row>
    <row r="226" spans="2:17" x14ac:dyDescent="0.3">
      <c r="B226" s="37"/>
      <c r="C226" s="194"/>
      <c r="D226" s="194"/>
      <c r="E226" s="37"/>
      <c r="F226" s="37"/>
      <c r="G226" s="59"/>
      <c r="H226" s="37"/>
      <c r="I226" s="194"/>
      <c r="J226" s="194"/>
      <c r="K226" s="37"/>
      <c r="L226" s="37"/>
      <c r="M226" s="59"/>
      <c r="N226" s="37"/>
      <c r="O226" s="98"/>
      <c r="P226" s="98"/>
      <c r="Q226" s="98"/>
    </row>
    <row r="227" spans="2:17" x14ac:dyDescent="0.3">
      <c r="B227" s="37"/>
      <c r="C227" s="194"/>
      <c r="D227" s="194"/>
      <c r="E227" s="37"/>
      <c r="F227" s="37"/>
      <c r="G227" s="59"/>
      <c r="H227" s="37"/>
      <c r="I227" s="194"/>
      <c r="J227" s="194"/>
      <c r="K227" s="37"/>
      <c r="L227" s="37"/>
      <c r="M227" s="59"/>
      <c r="N227" s="37"/>
      <c r="O227" s="98"/>
      <c r="P227" s="98"/>
      <c r="Q227" s="98"/>
    </row>
    <row r="228" spans="2:17" x14ac:dyDescent="0.3">
      <c r="B228" s="37"/>
      <c r="C228" s="194"/>
      <c r="D228" s="194"/>
      <c r="E228" s="37"/>
      <c r="F228" s="37"/>
      <c r="G228" s="59"/>
      <c r="H228" s="37"/>
      <c r="I228" s="194"/>
      <c r="J228" s="194"/>
      <c r="K228" s="37"/>
      <c r="L228" s="37"/>
      <c r="M228" s="59"/>
      <c r="N228" s="37"/>
      <c r="O228" s="98"/>
      <c r="P228" s="98"/>
      <c r="Q228" s="98"/>
    </row>
    <row r="229" spans="2:17" x14ac:dyDescent="0.3">
      <c r="B229" s="37"/>
      <c r="C229" s="194"/>
      <c r="D229" s="194"/>
      <c r="E229" s="37"/>
      <c r="F229" s="37"/>
      <c r="G229" s="59"/>
      <c r="H229" s="37"/>
      <c r="I229" s="194"/>
      <c r="J229" s="194"/>
      <c r="K229" s="37"/>
      <c r="L229" s="37"/>
      <c r="M229" s="59"/>
      <c r="N229" s="37"/>
      <c r="O229" s="98"/>
      <c r="P229" s="98"/>
      <c r="Q229" s="98"/>
    </row>
    <row r="230" spans="2:17" x14ac:dyDescent="0.3">
      <c r="B230" s="37"/>
      <c r="C230" s="194"/>
      <c r="D230" s="194"/>
      <c r="E230" s="37"/>
      <c r="F230" s="37"/>
      <c r="G230" s="59"/>
      <c r="H230" s="37"/>
      <c r="I230" s="194"/>
      <c r="J230" s="194"/>
      <c r="K230" s="37"/>
      <c r="L230" s="37"/>
      <c r="M230" s="59"/>
      <c r="N230" s="37"/>
      <c r="O230" s="98"/>
      <c r="P230" s="98"/>
      <c r="Q230" s="98"/>
    </row>
    <row r="231" spans="2:17" x14ac:dyDescent="0.3">
      <c r="B231" s="37"/>
      <c r="C231" s="194"/>
      <c r="D231" s="194"/>
      <c r="E231" s="37"/>
      <c r="F231" s="37"/>
      <c r="G231" s="59"/>
      <c r="H231" s="37"/>
      <c r="I231" s="194"/>
      <c r="J231" s="194"/>
      <c r="K231" s="37"/>
      <c r="L231" s="37"/>
      <c r="M231" s="59"/>
      <c r="N231" s="37"/>
      <c r="O231" s="98"/>
      <c r="P231" s="98"/>
      <c r="Q231" s="98"/>
    </row>
    <row r="232" spans="2:17" x14ac:dyDescent="0.3">
      <c r="B232" s="37"/>
      <c r="C232" s="194"/>
      <c r="D232" s="194"/>
      <c r="E232" s="37"/>
      <c r="F232" s="37"/>
      <c r="G232" s="59"/>
      <c r="H232" s="37"/>
      <c r="I232" s="194"/>
      <c r="J232" s="194"/>
      <c r="K232" s="37"/>
      <c r="L232" s="37"/>
      <c r="M232" s="59"/>
      <c r="N232" s="37"/>
      <c r="O232" s="98"/>
      <c r="P232" s="98"/>
      <c r="Q232" s="98"/>
    </row>
    <row r="233" spans="2:17" x14ac:dyDescent="0.3">
      <c r="B233" s="37"/>
      <c r="C233" s="194"/>
      <c r="D233" s="194"/>
      <c r="E233" s="37"/>
      <c r="F233" s="37"/>
      <c r="G233" s="59"/>
      <c r="H233" s="37"/>
      <c r="I233" s="194"/>
      <c r="J233" s="194"/>
      <c r="K233" s="37"/>
      <c r="L233" s="37"/>
      <c r="M233" s="59"/>
      <c r="N233" s="37"/>
      <c r="O233" s="98"/>
      <c r="P233" s="98"/>
      <c r="Q233" s="98"/>
    </row>
    <row r="234" spans="2:17" x14ac:dyDescent="0.3">
      <c r="B234" s="37"/>
      <c r="C234" s="194"/>
      <c r="D234" s="194"/>
      <c r="E234" s="37"/>
      <c r="F234" s="37"/>
      <c r="G234" s="59"/>
      <c r="H234" s="37"/>
      <c r="I234" s="194"/>
      <c r="J234" s="194"/>
      <c r="K234" s="37"/>
      <c r="L234" s="37"/>
      <c r="M234" s="59"/>
      <c r="N234" s="37"/>
      <c r="O234" s="98"/>
      <c r="P234" s="98"/>
      <c r="Q234" s="98"/>
    </row>
    <row r="235" spans="2:17" x14ac:dyDescent="0.3">
      <c r="B235" s="37"/>
      <c r="C235" s="194"/>
      <c r="D235" s="194"/>
      <c r="E235" s="37"/>
      <c r="F235" s="37"/>
      <c r="G235" s="59"/>
      <c r="H235" s="37"/>
      <c r="I235" s="194"/>
      <c r="J235" s="194"/>
      <c r="K235" s="37"/>
      <c r="L235" s="37"/>
      <c r="M235" s="59"/>
      <c r="N235" s="37"/>
      <c r="O235" s="98"/>
      <c r="P235" s="98"/>
      <c r="Q235" s="98"/>
    </row>
    <row r="236" spans="2:17" x14ac:dyDescent="0.3">
      <c r="B236" s="37"/>
      <c r="C236" s="194"/>
      <c r="D236" s="194"/>
      <c r="E236" s="37"/>
      <c r="F236" s="37"/>
      <c r="G236" s="59"/>
      <c r="H236" s="37"/>
      <c r="I236" s="194"/>
      <c r="J236" s="194"/>
      <c r="K236" s="37"/>
      <c r="L236" s="37"/>
      <c r="M236" s="59"/>
      <c r="N236" s="37"/>
      <c r="O236" s="98"/>
      <c r="P236" s="98"/>
      <c r="Q236" s="98"/>
    </row>
    <row r="237" spans="2:17" x14ac:dyDescent="0.3">
      <c r="B237" s="37"/>
      <c r="C237" s="194"/>
      <c r="D237" s="194"/>
      <c r="E237" s="37"/>
      <c r="F237" s="37"/>
      <c r="G237" s="59"/>
      <c r="H237" s="37"/>
      <c r="I237" s="194"/>
      <c r="J237" s="194"/>
      <c r="K237" s="37"/>
      <c r="L237" s="37"/>
      <c r="M237" s="59"/>
      <c r="N237" s="37"/>
      <c r="O237" s="98"/>
      <c r="P237" s="98"/>
      <c r="Q237" s="98"/>
    </row>
    <row r="238" spans="2:17" x14ac:dyDescent="0.3">
      <c r="B238" s="37"/>
      <c r="C238" s="194"/>
      <c r="D238" s="194"/>
      <c r="E238" s="37"/>
      <c r="F238" s="37"/>
      <c r="G238" s="59"/>
      <c r="H238" s="37"/>
      <c r="I238" s="194"/>
      <c r="J238" s="194"/>
      <c r="K238" s="37"/>
      <c r="L238" s="37"/>
      <c r="M238" s="59"/>
      <c r="N238" s="37"/>
      <c r="O238" s="98"/>
      <c r="P238" s="98"/>
      <c r="Q238" s="98"/>
    </row>
    <row r="239" spans="2:17" x14ac:dyDescent="0.3">
      <c r="B239" s="37"/>
      <c r="C239" s="194"/>
      <c r="D239" s="194"/>
      <c r="E239" s="37"/>
      <c r="F239" s="37"/>
      <c r="G239" s="59"/>
      <c r="H239" s="37"/>
      <c r="I239" s="194"/>
      <c r="J239" s="194"/>
      <c r="K239" s="37"/>
      <c r="L239" s="37"/>
      <c r="M239" s="59"/>
      <c r="N239" s="37"/>
      <c r="O239" s="98"/>
      <c r="P239" s="98"/>
      <c r="Q239" s="98"/>
    </row>
    <row r="240" spans="2:17" x14ac:dyDescent="0.3">
      <c r="B240" s="37"/>
      <c r="C240" s="194"/>
      <c r="D240" s="194"/>
      <c r="E240" s="37"/>
      <c r="F240" s="37"/>
      <c r="G240" s="59"/>
      <c r="H240" s="37"/>
      <c r="I240" s="194"/>
      <c r="J240" s="194"/>
      <c r="K240" s="37"/>
      <c r="L240" s="37"/>
      <c r="M240" s="59"/>
      <c r="N240" s="37"/>
      <c r="O240" s="98"/>
      <c r="P240" s="98"/>
      <c r="Q240" s="98"/>
    </row>
    <row r="241" spans="2:17" x14ac:dyDescent="0.3">
      <c r="B241" s="37"/>
      <c r="C241" s="194"/>
      <c r="D241" s="194"/>
      <c r="E241" s="37"/>
      <c r="F241" s="37"/>
      <c r="G241" s="59"/>
      <c r="H241" s="37"/>
      <c r="I241" s="194"/>
      <c r="J241" s="194"/>
      <c r="K241" s="37"/>
      <c r="L241" s="37"/>
      <c r="M241" s="59"/>
      <c r="N241" s="37"/>
      <c r="O241" s="98"/>
      <c r="P241" s="98"/>
      <c r="Q241" s="98"/>
    </row>
    <row r="242" spans="2:17" x14ac:dyDescent="0.3">
      <c r="B242" s="37"/>
      <c r="C242" s="194"/>
      <c r="D242" s="194"/>
      <c r="E242" s="37"/>
      <c r="F242" s="37"/>
      <c r="G242" s="59"/>
      <c r="H242" s="37"/>
      <c r="I242" s="194"/>
      <c r="J242" s="194"/>
      <c r="K242" s="37"/>
      <c r="L242" s="37"/>
      <c r="M242" s="59"/>
      <c r="N242" s="37"/>
      <c r="O242" s="98"/>
      <c r="P242" s="98"/>
      <c r="Q242" s="98"/>
    </row>
    <row r="243" spans="2:17" x14ac:dyDescent="0.3">
      <c r="B243" s="37"/>
      <c r="C243" s="194"/>
      <c r="D243" s="194"/>
      <c r="E243" s="37"/>
      <c r="F243" s="37"/>
      <c r="G243" s="59"/>
      <c r="H243" s="37"/>
      <c r="I243" s="194"/>
      <c r="J243" s="194"/>
      <c r="K243" s="37"/>
      <c r="L243" s="37"/>
      <c r="M243" s="59"/>
      <c r="N243" s="37"/>
      <c r="O243" s="98"/>
      <c r="P243" s="98"/>
      <c r="Q243" s="98"/>
    </row>
    <row r="244" spans="2:17" x14ac:dyDescent="0.3">
      <c r="B244" s="37"/>
      <c r="C244" s="194"/>
      <c r="D244" s="194"/>
      <c r="E244" s="37"/>
      <c r="F244" s="37"/>
      <c r="G244" s="59"/>
      <c r="H244" s="37"/>
      <c r="I244" s="194"/>
      <c r="J244" s="194"/>
      <c r="K244" s="37"/>
      <c r="L244" s="37"/>
      <c r="M244" s="59"/>
      <c r="N244" s="37"/>
      <c r="O244" s="98"/>
      <c r="P244" s="98"/>
      <c r="Q244" s="98"/>
    </row>
    <row r="245" spans="2:17" x14ac:dyDescent="0.3">
      <c r="B245" s="37"/>
      <c r="C245" s="194"/>
      <c r="D245" s="194"/>
      <c r="E245" s="37"/>
      <c r="F245" s="37"/>
      <c r="G245" s="59"/>
      <c r="H245" s="37"/>
      <c r="I245" s="194"/>
      <c r="J245" s="194"/>
      <c r="K245" s="37"/>
      <c r="L245" s="37"/>
      <c r="M245" s="59"/>
      <c r="N245" s="37"/>
      <c r="O245" s="98"/>
      <c r="P245" s="98"/>
      <c r="Q245" s="98"/>
    </row>
    <row r="246" spans="2:17" x14ac:dyDescent="0.3">
      <c r="B246" s="37"/>
      <c r="C246" s="194"/>
      <c r="D246" s="194"/>
      <c r="E246" s="37"/>
      <c r="F246" s="37"/>
      <c r="G246" s="59"/>
      <c r="H246" s="37"/>
      <c r="I246" s="194"/>
      <c r="J246" s="194"/>
      <c r="K246" s="37"/>
      <c r="L246" s="37"/>
      <c r="M246" s="59"/>
      <c r="N246" s="37"/>
      <c r="O246" s="98"/>
      <c r="P246" s="98"/>
      <c r="Q246" s="98"/>
    </row>
    <row r="247" spans="2:17" x14ac:dyDescent="0.3">
      <c r="B247" s="37"/>
      <c r="C247" s="194"/>
      <c r="D247" s="194"/>
      <c r="E247" s="37"/>
      <c r="F247" s="37"/>
      <c r="G247" s="59"/>
      <c r="H247" s="37"/>
      <c r="I247" s="194"/>
      <c r="J247" s="194"/>
      <c r="K247" s="37"/>
      <c r="L247" s="37"/>
      <c r="M247" s="59"/>
      <c r="N247" s="37"/>
      <c r="O247" s="98"/>
      <c r="P247" s="98"/>
      <c r="Q247" s="98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193" customWidth="1"/>
    <col min="2" max="2" width="14.26953125" style="50" customWidth="1"/>
    <col min="3" max="3" width="15.453125" style="50" customWidth="1"/>
    <col min="4" max="4" width="10.26953125" style="73" customWidth="1"/>
    <col min="5" max="5" width="8.81640625" style="108" hidden="1" customWidth="1"/>
    <col min="6" max="16384" width="9.1796875" style="108"/>
  </cols>
  <sheetData>
    <row r="2" spans="1:20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31.12.2022</v>
      </c>
      <c r="B2" s="258"/>
      <c r="C2" s="258"/>
      <c r="D2" s="25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ht="18.5" x14ac:dyDescent="0.45">
      <c r="A3" s="260" t="s">
        <v>168</v>
      </c>
      <c r="B3" s="260"/>
      <c r="C3" s="260"/>
      <c r="D3" s="260"/>
    </row>
    <row r="4" spans="1:20" x14ac:dyDescent="0.3">
      <c r="B4" s="37"/>
      <c r="C4" s="37"/>
      <c r="D4" s="5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20" s="57" customFormat="1" x14ac:dyDescent="0.3">
      <c r="B5" s="229"/>
      <c r="C5" s="229"/>
      <c r="D5" s="57" t="str">
        <f>VALVAL</f>
        <v>млрд. одиниць</v>
      </c>
    </row>
    <row r="6" spans="1:20" s="89" customFormat="1" x14ac:dyDescent="0.25">
      <c r="A6" s="83"/>
      <c r="B6" s="104" t="s">
        <v>169</v>
      </c>
      <c r="C6" s="104" t="s">
        <v>172</v>
      </c>
      <c r="D6" s="140" t="s">
        <v>192</v>
      </c>
      <c r="E6" s="210" t="s">
        <v>54</v>
      </c>
    </row>
    <row r="7" spans="1:20" s="171" customFormat="1" ht="15.5" x14ac:dyDescent="0.25">
      <c r="A7" s="44" t="s">
        <v>152</v>
      </c>
      <c r="B7" s="136">
        <f>B$8+B$18</f>
        <v>111.37551404711</v>
      </c>
      <c r="C7" s="136">
        <f>C$8+C$18</f>
        <v>4072.8466229697297</v>
      </c>
      <c r="D7" s="227">
        <f>D$8+D$18</f>
        <v>0.99999799999999994</v>
      </c>
      <c r="E7" s="197" t="s">
        <v>92</v>
      </c>
    </row>
    <row r="8" spans="1:20" s="17" customFormat="1" ht="14.5" x14ac:dyDescent="0.25">
      <c r="A8" s="148" t="s">
        <v>65</v>
      </c>
      <c r="B8" s="19">
        <f>B$9+B$12</f>
        <v>101.59354286955001</v>
      </c>
      <c r="C8" s="19">
        <f>C$9+C$12</f>
        <v>3715.1336317660898</v>
      </c>
      <c r="D8" s="68">
        <f>D$9+D$12</f>
        <v>0.91216999999999993</v>
      </c>
      <c r="E8" s="119" t="s">
        <v>92</v>
      </c>
    </row>
    <row r="9" spans="1:20" s="184" customFormat="1" ht="14.5" outlineLevel="1" x14ac:dyDescent="0.25">
      <c r="A9" s="38" t="s">
        <v>48</v>
      </c>
      <c r="B9" s="195">
        <f>SUM(B$10:B$11)</f>
        <v>38.002282077160004</v>
      </c>
      <c r="C9" s="195">
        <f>SUM(C$10:C$11)</f>
        <v>1389.69025235494</v>
      </c>
      <c r="D9" s="82">
        <f>SUM(D$10:D$11)</f>
        <v>0.34120799999999996</v>
      </c>
      <c r="E9" s="45" t="s">
        <v>165</v>
      </c>
    </row>
    <row r="10" spans="1:20" s="127" customFormat="1" ht="14" outlineLevel="2" x14ac:dyDescent="0.25">
      <c r="A10" s="153" t="s">
        <v>197</v>
      </c>
      <c r="B10" s="100">
        <v>37.955266801960001</v>
      </c>
      <c r="C10" s="100">
        <v>1387.9709695622</v>
      </c>
      <c r="D10" s="139">
        <v>0.34078599999999998</v>
      </c>
      <c r="E10" s="147" t="s">
        <v>10</v>
      </c>
    </row>
    <row r="11" spans="1:20" ht="14" outlineLevel="2" x14ac:dyDescent="0.3">
      <c r="A11" s="217" t="s">
        <v>115</v>
      </c>
      <c r="B11" s="162">
        <v>4.7015275199999998E-2</v>
      </c>
      <c r="C11" s="162">
        <v>1.7192827927400001</v>
      </c>
      <c r="D11" s="139">
        <v>4.2200000000000001E-4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spans="1:20" ht="14.5" outlineLevel="1" x14ac:dyDescent="0.35">
      <c r="A12" s="159" t="s">
        <v>59</v>
      </c>
      <c r="B12" s="156">
        <f>SUM(B$13:B$17)</f>
        <v>63.591260792390003</v>
      </c>
      <c r="C12" s="156">
        <f>SUM(C$13:C$17)</f>
        <v>2325.4433794111501</v>
      </c>
      <c r="D12" s="186">
        <f>SUM(D$13:D$17)</f>
        <v>0.57096199999999997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spans="1:20" ht="14" outlineLevel="2" x14ac:dyDescent="0.35">
      <c r="A13" s="168" t="s">
        <v>175</v>
      </c>
      <c r="B13" s="209">
        <v>30.08746323786</v>
      </c>
      <c r="C13" s="209">
        <v>1100.2564081594501</v>
      </c>
      <c r="D13" s="244">
        <v>0.270144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spans="1:20" ht="14" outlineLevel="2" x14ac:dyDescent="0.35">
      <c r="A14" s="168" t="s">
        <v>43</v>
      </c>
      <c r="B14" s="209">
        <v>4.9950167217899999</v>
      </c>
      <c r="C14" s="209">
        <v>182.66076849184</v>
      </c>
      <c r="D14" s="244">
        <v>4.4847999999999999E-2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20" ht="28" outlineLevel="2" x14ac:dyDescent="0.35">
      <c r="A15" s="168" t="s">
        <v>221</v>
      </c>
      <c r="B15" s="209">
        <v>1.6511306157100001</v>
      </c>
      <c r="C15" s="209">
        <v>60.379535033480003</v>
      </c>
      <c r="D15" s="244">
        <v>1.4825E-2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</row>
    <row r="16" spans="1:20" ht="14" outlineLevel="2" x14ac:dyDescent="0.35">
      <c r="A16" s="168" t="s">
        <v>52</v>
      </c>
      <c r="B16" s="209">
        <v>22.657214774909999</v>
      </c>
      <c r="C16" s="209">
        <v>828.54262421800001</v>
      </c>
      <c r="D16" s="244">
        <v>0.203431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</row>
    <row r="17" spans="1:18" ht="14" outlineLevel="2" x14ac:dyDescent="0.35">
      <c r="A17" s="168" t="s">
        <v>178</v>
      </c>
      <c r="B17" s="209">
        <v>4.2004354421199999</v>
      </c>
      <c r="C17" s="209">
        <v>153.60404350837999</v>
      </c>
      <c r="D17" s="244">
        <v>3.7713999999999998E-2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spans="1:18" ht="14.5" x14ac:dyDescent="0.35">
      <c r="A18" s="175" t="s">
        <v>13</v>
      </c>
      <c r="B18" s="152">
        <f>B$19+B$23</f>
        <v>9.7819711775599991</v>
      </c>
      <c r="C18" s="152">
        <f>C$19+C$23</f>
        <v>357.71299120364006</v>
      </c>
      <c r="D18" s="173">
        <f>D$19+D$23</f>
        <v>8.7827999999999989E-2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1:18" ht="14.5" outlineLevel="1" x14ac:dyDescent="0.35">
      <c r="A19" s="159" t="s">
        <v>48</v>
      </c>
      <c r="B19" s="156">
        <f>SUM(B$20:B$22)</f>
        <v>1.9743148850400001</v>
      </c>
      <c r="C19" s="156">
        <f>SUM(C$20:C$22)</f>
        <v>72.19793130507</v>
      </c>
      <c r="D19" s="186">
        <f>SUM(D$20:D$22)</f>
        <v>1.7727E-2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  <row r="20" spans="1:18" ht="14" outlineLevel="2" x14ac:dyDescent="0.35">
      <c r="A20" s="168" t="s">
        <v>197</v>
      </c>
      <c r="B20" s="209">
        <v>0.32397785532000001</v>
      </c>
      <c r="C20" s="209">
        <v>11.847416600000001</v>
      </c>
      <c r="D20" s="244">
        <v>2.9090000000000001E-3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</row>
    <row r="21" spans="1:18" ht="14" outlineLevel="2" x14ac:dyDescent="0.35">
      <c r="A21" s="168" t="s">
        <v>115</v>
      </c>
      <c r="B21" s="209">
        <v>1.65031092399</v>
      </c>
      <c r="C21" s="209">
        <v>60.34956005507</v>
      </c>
      <c r="D21" s="244">
        <v>1.4818E-2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</row>
    <row r="22" spans="1:18" ht="14" outlineLevel="2" x14ac:dyDescent="0.35">
      <c r="A22" s="168" t="s">
        <v>138</v>
      </c>
      <c r="B22" s="209">
        <v>2.6105729999999998E-5</v>
      </c>
      <c r="C22" s="209">
        <v>9.5465000000000003E-4</v>
      </c>
      <c r="D22" s="244">
        <v>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</row>
    <row r="23" spans="1:18" ht="14.5" outlineLevel="1" x14ac:dyDescent="0.35">
      <c r="A23" s="159" t="s">
        <v>59</v>
      </c>
      <c r="B23" s="156">
        <f>SUM(B$24:B$27)</f>
        <v>7.8076562925199999</v>
      </c>
      <c r="C23" s="156">
        <f>SUM(C$24:C$27)</f>
        <v>285.51505989857003</v>
      </c>
      <c r="D23" s="186">
        <f>SUM(D$24:D$27)</f>
        <v>7.0100999999999997E-2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</row>
    <row r="24" spans="1:18" ht="14" outlineLevel="2" x14ac:dyDescent="0.35">
      <c r="A24" s="168" t="s">
        <v>175</v>
      </c>
      <c r="B24" s="209">
        <v>5.1551272503999996</v>
      </c>
      <c r="C24" s="209">
        <v>188.51578636894999</v>
      </c>
      <c r="D24" s="244">
        <v>4.6286000000000001E-2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</row>
    <row r="25" spans="1:18" ht="28" outlineLevel="2" x14ac:dyDescent="0.35">
      <c r="A25" s="168" t="s">
        <v>221</v>
      </c>
      <c r="B25" s="209">
        <v>1.0191405923900001</v>
      </c>
      <c r="C25" s="209">
        <v>37.268544666910003</v>
      </c>
      <c r="D25" s="244">
        <v>9.1500000000000001E-3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</row>
    <row r="26" spans="1:18" ht="14" outlineLevel="2" x14ac:dyDescent="0.35">
      <c r="A26" s="168" t="s">
        <v>52</v>
      </c>
      <c r="B26" s="209">
        <v>1.5249999999999999</v>
      </c>
      <c r="C26" s="209">
        <v>55.767114999999997</v>
      </c>
      <c r="D26" s="244">
        <v>1.3691999999999999E-2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</row>
    <row r="27" spans="1:18" ht="14" outlineLevel="2" x14ac:dyDescent="0.35">
      <c r="A27" s="168" t="s">
        <v>178</v>
      </c>
      <c r="B27" s="209">
        <v>0.10838844973</v>
      </c>
      <c r="C27" s="209">
        <v>3.9636138627099999</v>
      </c>
      <c r="D27" s="244">
        <v>9.7300000000000002E-4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</row>
    <row r="28" spans="1:18" x14ac:dyDescent="0.3">
      <c r="B28" s="37"/>
      <c r="C28" s="37"/>
      <c r="D28" s="59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</row>
    <row r="29" spans="1:18" x14ac:dyDescent="0.3">
      <c r="B29" s="37"/>
      <c r="C29" s="37"/>
      <c r="D29" s="59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3">
      <c r="B30" s="37"/>
      <c r="C30" s="37"/>
      <c r="D30" s="59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</row>
    <row r="31" spans="1:18" x14ac:dyDescent="0.3">
      <c r="B31" s="37"/>
      <c r="C31" s="37"/>
      <c r="D31" s="59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</row>
    <row r="32" spans="1:18" x14ac:dyDescent="0.3">
      <c r="B32" s="37"/>
      <c r="C32" s="37"/>
      <c r="D32" s="59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</row>
    <row r="33" spans="2:18" x14ac:dyDescent="0.3">
      <c r="B33" s="37"/>
      <c r="C33" s="37"/>
      <c r="D33" s="59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</row>
    <row r="34" spans="2:18" x14ac:dyDescent="0.3">
      <c r="B34" s="37"/>
      <c r="C34" s="37"/>
      <c r="D34" s="59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</row>
    <row r="35" spans="2:18" x14ac:dyDescent="0.3">
      <c r="B35" s="37"/>
      <c r="C35" s="37"/>
      <c r="D35" s="5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</row>
    <row r="36" spans="2:18" x14ac:dyDescent="0.3">
      <c r="B36" s="37"/>
      <c r="C36" s="37"/>
      <c r="D36" s="59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</row>
    <row r="37" spans="2:18" x14ac:dyDescent="0.3">
      <c r="B37" s="37"/>
      <c r="C37" s="37"/>
      <c r="D37" s="5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</row>
    <row r="38" spans="2:18" x14ac:dyDescent="0.3">
      <c r="B38" s="37"/>
      <c r="C38" s="37"/>
      <c r="D38" s="5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</row>
    <row r="39" spans="2:18" x14ac:dyDescent="0.3">
      <c r="B39" s="37"/>
      <c r="C39" s="37"/>
      <c r="D39" s="5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</row>
    <row r="40" spans="2:18" x14ac:dyDescent="0.3">
      <c r="B40" s="37"/>
      <c r="C40" s="37"/>
      <c r="D40" s="5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</row>
    <row r="41" spans="2:18" x14ac:dyDescent="0.3">
      <c r="B41" s="37"/>
      <c r="C41" s="37"/>
      <c r="D41" s="5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</row>
    <row r="42" spans="2:18" x14ac:dyDescent="0.3">
      <c r="B42" s="37"/>
      <c r="C42" s="37"/>
      <c r="D42" s="59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</row>
    <row r="43" spans="2:18" x14ac:dyDescent="0.3">
      <c r="B43" s="37"/>
      <c r="C43" s="37"/>
      <c r="D43" s="5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</row>
    <row r="44" spans="2:18" x14ac:dyDescent="0.3">
      <c r="B44" s="37"/>
      <c r="C44" s="37"/>
      <c r="D44" s="59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x14ac:dyDescent="0.3">
      <c r="B45" s="37"/>
      <c r="C45" s="37"/>
      <c r="D45" s="59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</row>
    <row r="46" spans="2:18" x14ac:dyDescent="0.3">
      <c r="B46" s="37"/>
      <c r="C46" s="37"/>
      <c r="D46" s="59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</row>
    <row r="47" spans="2:18" x14ac:dyDescent="0.3">
      <c r="B47" s="37"/>
      <c r="C47" s="37"/>
      <c r="D47" s="59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</row>
    <row r="48" spans="2:18" x14ac:dyDescent="0.3">
      <c r="B48" s="37"/>
      <c r="C48" s="37"/>
      <c r="D48" s="59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</row>
    <row r="49" spans="2:18" x14ac:dyDescent="0.3">
      <c r="B49" s="37"/>
      <c r="C49" s="37"/>
      <c r="D49" s="59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</row>
    <row r="50" spans="2:18" x14ac:dyDescent="0.3">
      <c r="B50" s="37"/>
      <c r="C50" s="37"/>
      <c r="D50" s="59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</row>
    <row r="51" spans="2:18" x14ac:dyDescent="0.3">
      <c r="B51" s="37"/>
      <c r="C51" s="37"/>
      <c r="D51" s="59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</row>
    <row r="52" spans="2:18" x14ac:dyDescent="0.3">
      <c r="B52" s="37"/>
      <c r="C52" s="37"/>
      <c r="D52" s="59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</row>
    <row r="53" spans="2:18" x14ac:dyDescent="0.3">
      <c r="B53" s="37"/>
      <c r="C53" s="37"/>
      <c r="D53" s="59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</row>
    <row r="54" spans="2:18" x14ac:dyDescent="0.3">
      <c r="B54" s="37"/>
      <c r="C54" s="37"/>
      <c r="D54" s="59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</row>
    <row r="55" spans="2:18" x14ac:dyDescent="0.3">
      <c r="B55" s="37"/>
      <c r="C55" s="37"/>
      <c r="D55" s="59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</row>
    <row r="56" spans="2:18" x14ac:dyDescent="0.3">
      <c r="B56" s="37"/>
      <c r="C56" s="37"/>
      <c r="D56" s="59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</row>
    <row r="57" spans="2:18" x14ac:dyDescent="0.3">
      <c r="B57" s="37"/>
      <c r="C57" s="37"/>
      <c r="D57" s="59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</row>
    <row r="58" spans="2:18" x14ac:dyDescent="0.3">
      <c r="B58" s="37"/>
      <c r="C58" s="37"/>
      <c r="D58" s="59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</row>
    <row r="59" spans="2:18" x14ac:dyDescent="0.3">
      <c r="B59" s="37"/>
      <c r="C59" s="37"/>
      <c r="D59" s="59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2:18" x14ac:dyDescent="0.3">
      <c r="B60" s="37"/>
      <c r="C60" s="37"/>
      <c r="D60" s="59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2:18" x14ac:dyDescent="0.3">
      <c r="B61" s="37"/>
      <c r="C61" s="37"/>
      <c r="D61" s="59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</row>
    <row r="62" spans="2:18" x14ac:dyDescent="0.3">
      <c r="B62" s="37"/>
      <c r="C62" s="37"/>
      <c r="D62" s="59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</row>
    <row r="63" spans="2:18" x14ac:dyDescent="0.3">
      <c r="B63" s="37"/>
      <c r="C63" s="37"/>
      <c r="D63" s="59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2:18" x14ac:dyDescent="0.3">
      <c r="B64" s="37"/>
      <c r="C64" s="37"/>
      <c r="D64" s="59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</row>
    <row r="65" spans="2:18" x14ac:dyDescent="0.3">
      <c r="B65" s="37"/>
      <c r="C65" s="37"/>
      <c r="D65" s="59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</row>
    <row r="66" spans="2:18" x14ac:dyDescent="0.3">
      <c r="B66" s="37"/>
      <c r="C66" s="37"/>
      <c r="D66" s="59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</row>
    <row r="67" spans="2:18" x14ac:dyDescent="0.3">
      <c r="B67" s="37"/>
      <c r="C67" s="37"/>
      <c r="D67" s="59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</row>
    <row r="68" spans="2:18" x14ac:dyDescent="0.3">
      <c r="B68" s="37"/>
      <c r="C68" s="37"/>
      <c r="D68" s="59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</row>
    <row r="69" spans="2:18" x14ac:dyDescent="0.3">
      <c r="B69" s="37"/>
      <c r="C69" s="37"/>
      <c r="D69" s="59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</row>
    <row r="70" spans="2:18" x14ac:dyDescent="0.3">
      <c r="B70" s="37"/>
      <c r="C70" s="37"/>
      <c r="D70" s="59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</row>
    <row r="71" spans="2:18" x14ac:dyDescent="0.3">
      <c r="B71" s="37"/>
      <c r="C71" s="37"/>
      <c r="D71" s="59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</row>
    <row r="72" spans="2:18" x14ac:dyDescent="0.3">
      <c r="B72" s="37"/>
      <c r="C72" s="37"/>
      <c r="D72" s="59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</row>
    <row r="73" spans="2:18" x14ac:dyDescent="0.3">
      <c r="B73" s="37"/>
      <c r="C73" s="37"/>
      <c r="D73" s="59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</row>
    <row r="74" spans="2:18" x14ac:dyDescent="0.3">
      <c r="B74" s="37"/>
      <c r="C74" s="37"/>
      <c r="D74" s="59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</row>
    <row r="75" spans="2:18" x14ac:dyDescent="0.3">
      <c r="B75" s="37"/>
      <c r="C75" s="37"/>
      <c r="D75" s="59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</row>
    <row r="76" spans="2:18" x14ac:dyDescent="0.3">
      <c r="B76" s="37"/>
      <c r="C76" s="37"/>
      <c r="D76" s="59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</row>
    <row r="77" spans="2:18" x14ac:dyDescent="0.3">
      <c r="B77" s="37"/>
      <c r="C77" s="37"/>
      <c r="D77" s="59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</row>
    <row r="78" spans="2:18" x14ac:dyDescent="0.3">
      <c r="B78" s="37"/>
      <c r="C78" s="37"/>
      <c r="D78" s="59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</row>
    <row r="79" spans="2:18" x14ac:dyDescent="0.3">
      <c r="B79" s="37"/>
      <c r="C79" s="37"/>
      <c r="D79" s="59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</row>
    <row r="80" spans="2:18" x14ac:dyDescent="0.3">
      <c r="B80" s="37"/>
      <c r="C80" s="37"/>
      <c r="D80" s="59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</row>
    <row r="81" spans="2:18" x14ac:dyDescent="0.3">
      <c r="B81" s="37"/>
      <c r="C81" s="37"/>
      <c r="D81" s="59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</row>
    <row r="82" spans="2:18" x14ac:dyDescent="0.3">
      <c r="B82" s="37"/>
      <c r="C82" s="37"/>
      <c r="D82" s="59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</row>
    <row r="83" spans="2:18" x14ac:dyDescent="0.3">
      <c r="B83" s="37"/>
      <c r="C83" s="37"/>
      <c r="D83" s="59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</row>
    <row r="84" spans="2:18" x14ac:dyDescent="0.3">
      <c r="B84" s="37"/>
      <c r="C84" s="37"/>
      <c r="D84" s="59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</row>
    <row r="85" spans="2:18" x14ac:dyDescent="0.3">
      <c r="B85" s="37"/>
      <c r="C85" s="37"/>
      <c r="D85" s="59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</row>
    <row r="86" spans="2:18" x14ac:dyDescent="0.3">
      <c r="B86" s="37"/>
      <c r="C86" s="37"/>
      <c r="D86" s="59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</row>
    <row r="87" spans="2:18" x14ac:dyDescent="0.3">
      <c r="B87" s="37"/>
      <c r="C87" s="37"/>
      <c r="D87" s="59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</row>
    <row r="88" spans="2:18" x14ac:dyDescent="0.3">
      <c r="B88" s="37"/>
      <c r="C88" s="37"/>
      <c r="D88" s="59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</row>
    <row r="89" spans="2:18" x14ac:dyDescent="0.3">
      <c r="B89" s="37"/>
      <c r="C89" s="37"/>
      <c r="D89" s="59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</row>
    <row r="90" spans="2:18" x14ac:dyDescent="0.3">
      <c r="B90" s="37"/>
      <c r="C90" s="37"/>
      <c r="D90" s="59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</row>
    <row r="91" spans="2:18" x14ac:dyDescent="0.3">
      <c r="B91" s="37"/>
      <c r="C91" s="37"/>
      <c r="D91" s="59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</row>
    <row r="92" spans="2:18" x14ac:dyDescent="0.3">
      <c r="B92" s="37"/>
      <c r="C92" s="37"/>
      <c r="D92" s="59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</row>
    <row r="93" spans="2:18" x14ac:dyDescent="0.3">
      <c r="B93" s="37"/>
      <c r="C93" s="37"/>
      <c r="D93" s="59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</row>
    <row r="94" spans="2:18" x14ac:dyDescent="0.3">
      <c r="B94" s="37"/>
      <c r="C94" s="37"/>
      <c r="D94" s="59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</row>
    <row r="95" spans="2:18" x14ac:dyDescent="0.3">
      <c r="B95" s="37"/>
      <c r="C95" s="37"/>
      <c r="D95" s="59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</row>
    <row r="96" spans="2:18" x14ac:dyDescent="0.3">
      <c r="B96" s="37"/>
      <c r="C96" s="37"/>
      <c r="D96" s="59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</row>
    <row r="97" spans="2:18" x14ac:dyDescent="0.3">
      <c r="B97" s="37"/>
      <c r="C97" s="37"/>
      <c r="D97" s="59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</row>
    <row r="98" spans="2:18" x14ac:dyDescent="0.3">
      <c r="B98" s="37"/>
      <c r="C98" s="37"/>
      <c r="D98" s="59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</row>
    <row r="99" spans="2:18" x14ac:dyDescent="0.3">
      <c r="B99" s="37"/>
      <c r="C99" s="37"/>
      <c r="D99" s="59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</row>
    <row r="100" spans="2:18" x14ac:dyDescent="0.3">
      <c r="B100" s="37"/>
      <c r="C100" s="37"/>
      <c r="D100" s="59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</row>
    <row r="101" spans="2:18" x14ac:dyDescent="0.3">
      <c r="B101" s="37"/>
      <c r="C101" s="37"/>
      <c r="D101" s="59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</row>
    <row r="102" spans="2:18" x14ac:dyDescent="0.3">
      <c r="B102" s="37"/>
      <c r="C102" s="37"/>
      <c r="D102" s="59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</row>
    <row r="103" spans="2:18" x14ac:dyDescent="0.3">
      <c r="B103" s="37"/>
      <c r="C103" s="37"/>
      <c r="D103" s="59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</row>
    <row r="104" spans="2:18" x14ac:dyDescent="0.3">
      <c r="B104" s="37"/>
      <c r="C104" s="37"/>
      <c r="D104" s="59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</row>
    <row r="105" spans="2:18" x14ac:dyDescent="0.3">
      <c r="B105" s="37"/>
      <c r="C105" s="37"/>
      <c r="D105" s="59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</row>
    <row r="106" spans="2:18" x14ac:dyDescent="0.3">
      <c r="B106" s="37"/>
      <c r="C106" s="37"/>
      <c r="D106" s="59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</row>
    <row r="107" spans="2:18" x14ac:dyDescent="0.3">
      <c r="B107" s="37"/>
      <c r="C107" s="37"/>
      <c r="D107" s="59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</row>
    <row r="108" spans="2:18" x14ac:dyDescent="0.3">
      <c r="B108" s="37"/>
      <c r="C108" s="37"/>
      <c r="D108" s="59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</row>
    <row r="109" spans="2:18" x14ac:dyDescent="0.3">
      <c r="B109" s="37"/>
      <c r="C109" s="37"/>
      <c r="D109" s="59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</row>
    <row r="110" spans="2:18" x14ac:dyDescent="0.3">
      <c r="B110" s="37"/>
      <c r="C110" s="37"/>
      <c r="D110" s="59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</row>
    <row r="111" spans="2:18" x14ac:dyDescent="0.3">
      <c r="B111" s="37"/>
      <c r="C111" s="37"/>
      <c r="D111" s="59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</row>
    <row r="112" spans="2:18" x14ac:dyDescent="0.3">
      <c r="B112" s="37"/>
      <c r="C112" s="37"/>
      <c r="D112" s="59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</row>
    <row r="113" spans="2:18" x14ac:dyDescent="0.3">
      <c r="B113" s="37"/>
      <c r="C113" s="37"/>
      <c r="D113" s="5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</row>
    <row r="114" spans="2:18" x14ac:dyDescent="0.3">
      <c r="B114" s="37"/>
      <c r="C114" s="37"/>
      <c r="D114" s="59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</row>
    <row r="115" spans="2:18" x14ac:dyDescent="0.3">
      <c r="B115" s="37"/>
      <c r="C115" s="37"/>
      <c r="D115" s="59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</row>
    <row r="116" spans="2:18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</row>
    <row r="117" spans="2:18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</row>
    <row r="118" spans="2:18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</row>
    <row r="119" spans="2:18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</row>
    <row r="120" spans="2:18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</row>
    <row r="121" spans="2:18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</row>
    <row r="122" spans="2:18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</row>
    <row r="123" spans="2:18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</row>
    <row r="124" spans="2:18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</row>
    <row r="125" spans="2:18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</row>
    <row r="126" spans="2:18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</row>
    <row r="127" spans="2:18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</row>
    <row r="128" spans="2:18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</row>
    <row r="129" spans="2:18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</row>
    <row r="130" spans="2:18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</row>
    <row r="131" spans="2:18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</row>
    <row r="132" spans="2:18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</row>
    <row r="133" spans="2:18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</row>
    <row r="134" spans="2:18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</row>
    <row r="135" spans="2:18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</row>
    <row r="136" spans="2:18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</row>
    <row r="137" spans="2:18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</row>
    <row r="138" spans="2:18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</row>
    <row r="139" spans="2:18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</row>
    <row r="140" spans="2:18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</row>
    <row r="141" spans="2:18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</row>
    <row r="142" spans="2:18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</row>
    <row r="143" spans="2:18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</row>
    <row r="144" spans="2:18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</row>
    <row r="145" spans="2:18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</row>
    <row r="146" spans="2:18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</row>
    <row r="147" spans="2:18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</row>
    <row r="148" spans="2:18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</row>
    <row r="149" spans="2:18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</row>
    <row r="150" spans="2:18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</row>
    <row r="151" spans="2:18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</row>
    <row r="152" spans="2:18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</row>
    <row r="153" spans="2:18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</row>
    <row r="154" spans="2:18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</row>
    <row r="155" spans="2:18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</row>
    <row r="156" spans="2:18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</row>
    <row r="157" spans="2:18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</row>
    <row r="158" spans="2:18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</row>
    <row r="159" spans="2:18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</row>
    <row r="160" spans="2:18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</row>
    <row r="161" spans="2:18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</row>
    <row r="162" spans="2:18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</row>
    <row r="163" spans="2:18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</row>
    <row r="164" spans="2:18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</row>
    <row r="165" spans="2:18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</row>
    <row r="166" spans="2:18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</row>
    <row r="167" spans="2:18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</row>
    <row r="168" spans="2:18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</row>
    <row r="169" spans="2:18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</row>
    <row r="170" spans="2:18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</row>
    <row r="171" spans="2:18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</row>
    <row r="172" spans="2:18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</row>
    <row r="173" spans="2:18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</row>
    <row r="174" spans="2:18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</row>
    <row r="175" spans="2:18" x14ac:dyDescent="0.3">
      <c r="B175" s="37"/>
      <c r="C175" s="37"/>
      <c r="D175" s="59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</row>
    <row r="176" spans="2:18" x14ac:dyDescent="0.3">
      <c r="B176" s="37"/>
      <c r="C176" s="37"/>
      <c r="D176" s="59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</row>
    <row r="177" spans="2:18" x14ac:dyDescent="0.3">
      <c r="B177" s="37"/>
      <c r="C177" s="37"/>
      <c r="D177" s="59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</row>
    <row r="178" spans="2:18" x14ac:dyDescent="0.3">
      <c r="B178" s="37"/>
      <c r="C178" s="37"/>
      <c r="D178" s="59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</row>
    <row r="179" spans="2:18" x14ac:dyDescent="0.3">
      <c r="B179" s="37"/>
      <c r="C179" s="37"/>
      <c r="D179" s="59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</row>
    <row r="180" spans="2:18" x14ac:dyDescent="0.3">
      <c r="B180" s="37"/>
      <c r="C180" s="37"/>
      <c r="D180" s="59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</row>
    <row r="181" spans="2:18" x14ac:dyDescent="0.3">
      <c r="B181" s="37"/>
      <c r="C181" s="37"/>
      <c r="D181" s="59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</row>
    <row r="182" spans="2:18" x14ac:dyDescent="0.3">
      <c r="B182" s="37"/>
      <c r="C182" s="37"/>
      <c r="D182" s="59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</row>
    <row r="183" spans="2:18" x14ac:dyDescent="0.3">
      <c r="B183" s="37"/>
      <c r="C183" s="37"/>
      <c r="D183" s="59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</row>
    <row r="184" spans="2:18" x14ac:dyDescent="0.3">
      <c r="B184" s="37"/>
      <c r="C184" s="37"/>
      <c r="D184" s="59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</row>
    <row r="185" spans="2:18" x14ac:dyDescent="0.3">
      <c r="B185" s="37"/>
      <c r="C185" s="37"/>
      <c r="D185" s="59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</row>
    <row r="186" spans="2:18" x14ac:dyDescent="0.3">
      <c r="B186" s="37"/>
      <c r="C186" s="37"/>
      <c r="D186" s="59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</row>
    <row r="187" spans="2:18" x14ac:dyDescent="0.3">
      <c r="B187" s="37"/>
      <c r="C187" s="37"/>
      <c r="D187" s="59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</row>
    <row r="188" spans="2:18" x14ac:dyDescent="0.3">
      <c r="B188" s="37"/>
      <c r="C188" s="37"/>
      <c r="D188" s="59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</row>
    <row r="189" spans="2:18" x14ac:dyDescent="0.3">
      <c r="B189" s="37"/>
      <c r="C189" s="37"/>
      <c r="D189" s="59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</row>
    <row r="190" spans="2:18" x14ac:dyDescent="0.3">
      <c r="B190" s="37"/>
      <c r="C190" s="37"/>
      <c r="D190" s="59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</row>
    <row r="191" spans="2:18" x14ac:dyDescent="0.3">
      <c r="B191" s="37"/>
      <c r="C191" s="37"/>
      <c r="D191" s="59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</row>
    <row r="192" spans="2:18" x14ac:dyDescent="0.3">
      <c r="B192" s="37"/>
      <c r="C192" s="37"/>
      <c r="D192" s="59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</row>
    <row r="193" spans="2:18" x14ac:dyDescent="0.3">
      <c r="B193" s="37"/>
      <c r="C193" s="37"/>
      <c r="D193" s="59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</row>
    <row r="194" spans="2:18" x14ac:dyDescent="0.3">
      <c r="B194" s="37"/>
      <c r="C194" s="37"/>
      <c r="D194" s="59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</row>
    <row r="195" spans="2:18" x14ac:dyDescent="0.3">
      <c r="B195" s="37"/>
      <c r="C195" s="37"/>
      <c r="D195" s="59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</row>
    <row r="196" spans="2:18" x14ac:dyDescent="0.3">
      <c r="B196" s="37"/>
      <c r="C196" s="37"/>
      <c r="D196" s="59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</row>
    <row r="197" spans="2:18" x14ac:dyDescent="0.3">
      <c r="B197" s="37"/>
      <c r="C197" s="37"/>
      <c r="D197" s="59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</row>
    <row r="198" spans="2:18" x14ac:dyDescent="0.3">
      <c r="B198" s="37"/>
      <c r="C198" s="37"/>
      <c r="D198" s="59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</row>
    <row r="199" spans="2:18" x14ac:dyDescent="0.3">
      <c r="B199" s="37"/>
      <c r="C199" s="37"/>
      <c r="D199" s="59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</row>
    <row r="200" spans="2:18" x14ac:dyDescent="0.3">
      <c r="B200" s="37"/>
      <c r="C200" s="37"/>
      <c r="D200" s="59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</row>
    <row r="201" spans="2:18" x14ac:dyDescent="0.3">
      <c r="B201" s="37"/>
      <c r="C201" s="37"/>
      <c r="D201" s="59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</row>
    <row r="202" spans="2:18" x14ac:dyDescent="0.3">
      <c r="B202" s="37"/>
      <c r="C202" s="37"/>
      <c r="D202" s="59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</row>
    <row r="203" spans="2:18" x14ac:dyDescent="0.3">
      <c r="B203" s="37"/>
      <c r="C203" s="37"/>
      <c r="D203" s="59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</row>
    <row r="204" spans="2:18" x14ac:dyDescent="0.3">
      <c r="B204" s="37"/>
      <c r="C204" s="37"/>
      <c r="D204" s="59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</row>
    <row r="205" spans="2:18" x14ac:dyDescent="0.3">
      <c r="B205" s="37"/>
      <c r="C205" s="37"/>
      <c r="D205" s="59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</row>
    <row r="206" spans="2:18" x14ac:dyDescent="0.3">
      <c r="B206" s="37"/>
      <c r="C206" s="37"/>
      <c r="D206" s="59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</row>
    <row r="207" spans="2:18" x14ac:dyDescent="0.3">
      <c r="B207" s="37"/>
      <c r="C207" s="37"/>
      <c r="D207" s="59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</row>
    <row r="208" spans="2:18" x14ac:dyDescent="0.3">
      <c r="B208" s="37"/>
      <c r="C208" s="37"/>
      <c r="D208" s="59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</row>
    <row r="209" spans="2:18" x14ac:dyDescent="0.3">
      <c r="B209" s="37"/>
      <c r="C209" s="37"/>
      <c r="D209" s="59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</row>
    <row r="210" spans="2:18" x14ac:dyDescent="0.3">
      <c r="B210" s="37"/>
      <c r="C210" s="37"/>
      <c r="D210" s="59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</row>
    <row r="211" spans="2:18" x14ac:dyDescent="0.3">
      <c r="B211" s="37"/>
      <c r="C211" s="37"/>
      <c r="D211" s="59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</row>
    <row r="212" spans="2:18" x14ac:dyDescent="0.3">
      <c r="B212" s="37"/>
      <c r="C212" s="37"/>
      <c r="D212" s="59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</row>
    <row r="213" spans="2:18" x14ac:dyDescent="0.3">
      <c r="B213" s="37"/>
      <c r="C213" s="37"/>
      <c r="D213" s="59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</row>
    <row r="214" spans="2:18" x14ac:dyDescent="0.3">
      <c r="B214" s="37"/>
      <c r="C214" s="37"/>
      <c r="D214" s="59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</row>
    <row r="215" spans="2:18" x14ac:dyDescent="0.3">
      <c r="B215" s="37"/>
      <c r="C215" s="37"/>
      <c r="D215" s="59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</row>
    <row r="216" spans="2:18" x14ac:dyDescent="0.3">
      <c r="B216" s="37"/>
      <c r="C216" s="37"/>
      <c r="D216" s="59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</row>
    <row r="217" spans="2:18" x14ac:dyDescent="0.3">
      <c r="B217" s="37"/>
      <c r="C217" s="37"/>
      <c r="D217" s="59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</row>
    <row r="218" spans="2:18" x14ac:dyDescent="0.3">
      <c r="B218" s="37"/>
      <c r="C218" s="37"/>
      <c r="D218" s="59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</row>
    <row r="219" spans="2:18" x14ac:dyDescent="0.3">
      <c r="B219" s="37"/>
      <c r="C219" s="37"/>
      <c r="D219" s="59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</row>
    <row r="220" spans="2:18" x14ac:dyDescent="0.3">
      <c r="B220" s="37"/>
      <c r="C220" s="37"/>
      <c r="D220" s="59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</row>
    <row r="221" spans="2:18" x14ac:dyDescent="0.3">
      <c r="B221" s="37"/>
      <c r="C221" s="37"/>
      <c r="D221" s="59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</row>
    <row r="222" spans="2:18" x14ac:dyDescent="0.3">
      <c r="B222" s="37"/>
      <c r="C222" s="37"/>
      <c r="D222" s="59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</row>
    <row r="223" spans="2:18" x14ac:dyDescent="0.3">
      <c r="B223" s="37"/>
      <c r="C223" s="37"/>
      <c r="D223" s="59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</row>
    <row r="224" spans="2:18" x14ac:dyDescent="0.3">
      <c r="B224" s="37"/>
      <c r="C224" s="37"/>
      <c r="D224" s="59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</row>
    <row r="225" spans="2:18" x14ac:dyDescent="0.3">
      <c r="B225" s="37"/>
      <c r="C225" s="37"/>
      <c r="D225" s="59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</row>
    <row r="226" spans="2:18" x14ac:dyDescent="0.3">
      <c r="B226" s="37"/>
      <c r="C226" s="37"/>
      <c r="D226" s="59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</row>
    <row r="227" spans="2:18" x14ac:dyDescent="0.3">
      <c r="B227" s="37"/>
      <c r="C227" s="37"/>
      <c r="D227" s="59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</row>
    <row r="228" spans="2:18" x14ac:dyDescent="0.3">
      <c r="B228" s="37"/>
      <c r="C228" s="37"/>
      <c r="D228" s="59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</row>
    <row r="229" spans="2:18" x14ac:dyDescent="0.3">
      <c r="B229" s="37"/>
      <c r="C229" s="37"/>
      <c r="D229" s="59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</row>
    <row r="230" spans="2:18" x14ac:dyDescent="0.3">
      <c r="B230" s="37"/>
      <c r="C230" s="37"/>
      <c r="D230" s="59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</row>
    <row r="231" spans="2:18" x14ac:dyDescent="0.3">
      <c r="B231" s="37"/>
      <c r="C231" s="37"/>
      <c r="D231" s="59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</row>
    <row r="232" spans="2:18" x14ac:dyDescent="0.3">
      <c r="B232" s="37"/>
      <c r="C232" s="37"/>
      <c r="D232" s="59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08" customWidth="1"/>
    <col min="2" max="2" width="14.26953125" style="50" customWidth="1"/>
    <col min="3" max="3" width="15.453125" style="50" customWidth="1"/>
    <col min="4" max="4" width="10.26953125" style="73" customWidth="1"/>
    <col min="5" max="16384" width="9.1796875" style="108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31.12.2022</v>
      </c>
      <c r="B2" s="258"/>
      <c r="C2" s="258"/>
      <c r="D2" s="25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8.5" x14ac:dyDescent="0.45">
      <c r="A3" s="260" t="str">
        <f>IF(REPORT_LANG="UKR","(за ознакою умовності)","by conditionality")</f>
        <v>(за ознакою умовності)</v>
      </c>
      <c r="B3" s="260"/>
      <c r="C3" s="260"/>
      <c r="D3" s="260"/>
    </row>
    <row r="4" spans="1:19" x14ac:dyDescent="0.3">
      <c r="B4" s="37"/>
      <c r="C4" s="37"/>
      <c r="D4" s="5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s="57" customFormat="1" x14ac:dyDescent="0.3">
      <c r="B5" s="229"/>
      <c r="C5" s="229"/>
      <c r="D5" s="57" t="str">
        <f>VALVAL</f>
        <v>млрд. одиниць</v>
      </c>
    </row>
    <row r="6" spans="1:19" s="89" customFormat="1" x14ac:dyDescent="0.25">
      <c r="A6" s="183"/>
      <c r="B6" s="13" t="s">
        <v>53</v>
      </c>
      <c r="C6" s="13" t="s">
        <v>70</v>
      </c>
      <c r="D6" s="90" t="s">
        <v>192</v>
      </c>
    </row>
    <row r="7" spans="1:19" s="171" customFormat="1" ht="15.5" x14ac:dyDescent="0.25">
      <c r="A7" s="133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67">
        <f>B$8+B$80</f>
        <v>111.37551404710999</v>
      </c>
      <c r="C7" s="67">
        <f>C$8+C$80</f>
        <v>4072.8466229697306</v>
      </c>
      <c r="D7" s="237">
        <f>D$8+D$80</f>
        <v>0.99999400000000005</v>
      </c>
    </row>
    <row r="8" spans="1:19" s="17" customFormat="1" ht="14.5" x14ac:dyDescent="0.25">
      <c r="A8" s="148" t="s">
        <v>65</v>
      </c>
      <c r="B8" s="19">
        <f>B$9+B$45</f>
        <v>101.59354286954999</v>
      </c>
      <c r="C8" s="19">
        <f>C$9+C$45</f>
        <v>3715.1336317660907</v>
      </c>
      <c r="D8" s="68">
        <f>D$9+D$45</f>
        <v>0.91216600000000003</v>
      </c>
    </row>
    <row r="9" spans="1:19" s="184" customFormat="1" ht="14.5" outlineLevel="1" x14ac:dyDescent="0.25">
      <c r="A9" s="38" t="s">
        <v>48</v>
      </c>
      <c r="B9" s="195">
        <f>B$10+B$43</f>
        <v>38.00228207715999</v>
      </c>
      <c r="C9" s="195">
        <f>C$10+C$43</f>
        <v>1389.6902523549404</v>
      </c>
      <c r="D9" s="82">
        <f>D$10+D$43</f>
        <v>0.34120199999999995</v>
      </c>
    </row>
    <row r="10" spans="1:19" s="26" customFormat="1" ht="14" outlineLevel="2" x14ac:dyDescent="0.25">
      <c r="A10" s="86" t="s">
        <v>197</v>
      </c>
      <c r="B10" s="23">
        <f>SUM(B$11:B$42)</f>
        <v>37.955266801959986</v>
      </c>
      <c r="C10" s="23">
        <f>SUM(C$11:C$42)</f>
        <v>1387.9709695622005</v>
      </c>
      <c r="D10" s="234">
        <f>SUM(D$11:D$42)</f>
        <v>0.34077999999999997</v>
      </c>
    </row>
    <row r="11" spans="1:19" outlineLevel="3" x14ac:dyDescent="0.3">
      <c r="A11" s="242" t="s">
        <v>143</v>
      </c>
      <c r="B11" s="231">
        <v>2.22413354628</v>
      </c>
      <c r="C11" s="231">
        <v>81.333449999999999</v>
      </c>
      <c r="D11" s="174">
        <v>1.9970000000000002E-2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outlineLevel="3" x14ac:dyDescent="0.3">
      <c r="A12" s="93" t="s">
        <v>206</v>
      </c>
      <c r="B12" s="18">
        <v>0.47945505163000002</v>
      </c>
      <c r="C12" s="18">
        <v>17.533000000000001</v>
      </c>
      <c r="D12" s="53">
        <v>4.3049999999999998E-3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outlineLevel="3" x14ac:dyDescent="0.3">
      <c r="A13" s="93" t="s">
        <v>31</v>
      </c>
      <c r="B13" s="18">
        <v>1.47136659314</v>
      </c>
      <c r="C13" s="18">
        <v>53.805816397400001</v>
      </c>
      <c r="D13" s="53">
        <v>1.3211000000000001E-2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outlineLevel="3" x14ac:dyDescent="0.3">
      <c r="A14" s="93" t="s">
        <v>34</v>
      </c>
      <c r="B14" s="18">
        <v>0.95710527612999996</v>
      </c>
      <c r="C14" s="18">
        <v>35</v>
      </c>
      <c r="D14" s="53">
        <v>8.5929999999999999E-3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outlineLevel="3" x14ac:dyDescent="0.3">
      <c r="A15" s="93" t="s">
        <v>83</v>
      </c>
      <c r="B15" s="18">
        <v>0.78482635377999999</v>
      </c>
      <c r="C15" s="18">
        <v>28.700001</v>
      </c>
      <c r="D15" s="53">
        <v>7.0470000000000003E-3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outlineLevel="3" x14ac:dyDescent="0.3">
      <c r="A16" s="93" t="s">
        <v>134</v>
      </c>
      <c r="B16" s="18">
        <v>1.28252107002</v>
      </c>
      <c r="C16" s="18">
        <v>46.9</v>
      </c>
      <c r="D16" s="53">
        <v>1.1514999999999999E-2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outlineLevel="3" x14ac:dyDescent="0.3">
      <c r="A17" s="93" t="s">
        <v>198</v>
      </c>
      <c r="B17" s="18">
        <v>6.4837581148799996</v>
      </c>
      <c r="C17" s="18">
        <v>237.101957</v>
      </c>
      <c r="D17" s="53">
        <v>5.8215000000000003E-2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outlineLevel="3" x14ac:dyDescent="0.3">
      <c r="A18" s="93" t="s">
        <v>26</v>
      </c>
      <c r="B18" s="18">
        <v>0.33082327462</v>
      </c>
      <c r="C18" s="18">
        <v>12.097744</v>
      </c>
      <c r="D18" s="53">
        <v>2.97E-3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outlineLevel="3" x14ac:dyDescent="0.3">
      <c r="A19" s="93" t="s">
        <v>75</v>
      </c>
      <c r="B19" s="18">
        <v>0.74101125010000002</v>
      </c>
      <c r="C19" s="18">
        <v>27.097743999999999</v>
      </c>
      <c r="D19" s="53">
        <v>6.6530000000000001E-3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outlineLevel="3" x14ac:dyDescent="0.3">
      <c r="A20" s="93" t="s">
        <v>170</v>
      </c>
      <c r="B20" s="18">
        <v>1.90368219733</v>
      </c>
      <c r="C20" s="18">
        <v>69.614992801400007</v>
      </c>
      <c r="D20" s="53">
        <v>1.7092E-2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outlineLevel="3" x14ac:dyDescent="0.3">
      <c r="A21" s="93" t="s">
        <v>127</v>
      </c>
      <c r="B21" s="18">
        <v>0.33082327462</v>
      </c>
      <c r="C21" s="18">
        <v>12.097744</v>
      </c>
      <c r="D21" s="53">
        <v>2.97E-3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outlineLevel="3" x14ac:dyDescent="0.3">
      <c r="A22" s="93" t="s">
        <v>193</v>
      </c>
      <c r="B22" s="18">
        <v>0.33082327462</v>
      </c>
      <c r="C22" s="18">
        <v>12.097744</v>
      </c>
      <c r="D22" s="53">
        <v>2.97E-3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outlineLevel="3" x14ac:dyDescent="0.3">
      <c r="A23" s="93" t="s">
        <v>220</v>
      </c>
      <c r="B23" s="18">
        <v>1.6427051342200001</v>
      </c>
      <c r="C23" s="18">
        <v>60.071426971400001</v>
      </c>
      <c r="D23" s="53">
        <v>1.4749E-2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outlineLevel="3" x14ac:dyDescent="0.3">
      <c r="A24" s="93" t="s">
        <v>151</v>
      </c>
      <c r="B24" s="18">
        <v>0.33082327462</v>
      </c>
      <c r="C24" s="18">
        <v>12.097744</v>
      </c>
      <c r="D24" s="53">
        <v>2.97E-3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outlineLevel="3" x14ac:dyDescent="0.3">
      <c r="A25" s="93" t="s">
        <v>211</v>
      </c>
      <c r="B25" s="18">
        <v>0.33082327462</v>
      </c>
      <c r="C25" s="18">
        <v>12.097744</v>
      </c>
      <c r="D25" s="53">
        <v>2.97E-3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outlineLevel="3" x14ac:dyDescent="0.3">
      <c r="A26" s="93" t="s">
        <v>38</v>
      </c>
      <c r="B26" s="18">
        <v>0.33082327462</v>
      </c>
      <c r="C26" s="18">
        <v>12.097744</v>
      </c>
      <c r="D26" s="53">
        <v>2.97E-3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outlineLevel="3" x14ac:dyDescent="0.3">
      <c r="A27" s="93" t="s">
        <v>88</v>
      </c>
      <c r="B27" s="18">
        <v>0.33082327462</v>
      </c>
      <c r="C27" s="18">
        <v>12.097744</v>
      </c>
      <c r="D27" s="53">
        <v>2.97E-3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7" outlineLevel="3" x14ac:dyDescent="0.3">
      <c r="A28" s="93" t="s">
        <v>76</v>
      </c>
      <c r="B28" s="18">
        <v>0.33082327462</v>
      </c>
      <c r="C28" s="18">
        <v>12.097744</v>
      </c>
      <c r="D28" s="53">
        <v>2.97E-3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7" outlineLevel="3" x14ac:dyDescent="0.3">
      <c r="A29" s="93" t="s">
        <v>128</v>
      </c>
      <c r="B29" s="18">
        <v>0.33082327462</v>
      </c>
      <c r="C29" s="18">
        <v>12.097744</v>
      </c>
      <c r="D29" s="53">
        <v>2.97E-3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outlineLevel="3" x14ac:dyDescent="0.3">
      <c r="A30" s="93" t="s">
        <v>194</v>
      </c>
      <c r="B30" s="18">
        <v>0.33082327462</v>
      </c>
      <c r="C30" s="18">
        <v>12.097744</v>
      </c>
      <c r="D30" s="53">
        <v>2.97E-3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outlineLevel="3" x14ac:dyDescent="0.3">
      <c r="A31" s="93" t="s">
        <v>19</v>
      </c>
      <c r="B31" s="18">
        <v>0.33082327462</v>
      </c>
      <c r="C31" s="18">
        <v>12.097744</v>
      </c>
      <c r="D31" s="53">
        <v>2.97E-3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outlineLevel="3" x14ac:dyDescent="0.3">
      <c r="A32" s="93" t="s">
        <v>71</v>
      </c>
      <c r="B32" s="18">
        <v>0.33082327462</v>
      </c>
      <c r="C32" s="18">
        <v>12.097744</v>
      </c>
      <c r="D32" s="53">
        <v>2.97E-3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outlineLevel="3" x14ac:dyDescent="0.3">
      <c r="A33" s="93" t="s">
        <v>123</v>
      </c>
      <c r="B33" s="18">
        <v>0.33082327462</v>
      </c>
      <c r="C33" s="18">
        <v>12.097744</v>
      </c>
      <c r="D33" s="53">
        <v>2.97E-3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outlineLevel="3" x14ac:dyDescent="0.3">
      <c r="A34" s="93" t="s">
        <v>45</v>
      </c>
      <c r="B34" s="18">
        <v>1.1345416286000001</v>
      </c>
      <c r="C34" s="18">
        <v>41.488599000000001</v>
      </c>
      <c r="D34" s="53">
        <v>1.0187E-2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outlineLevel="3" x14ac:dyDescent="0.3">
      <c r="A35" s="93" t="s">
        <v>89</v>
      </c>
      <c r="B35" s="18">
        <v>7.5774776994800002</v>
      </c>
      <c r="C35" s="18">
        <v>277.09775100000002</v>
      </c>
      <c r="D35" s="53">
        <v>6.8034999999999998E-2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outlineLevel="3" x14ac:dyDescent="0.3">
      <c r="A36" s="93" t="s">
        <v>93</v>
      </c>
      <c r="B36" s="18">
        <v>1.3651590982999999</v>
      </c>
      <c r="C36" s="18">
        <v>49.921956999999999</v>
      </c>
      <c r="D36" s="53">
        <v>1.2257000000000001E-2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1:17" outlineLevel="3" x14ac:dyDescent="0.3">
      <c r="A37" s="93" t="s">
        <v>156</v>
      </c>
      <c r="B37" s="18">
        <v>1.8451328735700001</v>
      </c>
      <c r="C37" s="18">
        <v>67.473926000000006</v>
      </c>
      <c r="D37" s="53">
        <v>1.6566999999999998E-2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1:17" outlineLevel="3" x14ac:dyDescent="0.3">
      <c r="A38" s="93" t="s">
        <v>160</v>
      </c>
      <c r="B38" s="18">
        <v>1.28518943552</v>
      </c>
      <c r="C38" s="18">
        <v>46.997578392000001</v>
      </c>
      <c r="D38" s="53">
        <v>1.1539000000000001E-2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1:17" outlineLevel="3" x14ac:dyDescent="0.3">
      <c r="A39" s="93" t="s">
        <v>213</v>
      </c>
      <c r="B39" s="18">
        <v>1.1233792652800001</v>
      </c>
      <c r="C39" s="18">
        <v>41.080407000000001</v>
      </c>
      <c r="D39" s="53">
        <v>1.0085999999999999E-2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outlineLevel="3" x14ac:dyDescent="0.3">
      <c r="A40" s="93" t="s">
        <v>39</v>
      </c>
      <c r="B40" s="18">
        <v>0.58743542275000005</v>
      </c>
      <c r="C40" s="18">
        <v>21.481691000000001</v>
      </c>
      <c r="D40" s="53">
        <v>5.274E-3</v>
      </c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1:17" outlineLevel="3" x14ac:dyDescent="0.3">
      <c r="A41" s="93" t="s">
        <v>90</v>
      </c>
      <c r="B41" s="18">
        <v>0.27345865032</v>
      </c>
      <c r="C41" s="18">
        <v>10</v>
      </c>
      <c r="D41" s="53">
        <v>2.4550000000000002E-3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1:17" outlineLevel="3" x14ac:dyDescent="0.3">
      <c r="A42" s="93" t="s">
        <v>144</v>
      </c>
      <c r="B42" s="18">
        <v>0.49222557056999999</v>
      </c>
      <c r="C42" s="18">
        <v>18</v>
      </c>
      <c r="D42" s="53">
        <v>4.4200000000000003E-3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1:17" ht="14" outlineLevel="2" x14ac:dyDescent="0.35">
      <c r="A43" s="185" t="s">
        <v>115</v>
      </c>
      <c r="B43" s="85">
        <f>SUM(B$44:B$44)</f>
        <v>4.7015275199999998E-2</v>
      </c>
      <c r="C43" s="85">
        <f>SUM(C$44:C$44)</f>
        <v>1.7192827927400001</v>
      </c>
      <c r="D43" s="116">
        <f>SUM(D$44:D$44)</f>
        <v>4.2200000000000001E-4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1:17" outlineLevel="3" x14ac:dyDescent="0.3">
      <c r="A44" s="93" t="s">
        <v>29</v>
      </c>
      <c r="B44" s="18">
        <v>4.7015275199999998E-2</v>
      </c>
      <c r="C44" s="18">
        <v>1.7192827927400001</v>
      </c>
      <c r="D44" s="53">
        <v>4.2200000000000001E-4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1:17" ht="14.5" outlineLevel="1" x14ac:dyDescent="0.35">
      <c r="A45" s="56" t="s">
        <v>59</v>
      </c>
      <c r="B45" s="156">
        <f>B$46+B$54+B$65+B$70+B$78</f>
        <v>63.591260792390003</v>
      </c>
      <c r="C45" s="156">
        <f>C$46+C$54+C$65+C$70+C$78</f>
        <v>2325.4433794111501</v>
      </c>
      <c r="D45" s="186">
        <f>D$46+D$54+D$65+D$70+D$78</f>
        <v>0.57096400000000003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1:17" ht="14" outlineLevel="2" x14ac:dyDescent="0.35">
      <c r="A46" s="185" t="s">
        <v>175</v>
      </c>
      <c r="B46" s="85">
        <f>SUM(B$47:B$53)</f>
        <v>30.087463237860003</v>
      </c>
      <c r="C46" s="85">
        <f>SUM(C$47:C$53)</f>
        <v>1100.2564081594501</v>
      </c>
      <c r="D46" s="116">
        <f>SUM(D$47:D$53)</f>
        <v>0.27014500000000002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1:17" outlineLevel="3" x14ac:dyDescent="0.3">
      <c r="A47" s="93" t="s">
        <v>105</v>
      </c>
      <c r="B47" s="18">
        <v>2.13029758E-3</v>
      </c>
      <c r="C47" s="18">
        <v>7.7901999999999999E-2</v>
      </c>
      <c r="D47" s="53">
        <v>1.9000000000000001E-5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1:17" outlineLevel="3" x14ac:dyDescent="0.3">
      <c r="A48" s="93" t="s">
        <v>51</v>
      </c>
      <c r="B48" s="18">
        <v>0.25855498448999997</v>
      </c>
      <c r="C48" s="18">
        <v>9.4549938057599991</v>
      </c>
      <c r="D48" s="53">
        <v>2.3210000000000001E-3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1:17" outlineLevel="3" x14ac:dyDescent="0.3">
      <c r="A49" s="93" t="s">
        <v>94</v>
      </c>
      <c r="B49" s="18">
        <v>2.6833592883700002</v>
      </c>
      <c r="C49" s="18">
        <v>98.126692472870005</v>
      </c>
      <c r="D49" s="53">
        <v>2.4093E-2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1:17" outlineLevel="3" x14ac:dyDescent="0.3">
      <c r="A50" s="93" t="s">
        <v>167</v>
      </c>
      <c r="B50" s="18">
        <v>12.366377438580001</v>
      </c>
      <c r="C50" s="18">
        <v>452.22111000000001</v>
      </c>
      <c r="D50" s="53">
        <v>0.11103300000000001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1:17" outlineLevel="3" x14ac:dyDescent="0.3">
      <c r="A51" s="93" t="s">
        <v>132</v>
      </c>
      <c r="B51" s="18">
        <v>8.2985369566399996</v>
      </c>
      <c r="C51" s="18">
        <v>303.46587855233997</v>
      </c>
      <c r="D51" s="53">
        <v>7.4510000000000007E-2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1:17" outlineLevel="3" x14ac:dyDescent="0.3">
      <c r="A52" s="93" t="s">
        <v>147</v>
      </c>
      <c r="B52" s="18">
        <v>6.4009203970500002</v>
      </c>
      <c r="C52" s="18">
        <v>234.07269763165999</v>
      </c>
      <c r="D52" s="53">
        <v>5.7472000000000002E-2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1:17" outlineLevel="3" x14ac:dyDescent="0.3">
      <c r="A53" s="93" t="s">
        <v>142</v>
      </c>
      <c r="B53" s="18">
        <v>7.7583875149999995E-2</v>
      </c>
      <c r="C53" s="18">
        <v>2.8371336968200001</v>
      </c>
      <c r="D53" s="53">
        <v>6.9700000000000003E-4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1:17" ht="14" outlineLevel="2" x14ac:dyDescent="0.35">
      <c r="A54" s="185" t="s">
        <v>43</v>
      </c>
      <c r="B54" s="85">
        <f>SUM(B$55:B$64)</f>
        <v>4.9950167217899999</v>
      </c>
      <c r="C54" s="85">
        <f>SUM(C$55:C$64)</f>
        <v>182.66076849184003</v>
      </c>
      <c r="D54" s="116">
        <f>SUM(D$55:D$64)</f>
        <v>4.4849E-2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1:17" outlineLevel="3" x14ac:dyDescent="0.3">
      <c r="A55" s="93" t="s">
        <v>23</v>
      </c>
      <c r="B55" s="18">
        <v>2.210838918E-2</v>
      </c>
      <c r="C55" s="18">
        <v>0.80847284054000002</v>
      </c>
      <c r="D55" s="53">
        <v>1.9900000000000001E-4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1:17" outlineLevel="3" x14ac:dyDescent="0.3">
      <c r="A56" s="93" t="s">
        <v>12</v>
      </c>
      <c r="B56" s="18">
        <v>0.21302975776999999</v>
      </c>
      <c r="C56" s="18">
        <v>7.7901999999999996</v>
      </c>
      <c r="D56" s="53">
        <v>1.913E-3</v>
      </c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1:17" outlineLevel="3" x14ac:dyDescent="0.3">
      <c r="A57" s="93" t="s">
        <v>27</v>
      </c>
      <c r="B57" s="18">
        <v>1.8276825705999999</v>
      </c>
      <c r="C57" s="18">
        <v>66.835792851359997</v>
      </c>
      <c r="D57" s="53">
        <v>1.6410000000000001E-2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1:17" outlineLevel="3" x14ac:dyDescent="0.3">
      <c r="A58" s="93" t="s">
        <v>108</v>
      </c>
      <c r="B58" s="18">
        <v>0.21302975776999999</v>
      </c>
      <c r="C58" s="18">
        <v>7.7901999999999996</v>
      </c>
      <c r="D58" s="53">
        <v>1.913E-3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1:17" outlineLevel="3" x14ac:dyDescent="0.3">
      <c r="A59" s="93" t="s">
        <v>49</v>
      </c>
      <c r="B59" s="18">
        <v>0.58684537884999999</v>
      </c>
      <c r="C59" s="18">
        <v>21.460113920649999</v>
      </c>
      <c r="D59" s="53">
        <v>5.2690000000000002E-3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1:17" outlineLevel="3" x14ac:dyDescent="0.3">
      <c r="A60" s="93" t="s">
        <v>110</v>
      </c>
      <c r="B60" s="18">
        <v>5.3056445690000002E-2</v>
      </c>
      <c r="C60" s="18">
        <v>1.94019993968</v>
      </c>
      <c r="D60" s="53">
        <v>4.7600000000000002E-4</v>
      </c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17" outlineLevel="3" x14ac:dyDescent="0.3">
      <c r="A61" s="93" t="s">
        <v>120</v>
      </c>
      <c r="B61" s="18">
        <v>0.60585586000000002</v>
      </c>
      <c r="C61" s="18">
        <v>22.155300602000001</v>
      </c>
      <c r="D61" s="53">
        <v>5.4400000000000004E-3</v>
      </c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1:17" outlineLevel="3" x14ac:dyDescent="0.3">
      <c r="A62" s="93" t="s">
        <v>137</v>
      </c>
      <c r="B62" s="18">
        <v>4.7255449999999998E-4</v>
      </c>
      <c r="C62" s="18">
        <v>1.7280656490000001E-2</v>
      </c>
      <c r="D62" s="53">
        <v>3.9999999999999998E-6</v>
      </c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1:17" outlineLevel="3" x14ac:dyDescent="0.3">
      <c r="A63" s="93" t="s">
        <v>219</v>
      </c>
      <c r="B63" s="18">
        <v>0.47501825474999998</v>
      </c>
      <c r="C63" s="18">
        <v>17.370752550180001</v>
      </c>
      <c r="D63" s="53">
        <v>4.2649999999999997E-3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1:17" outlineLevel="3" x14ac:dyDescent="0.3">
      <c r="A64" s="93" t="s">
        <v>24</v>
      </c>
      <c r="B64" s="18">
        <v>0.99791775268000005</v>
      </c>
      <c r="C64" s="18">
        <v>36.492455130940002</v>
      </c>
      <c r="D64" s="53">
        <v>8.9599999999999992E-3</v>
      </c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1:17" ht="14" outlineLevel="2" x14ac:dyDescent="0.35">
      <c r="A65" s="185" t="s">
        <v>221</v>
      </c>
      <c r="B65" s="85">
        <f>SUM(B$66:B$69)</f>
        <v>1.6511306157100001</v>
      </c>
      <c r="C65" s="85">
        <f>SUM(C$66:C$69)</f>
        <v>60.379535033480003</v>
      </c>
      <c r="D65" s="116">
        <f>SUM(D$66:D$69)</f>
        <v>1.4824E-2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1:17" outlineLevel="3" x14ac:dyDescent="0.3">
      <c r="A66" s="93" t="s">
        <v>61</v>
      </c>
      <c r="B66" s="18">
        <v>0.69234671275000004</v>
      </c>
      <c r="C66" s="18">
        <v>25.318149999999999</v>
      </c>
      <c r="D66" s="53">
        <v>6.2160000000000002E-3</v>
      </c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1:17" outlineLevel="3" x14ac:dyDescent="0.3">
      <c r="A67" s="93" t="s">
        <v>77</v>
      </c>
      <c r="B67" s="18">
        <v>5.4460209999999998E-5</v>
      </c>
      <c r="C67" s="18">
        <v>1.99153347E-3</v>
      </c>
      <c r="D67" s="53">
        <v>0</v>
      </c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1:17" outlineLevel="3" x14ac:dyDescent="0.3">
      <c r="A68" s="93" t="s">
        <v>174</v>
      </c>
      <c r="B68" s="18">
        <v>0.30348476916</v>
      </c>
      <c r="C68" s="18">
        <v>11.098013129230001</v>
      </c>
      <c r="D68" s="53">
        <v>2.725E-3</v>
      </c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1:17" outlineLevel="3" x14ac:dyDescent="0.3">
      <c r="A69" s="93" t="s">
        <v>47</v>
      </c>
      <c r="B69" s="18">
        <v>0.65524467359000005</v>
      </c>
      <c r="C69" s="18">
        <v>23.961380370779999</v>
      </c>
      <c r="D69" s="53">
        <v>5.8830000000000002E-3</v>
      </c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1:17" ht="14" outlineLevel="2" x14ac:dyDescent="0.35">
      <c r="A70" s="185" t="s">
        <v>52</v>
      </c>
      <c r="B70" s="85">
        <f>SUM(B$71:B$77)</f>
        <v>22.657214774909999</v>
      </c>
      <c r="C70" s="85">
        <f>SUM(C$71:C$77)</f>
        <v>828.54262421800001</v>
      </c>
      <c r="D70" s="116">
        <f>SUM(D$71:D$77)</f>
        <v>0.203432</v>
      </c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1:17" outlineLevel="3" x14ac:dyDescent="0.3">
      <c r="A71" s="93" t="s">
        <v>117</v>
      </c>
      <c r="B71" s="18">
        <v>3</v>
      </c>
      <c r="C71" s="18">
        <v>109.7058</v>
      </c>
      <c r="D71" s="53">
        <v>2.6936000000000002E-2</v>
      </c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1:17" outlineLevel="3" x14ac:dyDescent="0.3">
      <c r="A72" s="93" t="s">
        <v>205</v>
      </c>
      <c r="B72" s="18">
        <v>7.5606299999999997</v>
      </c>
      <c r="C72" s="18">
        <v>276.48165421800002</v>
      </c>
      <c r="D72" s="53">
        <v>6.7884E-2</v>
      </c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1:17" outlineLevel="3" x14ac:dyDescent="0.3">
      <c r="A73" s="93" t="s">
        <v>223</v>
      </c>
      <c r="B73" s="18">
        <v>3</v>
      </c>
      <c r="C73" s="18">
        <v>109.7058</v>
      </c>
      <c r="D73" s="53">
        <v>2.6936000000000002E-2</v>
      </c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1:17" outlineLevel="3" x14ac:dyDescent="0.3">
      <c r="A74" s="93" t="s">
        <v>21</v>
      </c>
      <c r="B74" s="18">
        <v>2.35</v>
      </c>
      <c r="C74" s="18">
        <v>85.936210000000003</v>
      </c>
      <c r="D74" s="53">
        <v>2.1100000000000001E-2</v>
      </c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1:17" outlineLevel="3" x14ac:dyDescent="0.3">
      <c r="A75" s="93" t="s">
        <v>58</v>
      </c>
      <c r="B75" s="18">
        <v>1.06514878885</v>
      </c>
      <c r="C75" s="18">
        <v>38.951000000000001</v>
      </c>
      <c r="D75" s="53">
        <v>9.5639999999999996E-3</v>
      </c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1:17" outlineLevel="3" x14ac:dyDescent="0.3">
      <c r="A76" s="93" t="s">
        <v>185</v>
      </c>
      <c r="B76" s="18">
        <v>3.9314359860599999</v>
      </c>
      <c r="C76" s="18">
        <v>143.76711</v>
      </c>
      <c r="D76" s="53">
        <v>3.5298999999999997E-2</v>
      </c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1:17" outlineLevel="3" x14ac:dyDescent="0.3">
      <c r="A77" s="93" t="s">
        <v>3</v>
      </c>
      <c r="B77" s="18">
        <v>1.75</v>
      </c>
      <c r="C77" s="18">
        <v>63.995049999999999</v>
      </c>
      <c r="D77" s="53">
        <v>1.5713000000000001E-2</v>
      </c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1:17" ht="14" outlineLevel="2" x14ac:dyDescent="0.35">
      <c r="A78" s="185" t="s">
        <v>178</v>
      </c>
      <c r="B78" s="85">
        <f>SUM(B$79:B$79)</f>
        <v>4.2004354421199999</v>
      </c>
      <c r="C78" s="85">
        <f>SUM(C$79:C$79)</f>
        <v>153.60404350837999</v>
      </c>
      <c r="D78" s="116">
        <f>SUM(D$79:D$79)</f>
        <v>3.7713999999999998E-2</v>
      </c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1:17" outlineLevel="3" x14ac:dyDescent="0.3">
      <c r="A79" s="93" t="s">
        <v>147</v>
      </c>
      <c r="B79" s="18">
        <v>4.2004354421199999</v>
      </c>
      <c r="C79" s="18">
        <v>153.60404350837999</v>
      </c>
      <c r="D79" s="53">
        <v>3.7713999999999998E-2</v>
      </c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1:17" ht="14.5" x14ac:dyDescent="0.35">
      <c r="A80" s="84" t="s">
        <v>13</v>
      </c>
      <c r="B80" s="152">
        <f>B$81+B$98</f>
        <v>9.7819711775599991</v>
      </c>
      <c r="C80" s="152">
        <f>C$81+C$98</f>
        <v>357.71299120364006</v>
      </c>
      <c r="D80" s="173">
        <f>D$81+D$98</f>
        <v>8.7827999999999989E-2</v>
      </c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1:17" ht="14.5" outlineLevel="1" x14ac:dyDescent="0.35">
      <c r="A81" s="56" t="s">
        <v>48</v>
      </c>
      <c r="B81" s="156">
        <f>B$82+B$88+B$96</f>
        <v>1.9743148850400001</v>
      </c>
      <c r="C81" s="156">
        <f>C$82+C$88+C$96</f>
        <v>72.19793130507</v>
      </c>
      <c r="D81" s="186">
        <f>D$82+D$88+D$96</f>
        <v>1.7727E-2</v>
      </c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ht="14" outlineLevel="2" x14ac:dyDescent="0.35">
      <c r="A82" s="185" t="s">
        <v>197</v>
      </c>
      <c r="B82" s="85">
        <f>SUM(B$83:B$87)</f>
        <v>0.32397785532000001</v>
      </c>
      <c r="C82" s="85">
        <f>SUM(C$83:C$87)</f>
        <v>11.847416600000001</v>
      </c>
      <c r="D82" s="116">
        <f>SUM(D$83:D$87)</f>
        <v>2.908E-3</v>
      </c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1:17" outlineLevel="3" x14ac:dyDescent="0.3">
      <c r="A83" s="93" t="s">
        <v>109</v>
      </c>
      <c r="B83" s="18">
        <v>3.1721000000000002E-7</v>
      </c>
      <c r="C83" s="18">
        <v>1.1600000000000001E-5</v>
      </c>
      <c r="D83" s="53">
        <v>0</v>
      </c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1:17" outlineLevel="3" x14ac:dyDescent="0.3">
      <c r="A84" s="93" t="s">
        <v>72</v>
      </c>
      <c r="B84" s="18">
        <v>9.5026880990000007E-2</v>
      </c>
      <c r="C84" s="18">
        <v>3.4750000000000001</v>
      </c>
      <c r="D84" s="53">
        <v>8.5300000000000003E-4</v>
      </c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1:17" outlineLevel="3" x14ac:dyDescent="0.3">
      <c r="A85" s="93" t="s">
        <v>191</v>
      </c>
      <c r="B85" s="18">
        <v>9.5710527609999999E-2</v>
      </c>
      <c r="C85" s="18">
        <v>3.5</v>
      </c>
      <c r="D85" s="53">
        <v>8.5899999999999995E-4</v>
      </c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1:17" outlineLevel="3" x14ac:dyDescent="0.3">
      <c r="A86" s="93" t="s">
        <v>102</v>
      </c>
      <c r="B86" s="18">
        <v>7.854839945E-2</v>
      </c>
      <c r="C86" s="18">
        <v>2.8724050000000001</v>
      </c>
      <c r="D86" s="53">
        <v>7.0500000000000001E-4</v>
      </c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1:17" outlineLevel="3" x14ac:dyDescent="0.3">
      <c r="A87" s="93" t="s">
        <v>0</v>
      </c>
      <c r="B87" s="18">
        <v>5.4691730059999999E-2</v>
      </c>
      <c r="C87" s="18">
        <v>2</v>
      </c>
      <c r="D87" s="53">
        <v>4.9100000000000001E-4</v>
      </c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1:17" ht="14" outlineLevel="2" x14ac:dyDescent="0.35">
      <c r="A88" s="185" t="s">
        <v>115</v>
      </c>
      <c r="B88" s="85">
        <f>SUM(B$89:B$95)</f>
        <v>1.65031092399</v>
      </c>
      <c r="C88" s="85">
        <f>SUM(C$89:C$95)</f>
        <v>60.34956005507</v>
      </c>
      <c r="D88" s="116">
        <f>SUM(D$89:D$95)</f>
        <v>1.4818999999999999E-2</v>
      </c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1:17" outlineLevel="3" x14ac:dyDescent="0.3">
      <c r="A89" s="93" t="s">
        <v>140</v>
      </c>
      <c r="B89" s="18">
        <v>0.11713829645</v>
      </c>
      <c r="C89" s="18">
        <v>4.2835835077600004</v>
      </c>
      <c r="D89" s="53">
        <v>1.052E-3</v>
      </c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1:17" outlineLevel="3" x14ac:dyDescent="0.3">
      <c r="A90" s="93" t="s">
        <v>125</v>
      </c>
      <c r="B90" s="18">
        <v>1.2999999999999999E-2</v>
      </c>
      <c r="C90" s="18">
        <v>0.47539179999999998</v>
      </c>
      <c r="D90" s="53">
        <v>1.17E-4</v>
      </c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1:17" outlineLevel="3" x14ac:dyDescent="0.3">
      <c r="A91" s="93" t="s">
        <v>199</v>
      </c>
      <c r="B91" s="18">
        <v>0.01</v>
      </c>
      <c r="C91" s="18">
        <v>0.36568600000000001</v>
      </c>
      <c r="D91" s="53">
        <v>9.0000000000000006E-5</v>
      </c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1:17" outlineLevel="3" x14ac:dyDescent="0.3">
      <c r="A92" s="93" t="s">
        <v>183</v>
      </c>
      <c r="B92" s="18">
        <v>1.4E-2</v>
      </c>
      <c r="C92" s="18">
        <v>0.51196039999999998</v>
      </c>
      <c r="D92" s="53">
        <v>1.26E-4</v>
      </c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1:17" outlineLevel="3" x14ac:dyDescent="0.3">
      <c r="A93" s="93" t="s">
        <v>60</v>
      </c>
      <c r="B93" s="18">
        <v>0.33856009715000002</v>
      </c>
      <c r="C93" s="18">
        <v>12.3806687687</v>
      </c>
      <c r="D93" s="53">
        <v>3.0400000000000002E-3</v>
      </c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1:17" outlineLevel="3" x14ac:dyDescent="0.3">
      <c r="A94" s="93" t="s">
        <v>180</v>
      </c>
      <c r="B94" s="18">
        <v>0.381145081</v>
      </c>
      <c r="C94" s="18">
        <v>13.93794200916</v>
      </c>
      <c r="D94" s="53">
        <v>3.4220000000000001E-3</v>
      </c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1:17" outlineLevel="3" x14ac:dyDescent="0.3">
      <c r="A95" s="93" t="s">
        <v>210</v>
      </c>
      <c r="B95" s="18">
        <v>0.77646744939000001</v>
      </c>
      <c r="C95" s="18">
        <v>28.394327569449999</v>
      </c>
      <c r="D95" s="53">
        <v>6.9719999999999999E-3</v>
      </c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1:17" ht="14" outlineLevel="2" x14ac:dyDescent="0.35">
      <c r="A96" s="185" t="s">
        <v>138</v>
      </c>
      <c r="B96" s="85">
        <f>SUM(B$97:B$97)</f>
        <v>2.6105729999999998E-5</v>
      </c>
      <c r="C96" s="85">
        <f>SUM(C$97:C$97)</f>
        <v>9.5465000000000003E-4</v>
      </c>
      <c r="D96" s="116">
        <f>SUM(D$97:D$97)</f>
        <v>0</v>
      </c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1:17" outlineLevel="3" x14ac:dyDescent="0.3">
      <c r="A97" s="93" t="s">
        <v>66</v>
      </c>
      <c r="B97" s="18">
        <v>2.6105729999999998E-5</v>
      </c>
      <c r="C97" s="18">
        <v>9.5465000000000003E-4</v>
      </c>
      <c r="D97" s="53">
        <v>0</v>
      </c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1:17" ht="14.5" outlineLevel="1" x14ac:dyDescent="0.35">
      <c r="A98" s="56" t="s">
        <v>59</v>
      </c>
      <c r="B98" s="156">
        <f>B$99+B$106+B$107+B$111+B$114</f>
        <v>7.8076562925199999</v>
      </c>
      <c r="C98" s="156">
        <f>C$99+C$106+C$107+C$111+C$114</f>
        <v>285.51505989857003</v>
      </c>
      <c r="D98" s="186">
        <f>D$99+D$106+D$107+D$111+D$114</f>
        <v>7.0100999999999997E-2</v>
      </c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1:17" ht="14" outlineLevel="2" x14ac:dyDescent="0.35">
      <c r="A99" s="185" t="s">
        <v>175</v>
      </c>
      <c r="B99" s="85">
        <f>SUM(B$100:B$105)</f>
        <v>5.1551272504000005</v>
      </c>
      <c r="C99" s="85">
        <f>SUM(C$100:C$105)</f>
        <v>188.51578636895002</v>
      </c>
      <c r="D99" s="116">
        <f>SUM(D$100:D$105)</f>
        <v>4.6286000000000001E-2</v>
      </c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1:17" outlineLevel="3" x14ac:dyDescent="0.3">
      <c r="A100" s="93" t="s">
        <v>62</v>
      </c>
      <c r="B100" s="18">
        <v>0.31954463665999999</v>
      </c>
      <c r="C100" s="18">
        <v>11.6853</v>
      </c>
      <c r="D100" s="53">
        <v>2.869E-3</v>
      </c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1:17" outlineLevel="3" x14ac:dyDescent="0.3">
      <c r="A101" s="93" t="s">
        <v>51</v>
      </c>
      <c r="B101" s="18">
        <v>0.58518681215000001</v>
      </c>
      <c r="C101" s="18">
        <v>21.399462458510001</v>
      </c>
      <c r="D101" s="53">
        <v>5.254E-3</v>
      </c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1:17" outlineLevel="3" x14ac:dyDescent="0.3">
      <c r="A102" s="93" t="s">
        <v>94</v>
      </c>
      <c r="B102" s="18">
        <v>5.6202575839999998E-2</v>
      </c>
      <c r="C102" s="18">
        <v>2.0552495149999999</v>
      </c>
      <c r="D102" s="53">
        <v>5.0500000000000002E-4</v>
      </c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1:17" outlineLevel="3" x14ac:dyDescent="0.3">
      <c r="A103" s="93" t="s">
        <v>132</v>
      </c>
      <c r="B103" s="18">
        <v>0.46950737846000001</v>
      </c>
      <c r="C103" s="18">
        <v>17.16922751996</v>
      </c>
      <c r="D103" s="53">
        <v>4.2160000000000001E-3</v>
      </c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1:17" outlineLevel="3" x14ac:dyDescent="0.3">
      <c r="A104" s="93" t="s">
        <v>147</v>
      </c>
      <c r="B104" s="18">
        <v>3.7245303992899998</v>
      </c>
      <c r="C104" s="18">
        <v>136.20086235975</v>
      </c>
      <c r="D104" s="53">
        <v>3.3440999999999999E-2</v>
      </c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1:17" outlineLevel="3" x14ac:dyDescent="0.3">
      <c r="A105" s="93" t="s">
        <v>142</v>
      </c>
      <c r="B105" s="18">
        <v>1.5544800000000001E-4</v>
      </c>
      <c r="C105" s="18">
        <v>5.6845157299999999E-3</v>
      </c>
      <c r="D105" s="53">
        <v>9.9999999999999995E-7</v>
      </c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1:17" ht="14" outlineLevel="2" x14ac:dyDescent="0.35">
      <c r="A106" s="185" t="s">
        <v>43</v>
      </c>
      <c r="B106" s="85"/>
      <c r="C106" s="85"/>
      <c r="D106" s="116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1:17" ht="14" outlineLevel="2" x14ac:dyDescent="0.35">
      <c r="A107" s="185" t="s">
        <v>221</v>
      </c>
      <c r="B107" s="85">
        <f>SUM(B$108:B$110)</f>
        <v>1.0191405923899999</v>
      </c>
      <c r="C107" s="85">
        <f>SUM(C$108:C$110)</f>
        <v>37.268544666909996</v>
      </c>
      <c r="D107" s="116">
        <f>SUM(D$108:D$110)</f>
        <v>9.1500000000000001E-3</v>
      </c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1:17" outlineLevel="3" x14ac:dyDescent="0.3">
      <c r="A108" s="93" t="s">
        <v>153</v>
      </c>
      <c r="B108" s="18">
        <v>0.18854023267</v>
      </c>
      <c r="C108" s="18">
        <v>6.8946523524199996</v>
      </c>
      <c r="D108" s="53">
        <v>1.6930000000000001E-3</v>
      </c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1:17" outlineLevel="3" x14ac:dyDescent="0.3">
      <c r="A109" s="93" t="s">
        <v>47</v>
      </c>
      <c r="B109" s="18">
        <v>5.6003597199999998E-3</v>
      </c>
      <c r="C109" s="18">
        <v>0.20479731448999999</v>
      </c>
      <c r="D109" s="53">
        <v>5.0000000000000002E-5</v>
      </c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1:17" outlineLevel="3" x14ac:dyDescent="0.3">
      <c r="A110" s="93" t="s">
        <v>119</v>
      </c>
      <c r="B110" s="18">
        <v>0.82499999999999996</v>
      </c>
      <c r="C110" s="18">
        <v>30.169094999999999</v>
      </c>
      <c r="D110" s="53">
        <v>7.4070000000000004E-3</v>
      </c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1:17" ht="14" outlineLevel="2" x14ac:dyDescent="0.35">
      <c r="A111" s="185" t="s">
        <v>52</v>
      </c>
      <c r="B111" s="85">
        <f>SUM(B$112:B$113)</f>
        <v>1.5249999999999999</v>
      </c>
      <c r="C111" s="85">
        <f>SUM(C$112:C$113)</f>
        <v>55.767115000000004</v>
      </c>
      <c r="D111" s="116">
        <f>SUM(D$112:D$113)</f>
        <v>1.3691999999999999E-2</v>
      </c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1:17" outlineLevel="3" x14ac:dyDescent="0.3">
      <c r="A112" s="93" t="s">
        <v>99</v>
      </c>
      <c r="B112" s="18">
        <v>0.7</v>
      </c>
      <c r="C112" s="18">
        <v>25.598020000000002</v>
      </c>
      <c r="D112" s="53">
        <v>6.2849999999999998E-3</v>
      </c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1:17" outlineLevel="3" x14ac:dyDescent="0.3">
      <c r="A113" s="93" t="s">
        <v>97</v>
      </c>
      <c r="B113" s="18">
        <v>0.82499999999999996</v>
      </c>
      <c r="C113" s="18">
        <v>30.169094999999999</v>
      </c>
      <c r="D113" s="53">
        <v>7.4070000000000004E-3</v>
      </c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1:17" ht="14" outlineLevel="2" x14ac:dyDescent="0.35">
      <c r="A114" s="185" t="s">
        <v>178</v>
      </c>
      <c r="B114" s="85">
        <f>SUM(B$115:B$115)</f>
        <v>0.10838844973</v>
      </c>
      <c r="C114" s="85">
        <f>SUM(C$115:C$115)</f>
        <v>3.9636138627099999</v>
      </c>
      <c r="D114" s="116">
        <f>SUM(D$115:D$115)</f>
        <v>9.7300000000000002E-4</v>
      </c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1:17" outlineLevel="3" x14ac:dyDescent="0.3">
      <c r="A115" s="93" t="s">
        <v>147</v>
      </c>
      <c r="B115" s="18">
        <v>0.10838844973</v>
      </c>
      <c r="C115" s="18">
        <v>3.9636138627099999</v>
      </c>
      <c r="D115" s="53">
        <v>9.7300000000000002E-4</v>
      </c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1:17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1:17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7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1:17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1:17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1:17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1:17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1:17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1:17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1:17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1:17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1:17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1:17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</sheetData>
  <mergeCells count="2">
    <mergeCell ref="A2:D2"/>
    <mergeCell ref="A3:D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S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87" customWidth="1"/>
    <col min="2" max="14" width="15.1796875" style="6" customWidth="1"/>
    <col min="15" max="16384" width="9.1796875" style="87"/>
  </cols>
  <sheetData>
    <row r="1" spans="1:19" s="108" customFormat="1" ht="13" x14ac:dyDescent="0.3">
      <c r="B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9" s="108" customFormat="1" ht="18.5" x14ac:dyDescent="0.3">
      <c r="A2" s="256" t="s">
        <v>107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46"/>
      <c r="P2" s="146"/>
      <c r="Q2" s="146"/>
      <c r="R2" s="146"/>
      <c r="S2" s="146"/>
    </row>
    <row r="3" spans="1:19" s="108" customFormat="1" ht="13" x14ac:dyDescent="0.3">
      <c r="A3" s="125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9" s="57" customFormat="1" ht="13" x14ac:dyDescent="0.3"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 t="str">
        <f>VALUSD</f>
        <v>млрд. дол. США</v>
      </c>
    </row>
    <row r="5" spans="1:19" s="89" customFormat="1" ht="13" x14ac:dyDescent="0.25">
      <c r="A5" s="83"/>
      <c r="B5" s="178">
        <v>44561</v>
      </c>
      <c r="C5" s="178">
        <v>44592</v>
      </c>
      <c r="D5" s="178">
        <v>44620</v>
      </c>
      <c r="E5" s="178">
        <v>44651</v>
      </c>
      <c r="F5" s="178">
        <v>44681</v>
      </c>
      <c r="G5" s="178">
        <v>44712</v>
      </c>
      <c r="H5" s="178">
        <v>44742</v>
      </c>
      <c r="I5" s="178">
        <v>44773</v>
      </c>
      <c r="J5" s="178">
        <v>44804</v>
      </c>
      <c r="K5" s="178">
        <v>44834</v>
      </c>
      <c r="L5" s="178">
        <v>44865</v>
      </c>
      <c r="M5" s="178">
        <v>44895</v>
      </c>
      <c r="N5" s="178">
        <v>44926</v>
      </c>
    </row>
    <row r="6" spans="1:19" s="226" customFormat="1" ht="31" x14ac:dyDescent="0.25">
      <c r="A6" s="129" t="s">
        <v>152</v>
      </c>
      <c r="B6" s="117">
        <f t="shared" ref="B6:N6" si="0">B$62+B$7</f>
        <v>97.955884555140017</v>
      </c>
      <c r="C6" s="117">
        <f t="shared" si="0"/>
        <v>95.381047776119999</v>
      </c>
      <c r="D6" s="117">
        <f t="shared" si="0"/>
        <v>93.333402460529996</v>
      </c>
      <c r="E6" s="117">
        <f t="shared" si="0"/>
        <v>96.810478684509988</v>
      </c>
      <c r="F6" s="117">
        <f t="shared" si="0"/>
        <v>97.795557726689992</v>
      </c>
      <c r="G6" s="117">
        <f t="shared" si="0"/>
        <v>101.43471410375999</v>
      </c>
      <c r="H6" s="117">
        <f t="shared" si="0"/>
        <v>105.39598983721001</v>
      </c>
      <c r="I6" s="117">
        <f t="shared" si="0"/>
        <v>96.795824380229988</v>
      </c>
      <c r="J6" s="117">
        <f t="shared" si="0"/>
        <v>98.036990438109981</v>
      </c>
      <c r="K6" s="117">
        <f t="shared" si="0"/>
        <v>98.136656043809978</v>
      </c>
      <c r="L6" s="117">
        <f t="shared" si="0"/>
        <v>103.15720820883999</v>
      </c>
      <c r="M6" s="117">
        <f t="shared" si="0"/>
        <v>107.51399737736999</v>
      </c>
      <c r="N6" s="117">
        <f t="shared" si="0"/>
        <v>111.37551404710999</v>
      </c>
    </row>
    <row r="7" spans="1:19" s="241" customFormat="1" ht="14.5" x14ac:dyDescent="0.25">
      <c r="A7" s="25" t="s">
        <v>48</v>
      </c>
      <c r="B7" s="40">
        <f t="shared" ref="B7:N7" si="1">B$8+B$45</f>
        <v>40.750410996870009</v>
      </c>
      <c r="C7" s="40">
        <f t="shared" si="1"/>
        <v>38.581504894250003</v>
      </c>
      <c r="D7" s="40">
        <f t="shared" si="1"/>
        <v>36.481200236749999</v>
      </c>
      <c r="E7" s="40">
        <f t="shared" si="1"/>
        <v>37.609522695699994</v>
      </c>
      <c r="F7" s="40">
        <f t="shared" si="1"/>
        <v>39.351350895679985</v>
      </c>
      <c r="G7" s="40">
        <f t="shared" si="1"/>
        <v>41.624281528549993</v>
      </c>
      <c r="H7" s="40">
        <f t="shared" si="1"/>
        <v>44.225571200820006</v>
      </c>
      <c r="I7" s="40">
        <f t="shared" si="1"/>
        <v>36.259211189909983</v>
      </c>
      <c r="J7" s="40">
        <f t="shared" si="1"/>
        <v>36.431869745759982</v>
      </c>
      <c r="K7" s="40">
        <f t="shared" si="1"/>
        <v>37.307079378329988</v>
      </c>
      <c r="L7" s="40">
        <f t="shared" si="1"/>
        <v>37.648387245549991</v>
      </c>
      <c r="M7" s="40">
        <f t="shared" si="1"/>
        <v>38.188076651559982</v>
      </c>
      <c r="N7" s="40">
        <f t="shared" si="1"/>
        <v>39.976596962199991</v>
      </c>
    </row>
    <row r="8" spans="1:19" s="184" customFormat="1" ht="14.5" outlineLevel="1" x14ac:dyDescent="0.25">
      <c r="A8" s="14" t="s">
        <v>65</v>
      </c>
      <c r="B8" s="75">
        <f t="shared" ref="B8:N8" si="2">B$9+B$43</f>
        <v>38.952681436220011</v>
      </c>
      <c r="C8" s="75">
        <f t="shared" si="2"/>
        <v>36.860368115680004</v>
      </c>
      <c r="D8" s="75">
        <f t="shared" si="2"/>
        <v>34.786270808360001</v>
      </c>
      <c r="E8" s="75">
        <f t="shared" si="2"/>
        <v>35.913966291899996</v>
      </c>
      <c r="F8" s="75">
        <f t="shared" si="2"/>
        <v>37.476474839169988</v>
      </c>
      <c r="G8" s="75">
        <f t="shared" si="2"/>
        <v>39.206219423449994</v>
      </c>
      <c r="H8" s="75">
        <f t="shared" si="2"/>
        <v>41.938476858780007</v>
      </c>
      <c r="I8" s="75">
        <f t="shared" si="2"/>
        <v>34.339467792519983</v>
      </c>
      <c r="J8" s="75">
        <f t="shared" si="2"/>
        <v>34.485666367709982</v>
      </c>
      <c r="K8" s="75">
        <f t="shared" si="2"/>
        <v>35.312334219799986</v>
      </c>
      <c r="L8" s="75">
        <f t="shared" si="2"/>
        <v>35.652442772419988</v>
      </c>
      <c r="M8" s="75">
        <f t="shared" si="2"/>
        <v>36.21133495199998</v>
      </c>
      <c r="N8" s="75">
        <f t="shared" si="2"/>
        <v>38.00228207715999</v>
      </c>
    </row>
    <row r="9" spans="1:19" s="26" customFormat="1" ht="13" outlineLevel="2" x14ac:dyDescent="0.25">
      <c r="A9" s="24" t="s">
        <v>197</v>
      </c>
      <c r="B9" s="36">
        <f t="shared" ref="B9:N9" si="3">SUM(B$10:B$42)</f>
        <v>38.884805428450008</v>
      </c>
      <c r="C9" s="36">
        <f t="shared" si="3"/>
        <v>36.796042735340002</v>
      </c>
      <c r="D9" s="36">
        <f t="shared" si="3"/>
        <v>34.722981058089999</v>
      </c>
      <c r="E9" s="36">
        <f t="shared" si="3"/>
        <v>35.851806715739997</v>
      </c>
      <c r="F9" s="36">
        <f t="shared" si="3"/>
        <v>37.414315263009989</v>
      </c>
      <c r="G9" s="36">
        <f t="shared" si="3"/>
        <v>39.144059847289995</v>
      </c>
      <c r="H9" s="36">
        <f t="shared" si="3"/>
        <v>41.877447456730003</v>
      </c>
      <c r="I9" s="36">
        <f t="shared" si="3"/>
        <v>34.290644237499983</v>
      </c>
      <c r="J9" s="36">
        <f t="shared" si="3"/>
        <v>34.436842812689981</v>
      </c>
      <c r="K9" s="36">
        <f t="shared" si="3"/>
        <v>35.264414804689984</v>
      </c>
      <c r="L9" s="36">
        <f t="shared" si="3"/>
        <v>35.604523357309986</v>
      </c>
      <c r="M9" s="36">
        <f t="shared" si="3"/>
        <v>36.163415536889978</v>
      </c>
      <c r="N9" s="36">
        <f t="shared" si="3"/>
        <v>37.955266801959986</v>
      </c>
    </row>
    <row r="10" spans="1:19" s="105" customFormat="1" ht="13" outlineLevel="3" x14ac:dyDescent="0.25">
      <c r="A10" s="242" t="s">
        <v>143</v>
      </c>
      <c r="B10" s="70">
        <v>2.9816281866000001</v>
      </c>
      <c r="C10" s="70">
        <v>2.8256577462000001</v>
      </c>
      <c r="D10" s="70">
        <v>2.7801650321600002</v>
      </c>
      <c r="E10" s="70">
        <v>2.7801650321600002</v>
      </c>
      <c r="F10" s="70">
        <v>2.7801650321600002</v>
      </c>
      <c r="G10" s="70">
        <v>2.7801650321600002</v>
      </c>
      <c r="H10" s="70">
        <v>2.7801650321600002</v>
      </c>
      <c r="I10" s="70">
        <v>2.22413354628</v>
      </c>
      <c r="J10" s="70">
        <v>2.22413354628</v>
      </c>
      <c r="K10" s="70">
        <v>2.22413354628</v>
      </c>
      <c r="L10" s="70">
        <v>2.22413354628</v>
      </c>
      <c r="M10" s="70">
        <v>2.22413354628</v>
      </c>
      <c r="N10" s="70">
        <v>2.22413354628</v>
      </c>
    </row>
    <row r="11" spans="1:19" ht="13" outlineLevel="3" x14ac:dyDescent="0.3">
      <c r="A11" s="93" t="s">
        <v>206</v>
      </c>
      <c r="B11" s="18">
        <v>0.64274768862999998</v>
      </c>
      <c r="C11" s="18">
        <v>0.60912524015000002</v>
      </c>
      <c r="D11" s="18">
        <v>0.59931840477999998</v>
      </c>
      <c r="E11" s="18">
        <v>0.59931840477999998</v>
      </c>
      <c r="F11" s="18">
        <v>0.59931840477999998</v>
      </c>
      <c r="G11" s="18">
        <v>0.59931840477999998</v>
      </c>
      <c r="H11" s="18">
        <v>0.59931840477999998</v>
      </c>
      <c r="I11" s="18">
        <v>0.47945505163000002</v>
      </c>
      <c r="J11" s="18">
        <v>0.47945505163000002</v>
      </c>
      <c r="K11" s="18">
        <v>0.47945505163000002</v>
      </c>
      <c r="L11" s="18">
        <v>0.47945505163000002</v>
      </c>
      <c r="M11" s="18">
        <v>0.47945505163000002</v>
      </c>
      <c r="N11" s="18">
        <v>0.47945505163000002</v>
      </c>
      <c r="O11" s="80"/>
      <c r="P11" s="80"/>
      <c r="Q11" s="80"/>
    </row>
    <row r="12" spans="1:19" ht="13" outlineLevel="3" x14ac:dyDescent="0.3">
      <c r="A12" s="93" t="s">
        <v>31</v>
      </c>
      <c r="B12" s="18">
        <v>3.5161637729300002</v>
      </c>
      <c r="C12" s="18">
        <v>3.3010578153800001</v>
      </c>
      <c r="D12" s="18">
        <v>2.5162570424099999</v>
      </c>
      <c r="E12" s="18">
        <v>3.43367475807</v>
      </c>
      <c r="F12" s="18">
        <v>3.5912103751400002</v>
      </c>
      <c r="G12" s="18">
        <v>3.6629225175200002</v>
      </c>
      <c r="H12" s="18">
        <v>3.1836701539600001</v>
      </c>
      <c r="I12" s="18">
        <v>2.9026277774799998</v>
      </c>
      <c r="J12" s="18">
        <v>2.4872294772900001</v>
      </c>
      <c r="K12" s="18">
        <v>2.4744200001599999</v>
      </c>
      <c r="L12" s="18">
        <v>2.0782744045900001</v>
      </c>
      <c r="M12" s="18">
        <v>1.5882992549299999</v>
      </c>
      <c r="N12" s="18">
        <v>1.47136659314</v>
      </c>
      <c r="O12" s="80"/>
      <c r="P12" s="80"/>
      <c r="Q12" s="80"/>
    </row>
    <row r="13" spans="1:19" ht="13" outlineLevel="3" x14ac:dyDescent="0.3">
      <c r="A13" s="93" t="s">
        <v>34</v>
      </c>
      <c r="B13" s="18">
        <v>1.3380648283200001</v>
      </c>
      <c r="C13" s="18">
        <v>1.26806999744</v>
      </c>
      <c r="D13" s="18">
        <v>1.2476542390800001</v>
      </c>
      <c r="E13" s="18">
        <v>1.2476542390800001</v>
      </c>
      <c r="F13" s="18">
        <v>1.2476542390800001</v>
      </c>
      <c r="G13" s="18">
        <v>1.2476542390800001</v>
      </c>
      <c r="H13" s="18">
        <v>1.1963807771999999</v>
      </c>
      <c r="I13" s="18">
        <v>0.95710527612999996</v>
      </c>
      <c r="J13" s="18">
        <v>0.95710527612999996</v>
      </c>
      <c r="K13" s="18">
        <v>0.95710527612999996</v>
      </c>
      <c r="L13" s="18">
        <v>0.95710527612999996</v>
      </c>
      <c r="M13" s="18">
        <v>0.95710527612999996</v>
      </c>
      <c r="N13" s="18">
        <v>0.95710527612999996</v>
      </c>
      <c r="O13" s="80"/>
      <c r="P13" s="80"/>
      <c r="Q13" s="80"/>
    </row>
    <row r="14" spans="1:19" ht="13" outlineLevel="3" x14ac:dyDescent="0.3">
      <c r="A14" s="93" t="s">
        <v>83</v>
      </c>
      <c r="B14" s="18">
        <v>1.05212224414</v>
      </c>
      <c r="C14" s="18">
        <v>0.99708521080000001</v>
      </c>
      <c r="D14" s="18">
        <v>0.98103227149000005</v>
      </c>
      <c r="E14" s="18">
        <v>0.98103227149000005</v>
      </c>
      <c r="F14" s="18">
        <v>0.98103227149000005</v>
      </c>
      <c r="G14" s="18">
        <v>0.98103227149000005</v>
      </c>
      <c r="H14" s="18">
        <v>0.98103227149000005</v>
      </c>
      <c r="I14" s="18">
        <v>0.78482635377999999</v>
      </c>
      <c r="J14" s="18">
        <v>0.78482635377999999</v>
      </c>
      <c r="K14" s="18">
        <v>0.78482635377999999</v>
      </c>
      <c r="L14" s="18">
        <v>0.78482635377999999</v>
      </c>
      <c r="M14" s="18">
        <v>0.78482635377999999</v>
      </c>
      <c r="N14" s="18">
        <v>0.78482635377999999</v>
      </c>
      <c r="O14" s="80"/>
      <c r="P14" s="80"/>
      <c r="Q14" s="80"/>
    </row>
    <row r="15" spans="1:19" ht="13" outlineLevel="3" x14ac:dyDescent="0.3">
      <c r="A15" s="93" t="s">
        <v>134</v>
      </c>
      <c r="B15" s="18">
        <v>1.71932165613</v>
      </c>
      <c r="C15" s="18">
        <v>1.6293830925899999</v>
      </c>
      <c r="D15" s="18">
        <v>1.6031502414500001</v>
      </c>
      <c r="E15" s="18">
        <v>1.6031502414500001</v>
      </c>
      <c r="F15" s="18">
        <v>1.6031502414500001</v>
      </c>
      <c r="G15" s="18">
        <v>1.6031502414500001</v>
      </c>
      <c r="H15" s="18">
        <v>1.6031502414500001</v>
      </c>
      <c r="I15" s="18">
        <v>1.28252107002</v>
      </c>
      <c r="J15" s="18">
        <v>1.28252107002</v>
      </c>
      <c r="K15" s="18">
        <v>1.28252107002</v>
      </c>
      <c r="L15" s="18">
        <v>1.28252107002</v>
      </c>
      <c r="M15" s="18">
        <v>1.28252107002</v>
      </c>
      <c r="N15" s="18">
        <v>1.28252107002</v>
      </c>
      <c r="O15" s="80"/>
      <c r="P15" s="80"/>
      <c r="Q15" s="80"/>
    </row>
    <row r="16" spans="1:19" ht="13" outlineLevel="3" x14ac:dyDescent="0.3">
      <c r="A16" s="93" t="s">
        <v>198</v>
      </c>
      <c r="B16" s="18">
        <v>4.2928769860499996</v>
      </c>
      <c r="C16" s="18">
        <v>4.0683144744300002</v>
      </c>
      <c r="D16" s="18">
        <v>4.0028151522800002</v>
      </c>
      <c r="E16" s="18">
        <v>4.6864613107000004</v>
      </c>
      <c r="F16" s="18">
        <v>6.39557670675</v>
      </c>
      <c r="G16" s="18">
        <v>8.1046921027999996</v>
      </c>
      <c r="H16" s="18">
        <v>8.1046921027999996</v>
      </c>
      <c r="I16" s="18">
        <v>6.4837581148799996</v>
      </c>
      <c r="J16" s="18">
        <v>6.4837581148799996</v>
      </c>
      <c r="K16" s="18">
        <v>6.4837581148799996</v>
      </c>
      <c r="L16" s="18">
        <v>6.4837581148799996</v>
      </c>
      <c r="M16" s="18">
        <v>6.4837581148799996</v>
      </c>
      <c r="N16" s="18">
        <v>6.4837581148799996</v>
      </c>
      <c r="O16" s="80"/>
      <c r="P16" s="80"/>
      <c r="Q16" s="80"/>
    </row>
    <row r="17" spans="1:17" ht="13" outlineLevel="3" x14ac:dyDescent="0.3">
      <c r="A17" s="93" t="s">
        <v>26</v>
      </c>
      <c r="B17" s="18">
        <v>0.44349495202</v>
      </c>
      <c r="C17" s="18">
        <v>0.42029551242000002</v>
      </c>
      <c r="D17" s="18">
        <v>0.41352881056000002</v>
      </c>
      <c r="E17" s="18">
        <v>0.41352881056000002</v>
      </c>
      <c r="F17" s="18">
        <v>0.41352881056000002</v>
      </c>
      <c r="G17" s="18">
        <v>0.41352881056000002</v>
      </c>
      <c r="H17" s="18">
        <v>0.41352881056000002</v>
      </c>
      <c r="I17" s="18">
        <v>0.33082327462</v>
      </c>
      <c r="J17" s="18">
        <v>0.33082327462</v>
      </c>
      <c r="K17" s="18">
        <v>0.33082327462</v>
      </c>
      <c r="L17" s="18">
        <v>0.33082327462</v>
      </c>
      <c r="M17" s="18">
        <v>0.33082327462</v>
      </c>
      <c r="N17" s="18">
        <v>0.33082327462</v>
      </c>
      <c r="O17" s="80"/>
      <c r="P17" s="80"/>
      <c r="Q17" s="80"/>
    </row>
    <row r="18" spans="1:17" ht="13" outlineLevel="3" x14ac:dyDescent="0.3">
      <c r="A18" s="93" t="s">
        <v>75</v>
      </c>
      <c r="B18" s="18">
        <v>0.44349495202</v>
      </c>
      <c r="C18" s="18">
        <v>0.42029551242000002</v>
      </c>
      <c r="D18" s="18">
        <v>0.41352881056000002</v>
      </c>
      <c r="E18" s="18">
        <v>0.41352881056000002</v>
      </c>
      <c r="F18" s="18">
        <v>0.41352881056000002</v>
      </c>
      <c r="G18" s="18">
        <v>0.41352881056000002</v>
      </c>
      <c r="H18" s="18">
        <v>0.41352881056000002</v>
      </c>
      <c r="I18" s="18">
        <v>0.33082327462</v>
      </c>
      <c r="J18" s="18">
        <v>0.33082327462</v>
      </c>
      <c r="K18" s="18">
        <v>0.33082327462</v>
      </c>
      <c r="L18" s="18">
        <v>0.33082327462</v>
      </c>
      <c r="M18" s="18">
        <v>0.33082327462</v>
      </c>
      <c r="N18" s="18">
        <v>0.74101125010000002</v>
      </c>
      <c r="O18" s="80"/>
      <c r="P18" s="80"/>
      <c r="Q18" s="80"/>
    </row>
    <row r="19" spans="1:17" ht="13" outlineLevel="3" x14ac:dyDescent="0.3">
      <c r="A19" s="93" t="s">
        <v>170</v>
      </c>
      <c r="B19" s="18">
        <v>2.9617775985099999</v>
      </c>
      <c r="C19" s="18">
        <v>2.95510464978</v>
      </c>
      <c r="D19" s="18">
        <v>2.9239907929900002</v>
      </c>
      <c r="E19" s="18">
        <v>3.0239538853600001</v>
      </c>
      <c r="F19" s="18">
        <v>3.2255802308799999</v>
      </c>
      <c r="G19" s="18">
        <v>3.6052958780100002</v>
      </c>
      <c r="H19" s="18">
        <v>3.0084730728800002</v>
      </c>
      <c r="I19" s="18">
        <v>1.78175132416</v>
      </c>
      <c r="J19" s="18">
        <v>1.94774095724</v>
      </c>
      <c r="K19" s="18">
        <v>1.9860908934099999</v>
      </c>
      <c r="L19" s="18">
        <v>2.1368888419199998</v>
      </c>
      <c r="M19" s="18">
        <v>1.8783451046799999</v>
      </c>
      <c r="N19" s="18">
        <v>1.90368219733</v>
      </c>
      <c r="O19" s="80"/>
      <c r="P19" s="80"/>
      <c r="Q19" s="80"/>
    </row>
    <row r="20" spans="1:17" ht="13" outlineLevel="3" x14ac:dyDescent="0.3">
      <c r="A20" s="93" t="s">
        <v>127</v>
      </c>
      <c r="B20" s="18">
        <v>0.44349495202</v>
      </c>
      <c r="C20" s="18">
        <v>0.42029551242000002</v>
      </c>
      <c r="D20" s="18">
        <v>0.41352881056000002</v>
      </c>
      <c r="E20" s="18">
        <v>0.41352881056000002</v>
      </c>
      <c r="F20" s="18">
        <v>0.41352881056000002</v>
      </c>
      <c r="G20" s="18">
        <v>0.41352881056000002</v>
      </c>
      <c r="H20" s="18">
        <v>0.41352881056000002</v>
      </c>
      <c r="I20" s="18">
        <v>0.33082327462</v>
      </c>
      <c r="J20" s="18">
        <v>0.33082327462</v>
      </c>
      <c r="K20" s="18">
        <v>0.33082327462</v>
      </c>
      <c r="L20" s="18">
        <v>0.33082327462</v>
      </c>
      <c r="M20" s="18">
        <v>0.33082327462</v>
      </c>
      <c r="N20" s="18">
        <v>0.33082327462</v>
      </c>
      <c r="O20" s="80"/>
      <c r="P20" s="80"/>
      <c r="Q20" s="80"/>
    </row>
    <row r="21" spans="1:17" ht="13" outlineLevel="3" x14ac:dyDescent="0.3">
      <c r="A21" s="93" t="s">
        <v>193</v>
      </c>
      <c r="B21" s="18">
        <v>0.44349495202</v>
      </c>
      <c r="C21" s="18">
        <v>0.42029551242000002</v>
      </c>
      <c r="D21" s="18">
        <v>0.41352881056000002</v>
      </c>
      <c r="E21" s="18">
        <v>0.41352881056000002</v>
      </c>
      <c r="F21" s="18">
        <v>0.41352881056000002</v>
      </c>
      <c r="G21" s="18">
        <v>0.41352881056000002</v>
      </c>
      <c r="H21" s="18">
        <v>0.41352881056000002</v>
      </c>
      <c r="I21" s="18">
        <v>0.33082327462</v>
      </c>
      <c r="J21" s="18">
        <v>0.33082327462</v>
      </c>
      <c r="K21" s="18">
        <v>0.33082327462</v>
      </c>
      <c r="L21" s="18">
        <v>0.33082327462</v>
      </c>
      <c r="M21" s="18">
        <v>0.33082327462</v>
      </c>
      <c r="N21" s="18">
        <v>0.33082327462</v>
      </c>
      <c r="O21" s="80"/>
      <c r="P21" s="80"/>
      <c r="Q21" s="80"/>
    </row>
    <row r="22" spans="1:17" ht="13" outlineLevel="3" x14ac:dyDescent="0.3">
      <c r="A22" s="93" t="s">
        <v>220</v>
      </c>
      <c r="B22" s="18">
        <v>2.2411606184299999</v>
      </c>
      <c r="C22" s="18">
        <v>2.2545144049300001</v>
      </c>
      <c r="D22" s="18">
        <v>1.2756866061200001</v>
      </c>
      <c r="E22" s="18">
        <v>1.2756866061200001</v>
      </c>
      <c r="F22" s="18">
        <v>1.2756866061200001</v>
      </c>
      <c r="G22" s="18">
        <v>1.2756866061200001</v>
      </c>
      <c r="H22" s="18">
        <v>1.2756866061200001</v>
      </c>
      <c r="I22" s="18">
        <v>1.1751844286899999</v>
      </c>
      <c r="J22" s="18">
        <v>1.1751844286899999</v>
      </c>
      <c r="K22" s="18">
        <v>1.19224442869</v>
      </c>
      <c r="L22" s="18">
        <v>1.55610315875</v>
      </c>
      <c r="M22" s="18">
        <v>1.5569516736</v>
      </c>
      <c r="N22" s="18">
        <v>1.6427051342200001</v>
      </c>
      <c r="O22" s="80"/>
      <c r="P22" s="80"/>
      <c r="Q22" s="80"/>
    </row>
    <row r="23" spans="1:17" ht="13" outlineLevel="3" x14ac:dyDescent="0.3">
      <c r="A23" s="93" t="s">
        <v>151</v>
      </c>
      <c r="B23" s="18">
        <v>0.44349495202</v>
      </c>
      <c r="C23" s="18">
        <v>0.42029551242000002</v>
      </c>
      <c r="D23" s="18">
        <v>0.41352881056000002</v>
      </c>
      <c r="E23" s="18">
        <v>0.41352881056000002</v>
      </c>
      <c r="F23" s="18">
        <v>0.41352881056000002</v>
      </c>
      <c r="G23" s="18">
        <v>0.41352881056000002</v>
      </c>
      <c r="H23" s="18">
        <v>0.41352881056000002</v>
      </c>
      <c r="I23" s="18">
        <v>0.33082327462</v>
      </c>
      <c r="J23" s="18">
        <v>0.33082327462</v>
      </c>
      <c r="K23" s="18">
        <v>0.33082327462</v>
      </c>
      <c r="L23" s="18">
        <v>0.33082327462</v>
      </c>
      <c r="M23" s="18">
        <v>0.33082327462</v>
      </c>
      <c r="N23" s="18">
        <v>0.33082327462</v>
      </c>
      <c r="O23" s="80"/>
      <c r="P23" s="80"/>
      <c r="Q23" s="80"/>
    </row>
    <row r="24" spans="1:17" ht="13" outlineLevel="3" x14ac:dyDescent="0.3">
      <c r="A24" s="93" t="s">
        <v>211</v>
      </c>
      <c r="B24" s="18">
        <v>0.44349495202</v>
      </c>
      <c r="C24" s="18">
        <v>0.42029551242000002</v>
      </c>
      <c r="D24" s="18">
        <v>0.41352881056000002</v>
      </c>
      <c r="E24" s="18">
        <v>0.41352881056000002</v>
      </c>
      <c r="F24" s="18">
        <v>0.41352881056000002</v>
      </c>
      <c r="G24" s="18">
        <v>0.41352881056000002</v>
      </c>
      <c r="H24" s="18">
        <v>0.41352881056000002</v>
      </c>
      <c r="I24" s="18">
        <v>0.33082327462</v>
      </c>
      <c r="J24" s="18">
        <v>0.33082327462</v>
      </c>
      <c r="K24" s="18">
        <v>0.33082327462</v>
      </c>
      <c r="L24" s="18">
        <v>0.33082327462</v>
      </c>
      <c r="M24" s="18">
        <v>0.33082327462</v>
      </c>
      <c r="N24" s="18">
        <v>0.33082327462</v>
      </c>
      <c r="O24" s="80"/>
      <c r="P24" s="80"/>
      <c r="Q24" s="80"/>
    </row>
    <row r="25" spans="1:17" ht="13" outlineLevel="3" x14ac:dyDescent="0.3">
      <c r="A25" s="93" t="s">
        <v>38</v>
      </c>
      <c r="B25" s="18">
        <v>0.44349495202</v>
      </c>
      <c r="C25" s="18">
        <v>0.42029551242000002</v>
      </c>
      <c r="D25" s="18">
        <v>0.41352881056000002</v>
      </c>
      <c r="E25" s="18">
        <v>0.41352881056000002</v>
      </c>
      <c r="F25" s="18">
        <v>0.41352881056000002</v>
      </c>
      <c r="G25" s="18">
        <v>0.41352881056000002</v>
      </c>
      <c r="H25" s="18">
        <v>0.41352881056000002</v>
      </c>
      <c r="I25" s="18">
        <v>0.33082327462</v>
      </c>
      <c r="J25" s="18">
        <v>0.33082327462</v>
      </c>
      <c r="K25" s="18">
        <v>0.33082327462</v>
      </c>
      <c r="L25" s="18">
        <v>0.33082327462</v>
      </c>
      <c r="M25" s="18">
        <v>0.33082327462</v>
      </c>
      <c r="N25" s="18">
        <v>0.33082327462</v>
      </c>
      <c r="O25" s="80"/>
      <c r="P25" s="80"/>
      <c r="Q25" s="80"/>
    </row>
    <row r="26" spans="1:17" ht="13" outlineLevel="3" x14ac:dyDescent="0.3">
      <c r="A26" s="93" t="s">
        <v>88</v>
      </c>
      <c r="B26" s="18">
        <v>0.44349495202</v>
      </c>
      <c r="C26" s="18">
        <v>0.42029551242000002</v>
      </c>
      <c r="D26" s="18">
        <v>0.41352881056000002</v>
      </c>
      <c r="E26" s="18">
        <v>0.41352881056000002</v>
      </c>
      <c r="F26" s="18">
        <v>0.41352881056000002</v>
      </c>
      <c r="G26" s="18">
        <v>0.41352881056000002</v>
      </c>
      <c r="H26" s="18">
        <v>0.41352881056000002</v>
      </c>
      <c r="I26" s="18">
        <v>0.33082327462</v>
      </c>
      <c r="J26" s="18">
        <v>0.33082327462</v>
      </c>
      <c r="K26" s="18">
        <v>0.33082327462</v>
      </c>
      <c r="L26" s="18">
        <v>0.33082327462</v>
      </c>
      <c r="M26" s="18">
        <v>0.33082327462</v>
      </c>
      <c r="N26" s="18">
        <v>0.33082327462</v>
      </c>
      <c r="O26" s="80"/>
      <c r="P26" s="80"/>
      <c r="Q26" s="80"/>
    </row>
    <row r="27" spans="1:17" ht="13" outlineLevel="3" x14ac:dyDescent="0.3">
      <c r="A27" s="93" t="s">
        <v>76</v>
      </c>
      <c r="B27" s="18">
        <v>0.44349495202</v>
      </c>
      <c r="C27" s="18">
        <v>0.42029551242000002</v>
      </c>
      <c r="D27" s="18">
        <v>0.41352881056000002</v>
      </c>
      <c r="E27" s="18">
        <v>0.41352881056000002</v>
      </c>
      <c r="F27" s="18">
        <v>0.41352881056000002</v>
      </c>
      <c r="G27" s="18">
        <v>0.41352881056000002</v>
      </c>
      <c r="H27" s="18">
        <v>0.41352881056000002</v>
      </c>
      <c r="I27" s="18">
        <v>0.33082327462</v>
      </c>
      <c r="J27" s="18">
        <v>0.33082327462</v>
      </c>
      <c r="K27" s="18">
        <v>0.33082327462</v>
      </c>
      <c r="L27" s="18">
        <v>0.33082327462</v>
      </c>
      <c r="M27" s="18">
        <v>0.33082327462</v>
      </c>
      <c r="N27" s="18">
        <v>0.33082327462</v>
      </c>
      <c r="O27" s="80"/>
      <c r="P27" s="80"/>
      <c r="Q27" s="80"/>
    </row>
    <row r="28" spans="1:17" ht="13" outlineLevel="3" x14ac:dyDescent="0.3">
      <c r="A28" s="93" t="s">
        <v>128</v>
      </c>
      <c r="B28" s="18">
        <v>0.44349495202</v>
      </c>
      <c r="C28" s="18">
        <v>0.42029551242000002</v>
      </c>
      <c r="D28" s="18">
        <v>0.41352881056000002</v>
      </c>
      <c r="E28" s="18">
        <v>0.41352881056000002</v>
      </c>
      <c r="F28" s="18">
        <v>0.41352881056000002</v>
      </c>
      <c r="G28" s="18">
        <v>0.41352881056000002</v>
      </c>
      <c r="H28" s="18">
        <v>0.41352881056000002</v>
      </c>
      <c r="I28" s="18">
        <v>0.33082327462</v>
      </c>
      <c r="J28" s="18">
        <v>0.33082327462</v>
      </c>
      <c r="K28" s="18">
        <v>0.33082327462</v>
      </c>
      <c r="L28" s="18">
        <v>0.33082327462</v>
      </c>
      <c r="M28" s="18">
        <v>0.33082327462</v>
      </c>
      <c r="N28" s="18">
        <v>0.33082327462</v>
      </c>
      <c r="O28" s="80"/>
      <c r="P28" s="80"/>
      <c r="Q28" s="80"/>
    </row>
    <row r="29" spans="1:17" ht="13" outlineLevel="3" x14ac:dyDescent="0.3">
      <c r="A29" s="93" t="s">
        <v>194</v>
      </c>
      <c r="B29" s="18">
        <v>0.44349495202</v>
      </c>
      <c r="C29" s="18">
        <v>0.42029551242000002</v>
      </c>
      <c r="D29" s="18">
        <v>0.41352881056000002</v>
      </c>
      <c r="E29" s="18">
        <v>0.41352881056000002</v>
      </c>
      <c r="F29" s="18">
        <v>0.41352881056000002</v>
      </c>
      <c r="G29" s="18">
        <v>0.41352881056000002</v>
      </c>
      <c r="H29" s="18">
        <v>0.41352881056000002</v>
      </c>
      <c r="I29" s="18">
        <v>0.33082327462</v>
      </c>
      <c r="J29" s="18">
        <v>0.33082327462</v>
      </c>
      <c r="K29" s="18">
        <v>0.33082327462</v>
      </c>
      <c r="L29" s="18">
        <v>0.33082327462</v>
      </c>
      <c r="M29" s="18">
        <v>0.33082327462</v>
      </c>
      <c r="N29" s="18">
        <v>0.33082327462</v>
      </c>
      <c r="O29" s="80"/>
      <c r="P29" s="80"/>
      <c r="Q29" s="80"/>
    </row>
    <row r="30" spans="1:17" ht="13" outlineLevel="3" x14ac:dyDescent="0.3">
      <c r="A30" s="93" t="s">
        <v>19</v>
      </c>
      <c r="B30" s="18">
        <v>0.44349495202</v>
      </c>
      <c r="C30" s="18">
        <v>0.42029551242000002</v>
      </c>
      <c r="D30" s="18">
        <v>0.41352881056000002</v>
      </c>
      <c r="E30" s="18">
        <v>0.41352881056000002</v>
      </c>
      <c r="F30" s="18">
        <v>0.41352881056000002</v>
      </c>
      <c r="G30" s="18">
        <v>0.41352881056000002</v>
      </c>
      <c r="H30" s="18">
        <v>0.41352881056000002</v>
      </c>
      <c r="I30" s="18">
        <v>0.33082327462</v>
      </c>
      <c r="J30" s="18">
        <v>0.33082327462</v>
      </c>
      <c r="K30" s="18">
        <v>0.33082327462</v>
      </c>
      <c r="L30" s="18">
        <v>0.33082327462</v>
      </c>
      <c r="M30" s="18">
        <v>0.33082327462</v>
      </c>
      <c r="N30" s="18">
        <v>0.33082327462</v>
      </c>
      <c r="O30" s="80"/>
      <c r="P30" s="80"/>
      <c r="Q30" s="80"/>
    </row>
    <row r="31" spans="1:17" ht="13" outlineLevel="3" x14ac:dyDescent="0.3">
      <c r="A31" s="93" t="s">
        <v>71</v>
      </c>
      <c r="B31" s="18">
        <v>0.44349495202</v>
      </c>
      <c r="C31" s="18">
        <v>0.42029551242000002</v>
      </c>
      <c r="D31" s="18">
        <v>0.41352881056000002</v>
      </c>
      <c r="E31" s="18">
        <v>0.41352881056000002</v>
      </c>
      <c r="F31" s="18">
        <v>0.41352881056000002</v>
      </c>
      <c r="G31" s="18">
        <v>0.41352881056000002</v>
      </c>
      <c r="H31" s="18">
        <v>0.41352881056000002</v>
      </c>
      <c r="I31" s="18">
        <v>0.33082327462</v>
      </c>
      <c r="J31" s="18">
        <v>0.33082327462</v>
      </c>
      <c r="K31" s="18">
        <v>0.33082327462</v>
      </c>
      <c r="L31" s="18">
        <v>0.33082327462</v>
      </c>
      <c r="M31" s="18">
        <v>0.33082327462</v>
      </c>
      <c r="N31" s="18">
        <v>0.33082327462</v>
      </c>
      <c r="O31" s="80"/>
      <c r="P31" s="80"/>
      <c r="Q31" s="80"/>
    </row>
    <row r="32" spans="1:17" ht="13" outlineLevel="3" x14ac:dyDescent="0.3">
      <c r="A32" s="93" t="s">
        <v>123</v>
      </c>
      <c r="B32" s="18">
        <v>0.44349495202</v>
      </c>
      <c r="C32" s="18">
        <v>0.42029551242000002</v>
      </c>
      <c r="D32" s="18">
        <v>0.41352881056000002</v>
      </c>
      <c r="E32" s="18">
        <v>0.41352881056000002</v>
      </c>
      <c r="F32" s="18">
        <v>0.41352881056000002</v>
      </c>
      <c r="G32" s="18">
        <v>0.41352881056000002</v>
      </c>
      <c r="H32" s="18">
        <v>0.41352881056000002</v>
      </c>
      <c r="I32" s="18">
        <v>0.33082327462</v>
      </c>
      <c r="J32" s="18">
        <v>0.33082327462</v>
      </c>
      <c r="K32" s="18">
        <v>0.33082327462</v>
      </c>
      <c r="L32" s="18">
        <v>0.33082327462</v>
      </c>
      <c r="M32" s="18">
        <v>0.33082327462</v>
      </c>
      <c r="N32" s="18">
        <v>0.33082327462</v>
      </c>
      <c r="O32" s="80"/>
      <c r="P32" s="80"/>
      <c r="Q32" s="80"/>
    </row>
    <row r="33" spans="1:17" ht="13" outlineLevel="3" x14ac:dyDescent="0.3">
      <c r="A33" s="93" t="s">
        <v>55</v>
      </c>
      <c r="B33" s="18">
        <v>4.1147456020000001E-2</v>
      </c>
      <c r="C33" s="18">
        <v>4.0390618759999997E-2</v>
      </c>
      <c r="D33" s="18">
        <v>4.1156526550000003E-2</v>
      </c>
      <c r="E33" s="18">
        <v>0</v>
      </c>
      <c r="F33" s="18">
        <v>6.8208095050000001E-2</v>
      </c>
      <c r="G33" s="18">
        <v>0.20686500381</v>
      </c>
      <c r="H33" s="18">
        <v>0.41542069874999998</v>
      </c>
      <c r="I33" s="18">
        <v>0.29952239824999999</v>
      </c>
      <c r="J33" s="18">
        <v>0.18875414352</v>
      </c>
      <c r="K33" s="18">
        <v>0.141848</v>
      </c>
      <c r="L33" s="18">
        <v>0</v>
      </c>
      <c r="M33" s="18">
        <v>0</v>
      </c>
      <c r="N33" s="18">
        <v>0</v>
      </c>
      <c r="O33" s="80"/>
      <c r="P33" s="80"/>
      <c r="Q33" s="80"/>
    </row>
    <row r="34" spans="1:17" ht="13" outlineLevel="3" x14ac:dyDescent="0.3">
      <c r="A34" s="93" t="s">
        <v>45</v>
      </c>
      <c r="B34" s="18">
        <v>3.3531759060400002</v>
      </c>
      <c r="C34" s="18">
        <v>2.81069764693</v>
      </c>
      <c r="D34" s="18">
        <v>2.7654922423100001</v>
      </c>
      <c r="E34" s="18">
        <v>2.1577954803999999</v>
      </c>
      <c r="F34" s="18">
        <v>2.1577954803999999</v>
      </c>
      <c r="G34" s="18">
        <v>1.54350915571</v>
      </c>
      <c r="H34" s="18">
        <v>1.54350915571</v>
      </c>
      <c r="I34" s="18">
        <v>1.2348081687300001</v>
      </c>
      <c r="J34" s="18">
        <v>0.81023457283</v>
      </c>
      <c r="K34" s="18">
        <v>0.81023457283</v>
      </c>
      <c r="L34" s="18">
        <v>0.81023457283</v>
      </c>
      <c r="M34" s="18">
        <v>0.83863349977000001</v>
      </c>
      <c r="N34" s="18">
        <v>1.1345416286000001</v>
      </c>
      <c r="O34" s="80"/>
      <c r="P34" s="80"/>
      <c r="Q34" s="80"/>
    </row>
    <row r="35" spans="1:17" ht="13" outlineLevel="3" x14ac:dyDescent="0.3">
      <c r="A35" s="93" t="s">
        <v>89</v>
      </c>
      <c r="B35" s="18">
        <v>0.44349520863000003</v>
      </c>
      <c r="C35" s="18">
        <v>0.42029575560999999</v>
      </c>
      <c r="D35" s="18">
        <v>0.41352904984</v>
      </c>
      <c r="E35" s="18">
        <v>0.41352904984</v>
      </c>
      <c r="F35" s="18">
        <v>0.41352904984</v>
      </c>
      <c r="G35" s="18">
        <v>0.41352904984</v>
      </c>
      <c r="H35" s="18">
        <v>4.0026713815499999</v>
      </c>
      <c r="I35" s="18">
        <v>4.0225152453300002</v>
      </c>
      <c r="J35" s="18">
        <v>4.8428911962800001</v>
      </c>
      <c r="K35" s="18">
        <v>5.66326714724</v>
      </c>
      <c r="L35" s="18">
        <v>6.3469137730399998</v>
      </c>
      <c r="M35" s="18">
        <v>7.1672897239999998</v>
      </c>
      <c r="N35" s="18">
        <v>7.5774776994800002</v>
      </c>
      <c r="O35" s="80"/>
      <c r="P35" s="80"/>
      <c r="Q35" s="80"/>
    </row>
    <row r="36" spans="1:17" ht="13" outlineLevel="3" x14ac:dyDescent="0.3">
      <c r="A36" s="93" t="s">
        <v>93</v>
      </c>
      <c r="B36" s="18">
        <v>1.54523967858</v>
      </c>
      <c r="C36" s="18">
        <v>1.46440742913</v>
      </c>
      <c r="D36" s="18">
        <v>1.4408306642399999</v>
      </c>
      <c r="E36" s="18">
        <v>1.4408306642399999</v>
      </c>
      <c r="F36" s="18">
        <v>1.4408306642399999</v>
      </c>
      <c r="G36" s="18">
        <v>1.4408306642399999</v>
      </c>
      <c r="H36" s="18">
        <v>1.4408306642399999</v>
      </c>
      <c r="I36" s="18">
        <v>1.1526653194700001</v>
      </c>
      <c r="J36" s="18">
        <v>1.1526653194700001</v>
      </c>
      <c r="K36" s="18">
        <v>1.1526653194700001</v>
      </c>
      <c r="L36" s="18">
        <v>1.1526653194700001</v>
      </c>
      <c r="M36" s="18">
        <v>1.24850740805</v>
      </c>
      <c r="N36" s="18">
        <v>1.3651590982999999</v>
      </c>
      <c r="O36" s="80"/>
      <c r="P36" s="80"/>
      <c r="Q36" s="80"/>
    </row>
    <row r="37" spans="1:17" ht="13" outlineLevel="3" x14ac:dyDescent="0.3">
      <c r="A37" s="93" t="s">
        <v>156</v>
      </c>
      <c r="B37" s="18">
        <v>1.88681203308</v>
      </c>
      <c r="C37" s="18">
        <v>1.8136656255700001</v>
      </c>
      <c r="D37" s="18">
        <v>1.79347015374</v>
      </c>
      <c r="E37" s="18">
        <v>1.79347015374</v>
      </c>
      <c r="F37" s="18">
        <v>1.79347015374</v>
      </c>
      <c r="G37" s="18">
        <v>1.79347015374</v>
      </c>
      <c r="H37" s="18">
        <v>1.79347015374</v>
      </c>
      <c r="I37" s="18">
        <v>1.4347771038599999</v>
      </c>
      <c r="J37" s="18">
        <v>1.4347771038599999</v>
      </c>
      <c r="K37" s="18">
        <v>1.4347771038599999</v>
      </c>
      <c r="L37" s="18">
        <v>1.02475692262</v>
      </c>
      <c r="M37" s="18">
        <v>1.02475692262</v>
      </c>
      <c r="N37" s="18">
        <v>1.8451328735700001</v>
      </c>
      <c r="O37" s="80"/>
      <c r="P37" s="80"/>
      <c r="Q37" s="80"/>
    </row>
    <row r="38" spans="1:17" ht="13" outlineLevel="3" x14ac:dyDescent="0.3">
      <c r="A38" s="93" t="s">
        <v>160</v>
      </c>
      <c r="B38" s="18">
        <v>0.97407988796</v>
      </c>
      <c r="C38" s="18">
        <v>1.0473897560600001</v>
      </c>
      <c r="D38" s="18">
        <v>1.1970404616100001</v>
      </c>
      <c r="E38" s="18">
        <v>1.2736924412699999</v>
      </c>
      <c r="F38" s="18">
        <v>0.69971553485000004</v>
      </c>
      <c r="G38" s="18">
        <v>0.74454634949999998</v>
      </c>
      <c r="H38" s="18">
        <v>0.89304033266000005</v>
      </c>
      <c r="I38" s="18">
        <v>0.96696830520999999</v>
      </c>
      <c r="J38" s="18">
        <v>1.07754144719</v>
      </c>
      <c r="K38" s="18">
        <v>1.0890431727100001</v>
      </c>
      <c r="L38" s="18">
        <v>1.17886219777</v>
      </c>
      <c r="M38" s="18">
        <v>1.54080778292</v>
      </c>
      <c r="N38" s="18">
        <v>1.28518943552</v>
      </c>
      <c r="O38" s="80"/>
      <c r="P38" s="80"/>
      <c r="Q38" s="80"/>
    </row>
    <row r="39" spans="1:17" ht="13" outlineLevel="3" x14ac:dyDescent="0.3">
      <c r="A39" s="93" t="s">
        <v>213</v>
      </c>
      <c r="B39" s="18">
        <v>1.50597939013</v>
      </c>
      <c r="C39" s="18">
        <v>1.4272008657599999</v>
      </c>
      <c r="D39" s="18">
        <v>1.4042231216000001</v>
      </c>
      <c r="E39" s="18">
        <v>1.4042231216000001</v>
      </c>
      <c r="F39" s="18">
        <v>1.4042231216000001</v>
      </c>
      <c r="G39" s="18">
        <v>1.4042231216000001</v>
      </c>
      <c r="H39" s="18">
        <v>1.4042231216000001</v>
      </c>
      <c r="I39" s="18">
        <v>1.1233792652800001</v>
      </c>
      <c r="J39" s="18">
        <v>1.1233792652800001</v>
      </c>
      <c r="K39" s="18">
        <v>1.1233792652800001</v>
      </c>
      <c r="L39" s="18">
        <v>1.1233792652800001</v>
      </c>
      <c r="M39" s="18">
        <v>1.1233792652800001</v>
      </c>
      <c r="N39" s="18">
        <v>1.1233792652800001</v>
      </c>
      <c r="O39" s="80"/>
      <c r="P39" s="80"/>
      <c r="Q39" s="80"/>
    </row>
    <row r="40" spans="1:17" ht="13" outlineLevel="3" x14ac:dyDescent="0.3">
      <c r="A40" s="93" t="s">
        <v>39</v>
      </c>
      <c r="B40" s="18">
        <v>0.87867744205999998</v>
      </c>
      <c r="C40" s="18">
        <v>0.74621687819000004</v>
      </c>
      <c r="D40" s="18">
        <v>0.73429377643000004</v>
      </c>
      <c r="E40" s="18">
        <v>0.73429377643000004</v>
      </c>
      <c r="F40" s="18">
        <v>0.73429377643000004</v>
      </c>
      <c r="G40" s="18">
        <v>0.73429377643000004</v>
      </c>
      <c r="H40" s="18">
        <v>0.73429377643000004</v>
      </c>
      <c r="I40" s="18">
        <v>0.58743542275000005</v>
      </c>
      <c r="J40" s="18">
        <v>0.58743542275000005</v>
      </c>
      <c r="K40" s="18">
        <v>0.58743542275000005</v>
      </c>
      <c r="L40" s="18">
        <v>0.58743542275000005</v>
      </c>
      <c r="M40" s="18">
        <v>0.58743542275000005</v>
      </c>
      <c r="N40" s="18">
        <v>0.58743542275000005</v>
      </c>
      <c r="O40" s="80"/>
      <c r="P40" s="80"/>
      <c r="Q40" s="80"/>
    </row>
    <row r="41" spans="1:17" ht="13" outlineLevel="3" x14ac:dyDescent="0.3">
      <c r="A41" s="93" t="s">
        <v>90</v>
      </c>
      <c r="B41" s="18">
        <v>0.64153793137000004</v>
      </c>
      <c r="C41" s="18">
        <v>0.60797876594</v>
      </c>
      <c r="D41" s="18">
        <v>0.59819038859999996</v>
      </c>
      <c r="E41" s="18">
        <v>0.59819038859999996</v>
      </c>
      <c r="F41" s="18">
        <v>0.59819038859999996</v>
      </c>
      <c r="G41" s="18">
        <v>0.59819038859999996</v>
      </c>
      <c r="H41" s="18">
        <v>0.51273461880000004</v>
      </c>
      <c r="I41" s="18">
        <v>0.27345865032</v>
      </c>
      <c r="J41" s="18">
        <v>0.27345865032</v>
      </c>
      <c r="K41" s="18">
        <v>0.27345865032</v>
      </c>
      <c r="L41" s="18">
        <v>0.27345865032</v>
      </c>
      <c r="M41" s="18">
        <v>0.27345865032</v>
      </c>
      <c r="N41" s="18">
        <v>0.27345865032</v>
      </c>
      <c r="O41" s="80"/>
      <c r="P41" s="80"/>
      <c r="Q41" s="80"/>
    </row>
    <row r="42" spans="1:17" ht="13" outlineLevel="3" x14ac:dyDescent="0.3">
      <c r="A42" s="93" t="s">
        <v>144</v>
      </c>
      <c r="B42" s="18">
        <v>0.65986758656</v>
      </c>
      <c r="C42" s="18">
        <v>0.62534958781000005</v>
      </c>
      <c r="D42" s="18">
        <v>0.61528154257000001</v>
      </c>
      <c r="E42" s="18">
        <v>0.61528154257000001</v>
      </c>
      <c r="F42" s="18">
        <v>0.61528154257000001</v>
      </c>
      <c r="G42" s="18">
        <v>0.61528154257000001</v>
      </c>
      <c r="H42" s="18">
        <v>0.61528154257000001</v>
      </c>
      <c r="I42" s="18">
        <v>0.49222557056999999</v>
      </c>
      <c r="J42" s="18">
        <v>0.49222557056999999</v>
      </c>
      <c r="K42" s="18">
        <v>0.49222557056999999</v>
      </c>
      <c r="L42" s="18">
        <v>0.49222557056999999</v>
      </c>
      <c r="M42" s="18">
        <v>0.49222557056999999</v>
      </c>
      <c r="N42" s="18">
        <v>0.49222557056999999</v>
      </c>
      <c r="O42" s="80"/>
      <c r="P42" s="80"/>
      <c r="Q42" s="80"/>
    </row>
    <row r="43" spans="1:17" ht="13" outlineLevel="2" x14ac:dyDescent="0.3">
      <c r="A43" s="200" t="s">
        <v>115</v>
      </c>
      <c r="B43" s="115">
        <f t="shared" ref="B43:N43" si="4">SUM(B$44:B$44)</f>
        <v>6.7876007769999996E-2</v>
      </c>
      <c r="C43" s="115">
        <f t="shared" si="4"/>
        <v>6.4325380340000002E-2</v>
      </c>
      <c r="D43" s="115">
        <f t="shared" si="4"/>
        <v>6.328975027E-2</v>
      </c>
      <c r="E43" s="115">
        <f t="shared" si="4"/>
        <v>6.215957616E-2</v>
      </c>
      <c r="F43" s="115">
        <f t="shared" si="4"/>
        <v>6.215957616E-2</v>
      </c>
      <c r="G43" s="115">
        <f t="shared" si="4"/>
        <v>6.215957616E-2</v>
      </c>
      <c r="H43" s="115">
        <f t="shared" si="4"/>
        <v>6.1029402050000001E-2</v>
      </c>
      <c r="I43" s="115">
        <f t="shared" si="4"/>
        <v>4.8823555019999999E-2</v>
      </c>
      <c r="J43" s="115">
        <f t="shared" si="4"/>
        <v>4.8823555019999999E-2</v>
      </c>
      <c r="K43" s="115">
        <f t="shared" si="4"/>
        <v>4.7919415110000002E-2</v>
      </c>
      <c r="L43" s="115">
        <f t="shared" si="4"/>
        <v>4.7919415110000002E-2</v>
      </c>
      <c r="M43" s="115">
        <f t="shared" si="4"/>
        <v>4.7919415110000002E-2</v>
      </c>
      <c r="N43" s="115">
        <f t="shared" si="4"/>
        <v>4.7015275199999998E-2</v>
      </c>
      <c r="O43" s="80"/>
      <c r="P43" s="80"/>
      <c r="Q43" s="80"/>
    </row>
    <row r="44" spans="1:17" ht="13" outlineLevel="3" x14ac:dyDescent="0.3">
      <c r="A44" s="93" t="s">
        <v>29</v>
      </c>
      <c r="B44" s="18">
        <v>6.7876007769999996E-2</v>
      </c>
      <c r="C44" s="18">
        <v>6.4325380340000002E-2</v>
      </c>
      <c r="D44" s="18">
        <v>6.328975027E-2</v>
      </c>
      <c r="E44" s="18">
        <v>6.215957616E-2</v>
      </c>
      <c r="F44" s="18">
        <v>6.215957616E-2</v>
      </c>
      <c r="G44" s="18">
        <v>6.215957616E-2</v>
      </c>
      <c r="H44" s="18">
        <v>6.1029402050000001E-2</v>
      </c>
      <c r="I44" s="18">
        <v>4.8823555019999999E-2</v>
      </c>
      <c r="J44" s="18">
        <v>4.8823555019999999E-2</v>
      </c>
      <c r="K44" s="18">
        <v>4.7919415110000002E-2</v>
      </c>
      <c r="L44" s="18">
        <v>4.7919415110000002E-2</v>
      </c>
      <c r="M44" s="18">
        <v>4.7919415110000002E-2</v>
      </c>
      <c r="N44" s="18">
        <v>4.7015275199999998E-2</v>
      </c>
      <c r="O44" s="80"/>
      <c r="P44" s="80"/>
      <c r="Q44" s="80"/>
    </row>
    <row r="45" spans="1:17" ht="14.5" outlineLevel="1" x14ac:dyDescent="0.35">
      <c r="A45" s="132" t="s">
        <v>13</v>
      </c>
      <c r="B45" s="220">
        <f t="shared" ref="B45:N45" si="5">B$46+B$52+B$60</f>
        <v>1.7977295606499999</v>
      </c>
      <c r="C45" s="220">
        <f t="shared" si="5"/>
        <v>1.7211367785699998</v>
      </c>
      <c r="D45" s="220">
        <f t="shared" si="5"/>
        <v>1.69492942839</v>
      </c>
      <c r="E45" s="220">
        <f t="shared" si="5"/>
        <v>1.6955564037999997</v>
      </c>
      <c r="F45" s="220">
        <f t="shared" si="5"/>
        <v>1.8748760565099998</v>
      </c>
      <c r="G45" s="220">
        <f t="shared" si="5"/>
        <v>2.4180621050999997</v>
      </c>
      <c r="H45" s="220">
        <f t="shared" si="5"/>
        <v>2.2870943420400001</v>
      </c>
      <c r="I45" s="220">
        <f t="shared" si="5"/>
        <v>1.91974339739</v>
      </c>
      <c r="J45" s="220">
        <f t="shared" si="5"/>
        <v>1.9462033780499999</v>
      </c>
      <c r="K45" s="220">
        <f t="shared" si="5"/>
        <v>1.9947451585300002</v>
      </c>
      <c r="L45" s="220">
        <f t="shared" si="5"/>
        <v>1.9959444731299998</v>
      </c>
      <c r="M45" s="220">
        <f t="shared" si="5"/>
        <v>1.9767416995599998</v>
      </c>
      <c r="N45" s="220">
        <f t="shared" si="5"/>
        <v>1.9743148850400001</v>
      </c>
      <c r="O45" s="80"/>
      <c r="P45" s="80"/>
      <c r="Q45" s="80"/>
    </row>
    <row r="46" spans="1:17" ht="13" outlineLevel="2" x14ac:dyDescent="0.3">
      <c r="A46" s="200" t="s">
        <v>197</v>
      </c>
      <c r="B46" s="115">
        <f t="shared" ref="B46:N46" si="6">SUM(B$47:B$51)</f>
        <v>0.62058407813000005</v>
      </c>
      <c r="C46" s="115">
        <f t="shared" si="6"/>
        <v>0.58812101904000003</v>
      </c>
      <c r="D46" s="115">
        <f t="shared" si="6"/>
        <v>0.57865234881999994</v>
      </c>
      <c r="E46" s="115">
        <f t="shared" si="6"/>
        <v>0.57865234881999994</v>
      </c>
      <c r="F46" s="115">
        <f t="shared" si="6"/>
        <v>0.57865234881999994</v>
      </c>
      <c r="G46" s="115">
        <f t="shared" si="6"/>
        <v>0.57865234881999994</v>
      </c>
      <c r="H46" s="115">
        <f t="shared" si="6"/>
        <v>0.40497204226999994</v>
      </c>
      <c r="I46" s="115">
        <f t="shared" si="6"/>
        <v>0.32397785532000001</v>
      </c>
      <c r="J46" s="115">
        <f t="shared" si="6"/>
        <v>0.32397785532000001</v>
      </c>
      <c r="K46" s="115">
        <f t="shared" si="6"/>
        <v>0.32397785532000001</v>
      </c>
      <c r="L46" s="115">
        <f t="shared" si="6"/>
        <v>0.32397785532000001</v>
      </c>
      <c r="M46" s="115">
        <f t="shared" si="6"/>
        <v>0.32397785532000001</v>
      </c>
      <c r="N46" s="115">
        <f t="shared" si="6"/>
        <v>0.32397785532000001</v>
      </c>
      <c r="O46" s="80"/>
      <c r="P46" s="80"/>
      <c r="Q46" s="80"/>
    </row>
    <row r="47" spans="1:17" ht="13" outlineLevel="3" x14ac:dyDescent="0.3">
      <c r="A47" s="93" t="s">
        <v>109</v>
      </c>
      <c r="B47" s="18">
        <v>4.2525000000000003E-7</v>
      </c>
      <c r="C47" s="18">
        <v>4.03E-7</v>
      </c>
      <c r="D47" s="18">
        <v>3.9650999999999999E-7</v>
      </c>
      <c r="E47" s="18">
        <v>3.9650999999999999E-7</v>
      </c>
      <c r="F47" s="18">
        <v>3.9650999999999999E-7</v>
      </c>
      <c r="G47" s="18">
        <v>3.9650999999999999E-7</v>
      </c>
      <c r="H47" s="18">
        <v>3.9650999999999999E-7</v>
      </c>
      <c r="I47" s="18">
        <v>3.1721000000000002E-7</v>
      </c>
      <c r="J47" s="18">
        <v>3.1721000000000002E-7</v>
      </c>
      <c r="K47" s="18">
        <v>3.1721000000000002E-7</v>
      </c>
      <c r="L47" s="18">
        <v>3.1721000000000002E-7</v>
      </c>
      <c r="M47" s="18">
        <v>3.1721000000000002E-7</v>
      </c>
      <c r="N47" s="18">
        <v>3.1721000000000002E-7</v>
      </c>
      <c r="O47" s="80"/>
      <c r="P47" s="80"/>
      <c r="Q47" s="80"/>
    </row>
    <row r="48" spans="1:17" ht="13" outlineLevel="3" x14ac:dyDescent="0.3">
      <c r="A48" s="93" t="s">
        <v>72</v>
      </c>
      <c r="B48" s="18">
        <v>0.12739110351999999</v>
      </c>
      <c r="C48" s="18">
        <v>0.12072721208999999</v>
      </c>
      <c r="D48" s="18">
        <v>0.11878352002000001</v>
      </c>
      <c r="E48" s="18">
        <v>0.11878352002000001</v>
      </c>
      <c r="F48" s="18">
        <v>0.11878352002000001</v>
      </c>
      <c r="G48" s="18">
        <v>0.11878352002000001</v>
      </c>
      <c r="H48" s="18">
        <v>0.11878352002000001</v>
      </c>
      <c r="I48" s="18">
        <v>9.5026880990000007E-2</v>
      </c>
      <c r="J48" s="18">
        <v>9.5026880990000007E-2</v>
      </c>
      <c r="K48" s="18">
        <v>9.5026880990000007E-2</v>
      </c>
      <c r="L48" s="18">
        <v>9.5026880990000007E-2</v>
      </c>
      <c r="M48" s="18">
        <v>9.5026880990000007E-2</v>
      </c>
      <c r="N48" s="18">
        <v>9.5026880990000007E-2</v>
      </c>
      <c r="O48" s="80"/>
      <c r="P48" s="80"/>
      <c r="Q48" s="80"/>
    </row>
    <row r="49" spans="1:17" ht="13" outlineLevel="3" x14ac:dyDescent="0.3">
      <c r="A49" s="93" t="s">
        <v>191</v>
      </c>
      <c r="B49" s="18">
        <v>0.31457354224</v>
      </c>
      <c r="C49" s="18">
        <v>0.29811804516000001</v>
      </c>
      <c r="D49" s="18">
        <v>0.29331838427000001</v>
      </c>
      <c r="E49" s="18">
        <v>0.29331838427000001</v>
      </c>
      <c r="F49" s="18">
        <v>0.29331838427000001</v>
      </c>
      <c r="G49" s="18">
        <v>0.29331838427000001</v>
      </c>
      <c r="H49" s="18">
        <v>0.11963807772</v>
      </c>
      <c r="I49" s="18">
        <v>9.5710527609999999E-2</v>
      </c>
      <c r="J49" s="18">
        <v>9.5710527609999999E-2</v>
      </c>
      <c r="K49" s="18">
        <v>9.5710527609999999E-2</v>
      </c>
      <c r="L49" s="18">
        <v>9.5710527609999999E-2</v>
      </c>
      <c r="M49" s="18">
        <v>9.5710527609999999E-2</v>
      </c>
      <c r="N49" s="18">
        <v>9.5710527609999999E-2</v>
      </c>
      <c r="O49" s="80"/>
      <c r="P49" s="80"/>
      <c r="Q49" s="80"/>
    </row>
    <row r="50" spans="1:17" ht="13" outlineLevel="3" x14ac:dyDescent="0.3">
      <c r="A50" s="93" t="s">
        <v>102</v>
      </c>
      <c r="B50" s="18">
        <v>0.10530038639</v>
      </c>
      <c r="C50" s="18">
        <v>9.9792071260000004E-2</v>
      </c>
      <c r="D50" s="18">
        <v>9.8185432180000004E-2</v>
      </c>
      <c r="E50" s="18">
        <v>9.8185432180000004E-2</v>
      </c>
      <c r="F50" s="18">
        <v>9.8185432180000004E-2</v>
      </c>
      <c r="G50" s="18">
        <v>9.8185432180000004E-2</v>
      </c>
      <c r="H50" s="18">
        <v>9.8185432180000004E-2</v>
      </c>
      <c r="I50" s="18">
        <v>7.854839945E-2</v>
      </c>
      <c r="J50" s="18">
        <v>7.854839945E-2</v>
      </c>
      <c r="K50" s="18">
        <v>7.854839945E-2</v>
      </c>
      <c r="L50" s="18">
        <v>7.854839945E-2</v>
      </c>
      <c r="M50" s="18">
        <v>7.854839945E-2</v>
      </c>
      <c r="N50" s="18">
        <v>7.854839945E-2</v>
      </c>
      <c r="O50" s="80"/>
      <c r="P50" s="80"/>
      <c r="Q50" s="80"/>
    </row>
    <row r="51" spans="1:17" ht="13" outlineLevel="3" x14ac:dyDescent="0.3">
      <c r="A51" s="93" t="s">
        <v>0</v>
      </c>
      <c r="B51" s="18">
        <v>7.3318620730000006E-2</v>
      </c>
      <c r="C51" s="18">
        <v>6.9483287530000007E-2</v>
      </c>
      <c r="D51" s="18">
        <v>6.8364615840000004E-2</v>
      </c>
      <c r="E51" s="18">
        <v>6.8364615840000004E-2</v>
      </c>
      <c r="F51" s="18">
        <v>6.8364615840000004E-2</v>
      </c>
      <c r="G51" s="18">
        <v>6.8364615840000004E-2</v>
      </c>
      <c r="H51" s="18">
        <v>6.8364615840000004E-2</v>
      </c>
      <c r="I51" s="18">
        <v>5.4691730059999999E-2</v>
      </c>
      <c r="J51" s="18">
        <v>5.4691730059999999E-2</v>
      </c>
      <c r="K51" s="18">
        <v>5.4691730059999999E-2</v>
      </c>
      <c r="L51" s="18">
        <v>5.4691730059999999E-2</v>
      </c>
      <c r="M51" s="18">
        <v>5.4691730059999999E-2</v>
      </c>
      <c r="N51" s="18">
        <v>5.4691730059999999E-2</v>
      </c>
      <c r="O51" s="80"/>
      <c r="P51" s="80"/>
      <c r="Q51" s="80"/>
    </row>
    <row r="52" spans="1:17" ht="13" outlineLevel="2" x14ac:dyDescent="0.3">
      <c r="A52" s="200" t="s">
        <v>115</v>
      </c>
      <c r="B52" s="115">
        <f t="shared" ref="B52:N52" si="7">SUM(B$53:B$59)</f>
        <v>1.1771104857099999</v>
      </c>
      <c r="C52" s="115">
        <f t="shared" si="7"/>
        <v>1.13298259342</v>
      </c>
      <c r="D52" s="115">
        <f t="shared" si="7"/>
        <v>1.1162444474300002</v>
      </c>
      <c r="E52" s="115">
        <f t="shared" si="7"/>
        <v>1.1168714228399999</v>
      </c>
      <c r="F52" s="115">
        <f t="shared" si="7"/>
        <v>1.2961910755499999</v>
      </c>
      <c r="G52" s="115">
        <f t="shared" si="7"/>
        <v>1.8393771241399999</v>
      </c>
      <c r="H52" s="115">
        <f t="shared" si="7"/>
        <v>1.8820896676300003</v>
      </c>
      <c r="I52" s="115">
        <f t="shared" si="7"/>
        <v>1.5957394363400002</v>
      </c>
      <c r="J52" s="115">
        <f t="shared" si="7"/>
        <v>1.622199417</v>
      </c>
      <c r="K52" s="115">
        <f t="shared" si="7"/>
        <v>1.6707411974800002</v>
      </c>
      <c r="L52" s="115">
        <f t="shared" si="7"/>
        <v>1.6719405120799999</v>
      </c>
      <c r="M52" s="115">
        <f t="shared" si="7"/>
        <v>1.6527377385099999</v>
      </c>
      <c r="N52" s="115">
        <f t="shared" si="7"/>
        <v>1.65031092399</v>
      </c>
      <c r="O52" s="80"/>
      <c r="P52" s="80"/>
      <c r="Q52" s="80"/>
    </row>
    <row r="53" spans="1:17" ht="13" outlineLevel="3" x14ac:dyDescent="0.3">
      <c r="A53" s="93" t="s">
        <v>140</v>
      </c>
      <c r="B53" s="18">
        <v>0.15948377011000001</v>
      </c>
      <c r="C53" s="18">
        <v>0.15123495813999999</v>
      </c>
      <c r="D53" s="18">
        <v>0.14725505508</v>
      </c>
      <c r="E53" s="18">
        <v>0.14668534994999999</v>
      </c>
      <c r="F53" s="18">
        <v>0.14598461498000001</v>
      </c>
      <c r="G53" s="18">
        <v>0.14363458128000001</v>
      </c>
      <c r="H53" s="18">
        <v>0.14128454759</v>
      </c>
      <c r="I53" s="18">
        <v>0.12104283579</v>
      </c>
      <c r="J53" s="18">
        <v>0.12058707137999999</v>
      </c>
      <c r="K53" s="18">
        <v>0.12013130696</v>
      </c>
      <c r="L53" s="18">
        <v>0.11906375415000001</v>
      </c>
      <c r="M53" s="18">
        <v>0.1181010253</v>
      </c>
      <c r="N53" s="18">
        <v>0.11713829645</v>
      </c>
      <c r="O53" s="80"/>
      <c r="P53" s="80"/>
      <c r="Q53" s="80"/>
    </row>
    <row r="54" spans="1:17" ht="13" outlineLevel="3" x14ac:dyDescent="0.3">
      <c r="A54" s="93" t="s">
        <v>125</v>
      </c>
      <c r="B54" s="18">
        <v>1.2999999999999999E-2</v>
      </c>
      <c r="C54" s="18">
        <v>1.2999999999999999E-2</v>
      </c>
      <c r="D54" s="18">
        <v>1.2999999999999999E-2</v>
      </c>
      <c r="E54" s="18">
        <v>1.2999999999999999E-2</v>
      </c>
      <c r="F54" s="18">
        <v>1.2999999999999999E-2</v>
      </c>
      <c r="G54" s="18">
        <v>1.2999999999999999E-2</v>
      </c>
      <c r="H54" s="18">
        <v>1.2999999999999999E-2</v>
      </c>
      <c r="I54" s="18">
        <v>1.2999999999999999E-2</v>
      </c>
      <c r="J54" s="18">
        <v>1.2999999999999999E-2</v>
      </c>
      <c r="K54" s="18">
        <v>1.2999999999999999E-2</v>
      </c>
      <c r="L54" s="18">
        <v>1.2999999999999999E-2</v>
      </c>
      <c r="M54" s="18">
        <v>1.2999999999999999E-2</v>
      </c>
      <c r="N54" s="18">
        <v>1.2999999999999999E-2</v>
      </c>
      <c r="O54" s="80"/>
      <c r="P54" s="80"/>
      <c r="Q54" s="80"/>
    </row>
    <row r="55" spans="1:17" ht="13" outlineLevel="3" x14ac:dyDescent="0.3">
      <c r="A55" s="93" t="s">
        <v>199</v>
      </c>
      <c r="B55" s="18">
        <v>0.01</v>
      </c>
      <c r="C55" s="18">
        <v>0.01</v>
      </c>
      <c r="D55" s="18">
        <v>0.01</v>
      </c>
      <c r="E55" s="18">
        <v>0.01</v>
      </c>
      <c r="F55" s="18">
        <v>0.01</v>
      </c>
      <c r="G55" s="18">
        <v>0.01</v>
      </c>
      <c r="H55" s="18">
        <v>0.01</v>
      </c>
      <c r="I55" s="18">
        <v>0.01</v>
      </c>
      <c r="J55" s="18">
        <v>0.01</v>
      </c>
      <c r="K55" s="18">
        <v>0.01</v>
      </c>
      <c r="L55" s="18">
        <v>0.01</v>
      </c>
      <c r="M55" s="18">
        <v>0.01</v>
      </c>
      <c r="N55" s="18">
        <v>0.01</v>
      </c>
      <c r="O55" s="80"/>
      <c r="P55" s="80"/>
      <c r="Q55" s="80"/>
    </row>
    <row r="56" spans="1:17" ht="13" outlineLevel="3" x14ac:dyDescent="0.3">
      <c r="A56" s="93" t="s">
        <v>183</v>
      </c>
      <c r="B56" s="18">
        <v>1.4E-2</v>
      </c>
      <c r="C56" s="18">
        <v>1.4E-2</v>
      </c>
      <c r="D56" s="18">
        <v>1.4E-2</v>
      </c>
      <c r="E56" s="18">
        <v>1.4E-2</v>
      </c>
      <c r="F56" s="18">
        <v>1.4E-2</v>
      </c>
      <c r="G56" s="18">
        <v>1.4E-2</v>
      </c>
      <c r="H56" s="18">
        <v>1.4E-2</v>
      </c>
      <c r="I56" s="18">
        <v>1.4E-2</v>
      </c>
      <c r="J56" s="18">
        <v>1.4E-2</v>
      </c>
      <c r="K56" s="18">
        <v>1.4E-2</v>
      </c>
      <c r="L56" s="18">
        <v>1.4E-2</v>
      </c>
      <c r="M56" s="18">
        <v>1.4E-2</v>
      </c>
      <c r="N56" s="18">
        <v>1.4E-2</v>
      </c>
      <c r="O56" s="80"/>
      <c r="P56" s="80"/>
      <c r="Q56" s="80"/>
    </row>
    <row r="57" spans="1:17" ht="13" outlineLevel="3" x14ac:dyDescent="0.3">
      <c r="A57" s="93" t="s">
        <v>60</v>
      </c>
      <c r="B57" s="18">
        <v>0.38894169869</v>
      </c>
      <c r="C57" s="18">
        <v>0.37585377215999999</v>
      </c>
      <c r="D57" s="18">
        <v>0.36737737288</v>
      </c>
      <c r="E57" s="18">
        <v>0.36715039611</v>
      </c>
      <c r="F57" s="18">
        <v>0.37122421132</v>
      </c>
      <c r="G57" s="18">
        <v>0.37359993204000003</v>
      </c>
      <c r="H57" s="18">
        <v>0.37331849014000001</v>
      </c>
      <c r="I57" s="18">
        <v>0.33358489659000001</v>
      </c>
      <c r="J57" s="18">
        <v>0.33369384984</v>
      </c>
      <c r="K57" s="18">
        <v>0.33411708957000003</v>
      </c>
      <c r="L57" s="18">
        <v>0.33438038436</v>
      </c>
      <c r="M57" s="18">
        <v>0.33485362602000002</v>
      </c>
      <c r="N57" s="18">
        <v>0.33856009715000002</v>
      </c>
      <c r="O57" s="80"/>
      <c r="P57" s="80"/>
      <c r="Q57" s="80"/>
    </row>
    <row r="58" spans="1:17" ht="13" outlineLevel="3" x14ac:dyDescent="0.3">
      <c r="A58" s="93" t="s">
        <v>180</v>
      </c>
      <c r="B58" s="18">
        <v>0.45876715325</v>
      </c>
      <c r="C58" s="18">
        <v>0.43165284256999997</v>
      </c>
      <c r="D58" s="18">
        <v>0.41862236801000002</v>
      </c>
      <c r="E58" s="18">
        <v>0.41770677047999999</v>
      </c>
      <c r="F58" s="18">
        <v>0.41550933638999998</v>
      </c>
      <c r="G58" s="18">
        <v>0.41459373886000001</v>
      </c>
      <c r="H58" s="18">
        <v>0.41459373886000001</v>
      </c>
      <c r="I58" s="18">
        <v>0.35421542210000001</v>
      </c>
      <c r="J58" s="18">
        <v>0.35348294356999999</v>
      </c>
      <c r="K58" s="18">
        <v>0.38436798651999998</v>
      </c>
      <c r="L58" s="18">
        <v>0.38261003804999999</v>
      </c>
      <c r="M58" s="18">
        <v>0.38187755952000002</v>
      </c>
      <c r="N58" s="18">
        <v>0.381145081</v>
      </c>
      <c r="O58" s="80"/>
      <c r="P58" s="80"/>
      <c r="Q58" s="80"/>
    </row>
    <row r="59" spans="1:17" ht="13" outlineLevel="3" x14ac:dyDescent="0.3">
      <c r="A59" s="93" t="s">
        <v>210</v>
      </c>
      <c r="B59" s="18">
        <v>0.13291786366</v>
      </c>
      <c r="C59" s="18">
        <v>0.13724102055000001</v>
      </c>
      <c r="D59" s="18">
        <v>0.14598965146000001</v>
      </c>
      <c r="E59" s="18">
        <v>0.14832890630000001</v>
      </c>
      <c r="F59" s="18">
        <v>0.32647291286000002</v>
      </c>
      <c r="G59" s="18">
        <v>0.87054887195999997</v>
      </c>
      <c r="H59" s="18">
        <v>0.91589289104000005</v>
      </c>
      <c r="I59" s="18">
        <v>0.74989628186000001</v>
      </c>
      <c r="J59" s="18">
        <v>0.77743555221000005</v>
      </c>
      <c r="K59" s="18">
        <v>0.79512481443000005</v>
      </c>
      <c r="L59" s="18">
        <v>0.79888633551999999</v>
      </c>
      <c r="M59" s="18">
        <v>0.78090552766999999</v>
      </c>
      <c r="N59" s="18">
        <v>0.77646744939000001</v>
      </c>
      <c r="O59" s="80"/>
      <c r="P59" s="80"/>
      <c r="Q59" s="80"/>
    </row>
    <row r="60" spans="1:17" ht="13" outlineLevel="2" x14ac:dyDescent="0.3">
      <c r="A60" s="200" t="s">
        <v>138</v>
      </c>
      <c r="B60" s="115">
        <f t="shared" ref="B60:N60" si="8">SUM(B$61:B$61)</f>
        <v>3.4996809999999997E-5</v>
      </c>
      <c r="C60" s="115">
        <f t="shared" si="8"/>
        <v>3.3166110000000002E-5</v>
      </c>
      <c r="D60" s="115">
        <f t="shared" si="8"/>
        <v>3.2632139999999998E-5</v>
      </c>
      <c r="E60" s="115">
        <f t="shared" si="8"/>
        <v>3.2632139999999998E-5</v>
      </c>
      <c r="F60" s="115">
        <f t="shared" si="8"/>
        <v>3.2632139999999998E-5</v>
      </c>
      <c r="G60" s="115">
        <f t="shared" si="8"/>
        <v>3.2632139999999998E-5</v>
      </c>
      <c r="H60" s="115">
        <f t="shared" si="8"/>
        <v>3.2632139999999998E-5</v>
      </c>
      <c r="I60" s="115">
        <f t="shared" si="8"/>
        <v>2.6105729999999998E-5</v>
      </c>
      <c r="J60" s="115">
        <f t="shared" si="8"/>
        <v>2.6105729999999998E-5</v>
      </c>
      <c r="K60" s="115">
        <f t="shared" si="8"/>
        <v>2.6105729999999998E-5</v>
      </c>
      <c r="L60" s="115">
        <f t="shared" si="8"/>
        <v>2.6105729999999998E-5</v>
      </c>
      <c r="M60" s="115">
        <f t="shared" si="8"/>
        <v>2.6105729999999998E-5</v>
      </c>
      <c r="N60" s="115">
        <f t="shared" si="8"/>
        <v>2.6105729999999998E-5</v>
      </c>
      <c r="O60" s="80"/>
      <c r="P60" s="80"/>
      <c r="Q60" s="80"/>
    </row>
    <row r="61" spans="1:17" ht="13" outlineLevel="3" x14ac:dyDescent="0.3">
      <c r="A61" s="93" t="s">
        <v>66</v>
      </c>
      <c r="B61" s="18">
        <v>3.4996809999999997E-5</v>
      </c>
      <c r="C61" s="18">
        <v>3.3166110000000002E-5</v>
      </c>
      <c r="D61" s="18">
        <v>3.2632139999999998E-5</v>
      </c>
      <c r="E61" s="18">
        <v>3.2632139999999998E-5</v>
      </c>
      <c r="F61" s="18">
        <v>3.2632139999999998E-5</v>
      </c>
      <c r="G61" s="18">
        <v>3.2632139999999998E-5</v>
      </c>
      <c r="H61" s="18">
        <v>3.2632139999999998E-5</v>
      </c>
      <c r="I61" s="18">
        <v>2.6105729999999998E-5</v>
      </c>
      <c r="J61" s="18">
        <v>2.6105729999999998E-5</v>
      </c>
      <c r="K61" s="18">
        <v>2.6105729999999998E-5</v>
      </c>
      <c r="L61" s="18">
        <v>2.6105729999999998E-5</v>
      </c>
      <c r="M61" s="18">
        <v>2.6105729999999998E-5</v>
      </c>
      <c r="N61" s="18">
        <v>2.6105729999999998E-5</v>
      </c>
      <c r="O61" s="80"/>
      <c r="P61" s="80"/>
      <c r="Q61" s="80"/>
    </row>
    <row r="62" spans="1:17" ht="14.5" x14ac:dyDescent="0.35">
      <c r="A62" s="161" t="s">
        <v>59</v>
      </c>
      <c r="B62" s="232">
        <f t="shared" ref="B62:N62" si="9">B$63+B$98</f>
        <v>57.20547355827</v>
      </c>
      <c r="C62" s="232">
        <f t="shared" si="9"/>
        <v>56.799542881870003</v>
      </c>
      <c r="D62" s="232">
        <f t="shared" si="9"/>
        <v>56.852202223779997</v>
      </c>
      <c r="E62" s="232">
        <f t="shared" si="9"/>
        <v>59.200955988809994</v>
      </c>
      <c r="F62" s="232">
        <f t="shared" si="9"/>
        <v>58.44420683101</v>
      </c>
      <c r="G62" s="232">
        <f t="shared" si="9"/>
        <v>59.810432575209994</v>
      </c>
      <c r="H62" s="232">
        <f t="shared" si="9"/>
        <v>61.170418636389996</v>
      </c>
      <c r="I62" s="232">
        <f t="shared" si="9"/>
        <v>60.536613190319997</v>
      </c>
      <c r="J62" s="232">
        <f t="shared" si="9"/>
        <v>61.605120692349999</v>
      </c>
      <c r="K62" s="232">
        <f t="shared" si="9"/>
        <v>60.829576665479998</v>
      </c>
      <c r="L62" s="232">
        <f t="shared" si="9"/>
        <v>65.508820963289992</v>
      </c>
      <c r="M62" s="232">
        <f t="shared" si="9"/>
        <v>69.325920725810008</v>
      </c>
      <c r="N62" s="232">
        <f t="shared" si="9"/>
        <v>71.398917084909996</v>
      </c>
      <c r="O62" s="80"/>
      <c r="P62" s="80"/>
      <c r="Q62" s="80"/>
    </row>
    <row r="63" spans="1:17" ht="14.5" outlineLevel="1" x14ac:dyDescent="0.35">
      <c r="A63" s="132" t="s">
        <v>65</v>
      </c>
      <c r="B63" s="220">
        <f t="shared" ref="B63:N63" si="10">B$64+B$72+B$83+B$88+B$96</f>
        <v>47.663009876300002</v>
      </c>
      <c r="C63" s="220">
        <f t="shared" si="10"/>
        <v>47.377261770930005</v>
      </c>
      <c r="D63" s="220">
        <f t="shared" si="10"/>
        <v>47.476631155039996</v>
      </c>
      <c r="E63" s="220">
        <f t="shared" si="10"/>
        <v>50.370101846299995</v>
      </c>
      <c r="F63" s="220">
        <f t="shared" si="10"/>
        <v>49.90704545829</v>
      </c>
      <c r="G63" s="220">
        <f t="shared" si="10"/>
        <v>51.234599558279996</v>
      </c>
      <c r="H63" s="220">
        <f t="shared" si="10"/>
        <v>52.796091658149997</v>
      </c>
      <c r="I63" s="220">
        <f t="shared" si="10"/>
        <v>52.207989149180001</v>
      </c>
      <c r="J63" s="220">
        <f t="shared" si="10"/>
        <v>53.438744146090002</v>
      </c>
      <c r="K63" s="220">
        <f t="shared" si="10"/>
        <v>53.199365336290001</v>
      </c>
      <c r="L63" s="220">
        <f t="shared" si="10"/>
        <v>57.800956882409999</v>
      </c>
      <c r="M63" s="220">
        <f t="shared" si="10"/>
        <v>61.477301186360002</v>
      </c>
      <c r="N63" s="220">
        <f t="shared" si="10"/>
        <v>63.591260792390003</v>
      </c>
      <c r="O63" s="80"/>
      <c r="P63" s="80"/>
      <c r="Q63" s="80"/>
    </row>
    <row r="64" spans="1:17" ht="13" outlineLevel="2" x14ac:dyDescent="0.3">
      <c r="A64" s="200" t="s">
        <v>175</v>
      </c>
      <c r="B64" s="115">
        <f t="shared" ref="B64:N64" si="11">SUM(B$65:B$71)</f>
        <v>16.97941619561</v>
      </c>
      <c r="C64" s="115">
        <f t="shared" si="11"/>
        <v>16.806646746960002</v>
      </c>
      <c r="D64" s="115">
        <f t="shared" si="11"/>
        <v>16.912999407659999</v>
      </c>
      <c r="E64" s="115">
        <f t="shared" si="11"/>
        <v>19.987627196479998</v>
      </c>
      <c r="F64" s="115">
        <f t="shared" si="11"/>
        <v>19.236316327889998</v>
      </c>
      <c r="G64" s="115">
        <f t="shared" si="11"/>
        <v>20.151345482210001</v>
      </c>
      <c r="H64" s="115">
        <f t="shared" si="11"/>
        <v>20.516418064020002</v>
      </c>
      <c r="I64" s="115">
        <f t="shared" si="11"/>
        <v>20.120766803310001</v>
      </c>
      <c r="J64" s="115">
        <f t="shared" si="11"/>
        <v>20.98156515082</v>
      </c>
      <c r="K64" s="115">
        <f t="shared" si="11"/>
        <v>21.073078433749998</v>
      </c>
      <c r="L64" s="115">
        <f t="shared" si="11"/>
        <v>25.540917878119998</v>
      </c>
      <c r="M64" s="115">
        <f t="shared" si="11"/>
        <v>28.837707461759997</v>
      </c>
      <c r="N64" s="115">
        <f t="shared" si="11"/>
        <v>30.087463237860003</v>
      </c>
      <c r="O64" s="80"/>
      <c r="P64" s="80"/>
      <c r="Q64" s="80"/>
    </row>
    <row r="65" spans="1:17" ht="13" outlineLevel="3" x14ac:dyDescent="0.3">
      <c r="A65" s="93" t="s">
        <v>105</v>
      </c>
      <c r="B65" s="18">
        <v>2.2672023800000001E-3</v>
      </c>
      <c r="C65" s="18">
        <v>2.2255010600000001E-3</v>
      </c>
      <c r="D65" s="18">
        <v>2.2677021600000001E-3</v>
      </c>
      <c r="E65" s="18">
        <v>2.2277020300000001E-3</v>
      </c>
      <c r="F65" s="18">
        <v>2.0978981299999999E-3</v>
      </c>
      <c r="G65" s="18">
        <v>2.15369733E-3</v>
      </c>
      <c r="H65" s="18">
        <v>2.1040987999999998E-3</v>
      </c>
      <c r="I65" s="18">
        <v>2.0234025899999999E-3</v>
      </c>
      <c r="J65" s="18">
        <v>2.0048019299999998E-3</v>
      </c>
      <c r="K65" s="18">
        <v>1.9448980799999999E-3</v>
      </c>
      <c r="L65" s="18">
        <v>1.9912985499999998E-3</v>
      </c>
      <c r="M65" s="18">
        <v>2.07469796E-3</v>
      </c>
      <c r="N65" s="18">
        <v>2.13029758E-3</v>
      </c>
      <c r="O65" s="80"/>
      <c r="P65" s="80"/>
      <c r="Q65" s="80"/>
    </row>
    <row r="66" spans="1:17" ht="13" outlineLevel="3" x14ac:dyDescent="0.3">
      <c r="A66" s="93" t="s">
        <v>51</v>
      </c>
      <c r="B66" s="18">
        <v>0.3863149676</v>
      </c>
      <c r="C66" s="18">
        <v>0.38132358881</v>
      </c>
      <c r="D66" s="18">
        <v>0.37874322635000002</v>
      </c>
      <c r="E66" s="18">
        <v>0.37098992487999999</v>
      </c>
      <c r="F66" s="18">
        <v>0.34179742507999999</v>
      </c>
      <c r="G66" s="18">
        <v>0.31403854581000001</v>
      </c>
      <c r="H66" s="18">
        <v>0.30317729047000003</v>
      </c>
      <c r="I66" s="18">
        <v>0.29154986211</v>
      </c>
      <c r="J66" s="18">
        <v>0.28886971376999998</v>
      </c>
      <c r="K66" s="18">
        <v>0.27930177537</v>
      </c>
      <c r="L66" s="18">
        <v>0.28005180116</v>
      </c>
      <c r="M66" s="18">
        <v>0.25541469443999998</v>
      </c>
      <c r="N66" s="18">
        <v>0.25855498448999997</v>
      </c>
      <c r="O66" s="80"/>
      <c r="P66" s="80"/>
      <c r="Q66" s="80"/>
    </row>
    <row r="67" spans="1:17" ht="13" outlineLevel="3" x14ac:dyDescent="0.3">
      <c r="A67" s="93" t="s">
        <v>94</v>
      </c>
      <c r="B67" s="18">
        <v>1.0156447287699999</v>
      </c>
      <c r="C67" s="18">
        <v>0.99696367661999996</v>
      </c>
      <c r="D67" s="18">
        <v>1.00370570211</v>
      </c>
      <c r="E67" s="18">
        <v>1.7291626718999999</v>
      </c>
      <c r="F67" s="18">
        <v>1.6263098033100001</v>
      </c>
      <c r="G67" s="18">
        <v>1.65796150439</v>
      </c>
      <c r="H67" s="18">
        <v>1.61940378176</v>
      </c>
      <c r="I67" s="18">
        <v>1.55729655256</v>
      </c>
      <c r="J67" s="18">
        <v>1.53222785811</v>
      </c>
      <c r="K67" s="18">
        <v>1.97189116806</v>
      </c>
      <c r="L67" s="18">
        <v>2.5147689580899999</v>
      </c>
      <c r="M67" s="18">
        <v>2.60891363514</v>
      </c>
      <c r="N67" s="18">
        <v>2.6833592883700002</v>
      </c>
      <c r="O67" s="80"/>
      <c r="P67" s="80"/>
      <c r="Q67" s="80"/>
    </row>
    <row r="68" spans="1:17" ht="13" outlineLevel="3" x14ac:dyDescent="0.3">
      <c r="A68" s="93" t="s">
        <v>167</v>
      </c>
      <c r="B68" s="18">
        <v>4.9991812509700004</v>
      </c>
      <c r="C68" s="18">
        <v>4.9072298403000003</v>
      </c>
      <c r="D68" s="18">
        <v>5.0002832687799996</v>
      </c>
      <c r="E68" s="18">
        <v>5.5803935751199996</v>
      </c>
      <c r="F68" s="18">
        <v>5.2552348153799997</v>
      </c>
      <c r="G68" s="18">
        <v>6.0411210087800002</v>
      </c>
      <c r="H68" s="18">
        <v>5.9019971355200003</v>
      </c>
      <c r="I68" s="18">
        <v>5.6756442685800002</v>
      </c>
      <c r="J68" s="18">
        <v>6.6258703915200003</v>
      </c>
      <c r="K68" s="18">
        <v>6.4278881608900003</v>
      </c>
      <c r="L68" s="18">
        <v>8.5725402394299994</v>
      </c>
      <c r="M68" s="18">
        <v>11.524947195159999</v>
      </c>
      <c r="N68" s="18">
        <v>12.366377438580001</v>
      </c>
      <c r="O68" s="80"/>
      <c r="P68" s="80"/>
      <c r="Q68" s="80"/>
    </row>
    <row r="69" spans="1:17" ht="13" outlineLevel="3" x14ac:dyDescent="0.3">
      <c r="A69" s="93" t="s">
        <v>132</v>
      </c>
      <c r="B69" s="18">
        <v>6.1552473171899997</v>
      </c>
      <c r="C69" s="18">
        <v>6.1224911433100004</v>
      </c>
      <c r="D69" s="18">
        <v>6.0989206782599998</v>
      </c>
      <c r="E69" s="18">
        <v>6.54536724989</v>
      </c>
      <c r="F69" s="18">
        <v>6.6225630349199998</v>
      </c>
      <c r="G69" s="18">
        <v>6.7260069623999996</v>
      </c>
      <c r="H69" s="18">
        <v>7.3659414820600002</v>
      </c>
      <c r="I69" s="18">
        <v>7.2846069934199997</v>
      </c>
      <c r="J69" s="18">
        <v>7.3102546998799998</v>
      </c>
      <c r="K69" s="18">
        <v>7.2506982970099996</v>
      </c>
      <c r="L69" s="18">
        <v>7.72522206889</v>
      </c>
      <c r="M69" s="18">
        <v>7.83908538848</v>
      </c>
      <c r="N69" s="18">
        <v>8.2985369566399996</v>
      </c>
      <c r="O69" s="80"/>
      <c r="P69" s="80"/>
      <c r="Q69" s="80"/>
    </row>
    <row r="70" spans="1:17" ht="13" outlineLevel="3" x14ac:dyDescent="0.3">
      <c r="A70" s="93" t="s">
        <v>147</v>
      </c>
      <c r="B70" s="18">
        <v>4.3625608583400002</v>
      </c>
      <c r="C70" s="18">
        <v>4.3382131265000003</v>
      </c>
      <c r="D70" s="18">
        <v>4.3706181309699996</v>
      </c>
      <c r="E70" s="18">
        <v>5.6995205279699999</v>
      </c>
      <c r="F70" s="18">
        <v>5.3279359158600004</v>
      </c>
      <c r="G70" s="18">
        <v>5.3493295170000001</v>
      </c>
      <c r="H70" s="18">
        <v>5.2624558949100004</v>
      </c>
      <c r="I70" s="18">
        <v>5.2458783497799999</v>
      </c>
      <c r="J70" s="18">
        <v>5.1576773791999999</v>
      </c>
      <c r="K70" s="18">
        <v>5.0726076468999999</v>
      </c>
      <c r="L70" s="18">
        <v>6.3769995770000003</v>
      </c>
      <c r="M70" s="18">
        <v>6.5337690202200003</v>
      </c>
      <c r="N70" s="18">
        <v>6.4009203970500002</v>
      </c>
      <c r="O70" s="80"/>
      <c r="P70" s="80"/>
      <c r="Q70" s="80"/>
    </row>
    <row r="71" spans="1:17" ht="13" outlineLevel="3" x14ac:dyDescent="0.3">
      <c r="A71" s="93" t="s">
        <v>142</v>
      </c>
      <c r="B71" s="18">
        <v>5.8199870360000003E-2</v>
      </c>
      <c r="C71" s="18">
        <v>5.8199870360000003E-2</v>
      </c>
      <c r="D71" s="18">
        <v>5.846069903E-2</v>
      </c>
      <c r="E71" s="18">
        <v>5.9965544689999997E-2</v>
      </c>
      <c r="F71" s="18">
        <v>6.0377435209999997E-2</v>
      </c>
      <c r="G71" s="18">
        <v>6.0734246499999998E-2</v>
      </c>
      <c r="H71" s="18">
        <v>6.1338380499999998E-2</v>
      </c>
      <c r="I71" s="18">
        <v>6.3767374269999996E-2</v>
      </c>
      <c r="J71" s="18">
        <v>6.4660306410000007E-2</v>
      </c>
      <c r="K71" s="18">
        <v>6.8746487440000004E-2</v>
      </c>
      <c r="L71" s="18">
        <v>6.9343934999999995E-2</v>
      </c>
      <c r="M71" s="18">
        <v>7.3502830359999993E-2</v>
      </c>
      <c r="N71" s="18">
        <v>7.7583875149999995E-2</v>
      </c>
      <c r="O71" s="80"/>
      <c r="P71" s="80"/>
      <c r="Q71" s="80"/>
    </row>
    <row r="72" spans="1:17" ht="13" outlineLevel="2" x14ac:dyDescent="0.3">
      <c r="A72" s="200" t="s">
        <v>43</v>
      </c>
      <c r="B72" s="115">
        <f t="shared" ref="B72:N72" si="12">SUM(B$73:B$82)</f>
        <v>1.4938727953400002</v>
      </c>
      <c r="C72" s="115">
        <f t="shared" si="12"/>
        <v>1.4866747342900002</v>
      </c>
      <c r="D72" s="115">
        <f t="shared" si="12"/>
        <v>1.4994826430700001</v>
      </c>
      <c r="E72" s="115">
        <f t="shared" si="12"/>
        <v>1.4675076118499999</v>
      </c>
      <c r="F72" s="115">
        <f t="shared" si="12"/>
        <v>2.1260417126800002</v>
      </c>
      <c r="G72" s="115">
        <f t="shared" si="12"/>
        <v>2.42005792956</v>
      </c>
      <c r="H72" s="115">
        <f t="shared" si="12"/>
        <v>3.7485755695499998</v>
      </c>
      <c r="I72" s="115">
        <f t="shared" si="12"/>
        <v>3.7219439196200002</v>
      </c>
      <c r="J72" s="115">
        <f t="shared" si="12"/>
        <v>4.2339254962500004</v>
      </c>
      <c r="K72" s="115">
        <f t="shared" si="12"/>
        <v>4.0982190124000004</v>
      </c>
      <c r="L72" s="115">
        <f t="shared" si="12"/>
        <v>4.1156210985300001</v>
      </c>
      <c r="M72" s="115">
        <f t="shared" si="12"/>
        <v>4.2371995698899996</v>
      </c>
      <c r="N72" s="115">
        <f t="shared" si="12"/>
        <v>4.9950167217899999</v>
      </c>
      <c r="O72" s="80"/>
      <c r="P72" s="80"/>
      <c r="Q72" s="80"/>
    </row>
    <row r="73" spans="1:17" ht="13" outlineLevel="3" x14ac:dyDescent="0.3">
      <c r="A73" s="93" t="s">
        <v>23</v>
      </c>
      <c r="B73" s="18">
        <v>2.0492385960000001E-2</v>
      </c>
      <c r="C73" s="18">
        <v>2.029741455E-2</v>
      </c>
      <c r="D73" s="18">
        <v>2.0614518120000001E-2</v>
      </c>
      <c r="E73" s="18">
        <v>2.762470169E-2</v>
      </c>
      <c r="F73" s="18">
        <v>2.6094007339999999E-2</v>
      </c>
      <c r="G73" s="18">
        <v>2.654545702E-2</v>
      </c>
      <c r="H73" s="18">
        <v>2.2325200900000002E-2</v>
      </c>
      <c r="I73" s="18">
        <v>2.2265492340000002E-2</v>
      </c>
      <c r="J73" s="18">
        <v>2.1521425229999998E-2</v>
      </c>
      <c r="K73" s="18">
        <v>1.9973554630000001E-2</v>
      </c>
      <c r="L73" s="18">
        <v>2.1225607059999999E-2</v>
      </c>
      <c r="M73" s="18">
        <v>2.208266586E-2</v>
      </c>
      <c r="N73" s="18">
        <v>2.210838918E-2</v>
      </c>
      <c r="O73" s="80"/>
      <c r="P73" s="80"/>
      <c r="Q73" s="80"/>
    </row>
    <row r="74" spans="1:17" ht="13" outlineLevel="3" x14ac:dyDescent="0.3">
      <c r="A74" s="93" t="s">
        <v>12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0.20048019339000001</v>
      </c>
      <c r="K74" s="18">
        <v>0.1944898082</v>
      </c>
      <c r="L74" s="18">
        <v>0.19912985456999999</v>
      </c>
      <c r="M74" s="18">
        <v>0.20746979649</v>
      </c>
      <c r="N74" s="18">
        <v>0.21302975776999999</v>
      </c>
      <c r="O74" s="80"/>
      <c r="P74" s="80"/>
      <c r="Q74" s="80"/>
    </row>
    <row r="75" spans="1:17" ht="13" outlineLevel="3" x14ac:dyDescent="0.3">
      <c r="A75" s="93" t="s">
        <v>27</v>
      </c>
      <c r="B75" s="18">
        <v>0</v>
      </c>
      <c r="C75" s="18">
        <v>0</v>
      </c>
      <c r="D75" s="18">
        <v>0</v>
      </c>
      <c r="E75" s="18">
        <v>0</v>
      </c>
      <c r="F75" s="18">
        <v>0.23724116987999999</v>
      </c>
      <c r="G75" s="18">
        <v>0.39280196265</v>
      </c>
      <c r="H75" s="18">
        <v>1.1710408217799999</v>
      </c>
      <c r="I75" s="18">
        <v>1.17283182433</v>
      </c>
      <c r="J75" s="18">
        <v>1.50767141349</v>
      </c>
      <c r="K75" s="18">
        <v>1.4528214876000001</v>
      </c>
      <c r="L75" s="18">
        <v>1.4581942664300001</v>
      </c>
      <c r="M75" s="18">
        <v>1.46767097596</v>
      </c>
      <c r="N75" s="18">
        <v>1.8276825705999999</v>
      </c>
      <c r="O75" s="80"/>
      <c r="P75" s="80"/>
      <c r="Q75" s="80"/>
    </row>
    <row r="76" spans="1:17" ht="13" outlineLevel="3" x14ac:dyDescent="0.3">
      <c r="A76" s="93" t="s">
        <v>108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0.21302975776999999</v>
      </c>
      <c r="O76" s="80"/>
      <c r="P76" s="80"/>
      <c r="Q76" s="80"/>
    </row>
    <row r="77" spans="1:17" ht="13" outlineLevel="3" x14ac:dyDescent="0.3">
      <c r="A77" s="93" t="s">
        <v>49</v>
      </c>
      <c r="B77" s="18">
        <v>0.28670076286000001</v>
      </c>
      <c r="C77" s="18">
        <v>0.28142739144000001</v>
      </c>
      <c r="D77" s="18">
        <v>0.28676396308000002</v>
      </c>
      <c r="E77" s="18">
        <v>0.28170571605</v>
      </c>
      <c r="F77" s="18">
        <v>0.42727255219999999</v>
      </c>
      <c r="G77" s="18">
        <v>0.44087127461999998</v>
      </c>
      <c r="H77" s="18">
        <v>0.57017404955999995</v>
      </c>
      <c r="I77" s="18">
        <v>0.54839680734999996</v>
      </c>
      <c r="J77" s="18">
        <v>0.54710282193000004</v>
      </c>
      <c r="K77" s="18">
        <v>0.53090607829000003</v>
      </c>
      <c r="L77" s="18">
        <v>0.54358141986999997</v>
      </c>
      <c r="M77" s="18">
        <v>0.56729238198999998</v>
      </c>
      <c r="N77" s="18">
        <v>0.58684537884999999</v>
      </c>
      <c r="O77" s="80"/>
      <c r="P77" s="80"/>
      <c r="Q77" s="80"/>
    </row>
    <row r="78" spans="1:17" ht="13" outlineLevel="3" x14ac:dyDescent="0.3">
      <c r="A78" s="93" t="s">
        <v>110</v>
      </c>
      <c r="B78" s="18">
        <v>4.1845500289999997E-2</v>
      </c>
      <c r="C78" s="18">
        <v>4.292034258E-2</v>
      </c>
      <c r="D78" s="18">
        <v>4.3734220300000001E-2</v>
      </c>
      <c r="E78" s="18">
        <v>4.2962789719999998E-2</v>
      </c>
      <c r="F78" s="18">
        <v>4.0747026470000003E-2</v>
      </c>
      <c r="G78" s="18">
        <v>4.1830802379999997E-2</v>
      </c>
      <c r="H78" s="18">
        <v>4.1370894390000003E-2</v>
      </c>
      <c r="I78" s="18">
        <v>4.104976565E-2</v>
      </c>
      <c r="J78" s="18">
        <v>4.0713704390000001E-2</v>
      </c>
      <c r="K78" s="18">
        <v>3.9638677070000003E-2</v>
      </c>
      <c r="L78" s="18">
        <v>4.0584357979999999E-2</v>
      </c>
      <c r="M78" s="18">
        <v>4.228410908E-2</v>
      </c>
      <c r="N78" s="18">
        <v>5.3056445690000002E-2</v>
      </c>
      <c r="O78" s="80"/>
      <c r="P78" s="80"/>
      <c r="Q78" s="80"/>
    </row>
    <row r="79" spans="1:17" ht="13" outlineLevel="3" x14ac:dyDescent="0.3">
      <c r="A79" s="93" t="s">
        <v>120</v>
      </c>
      <c r="B79" s="18">
        <v>0.60585586000000002</v>
      </c>
      <c r="C79" s="18">
        <v>0.60585586000000002</v>
      </c>
      <c r="D79" s="18">
        <v>0.60585586000000002</v>
      </c>
      <c r="E79" s="18">
        <v>0.60585586000000002</v>
      </c>
      <c r="F79" s="18">
        <v>0.60585586000000002</v>
      </c>
      <c r="G79" s="18">
        <v>0.60585586000000002</v>
      </c>
      <c r="H79" s="18">
        <v>0.60585586000000002</v>
      </c>
      <c r="I79" s="18">
        <v>0.60585586000000002</v>
      </c>
      <c r="J79" s="18">
        <v>0.60585586000000002</v>
      </c>
      <c r="K79" s="18">
        <v>0.60585586000000002</v>
      </c>
      <c r="L79" s="18">
        <v>0.60585586000000002</v>
      </c>
      <c r="M79" s="18">
        <v>0.60585586000000002</v>
      </c>
      <c r="N79" s="18">
        <v>0.60585586000000002</v>
      </c>
      <c r="O79" s="80"/>
      <c r="P79" s="80"/>
      <c r="Q79" s="80"/>
    </row>
    <row r="80" spans="1:17" ht="13" outlineLevel="3" x14ac:dyDescent="0.3">
      <c r="A80" s="93" t="s">
        <v>137</v>
      </c>
      <c r="B80" s="18">
        <v>4.7255449999999998E-4</v>
      </c>
      <c r="C80" s="18">
        <v>4.7255449999999998E-4</v>
      </c>
      <c r="D80" s="18">
        <v>4.7255449999999998E-4</v>
      </c>
      <c r="E80" s="18">
        <v>4.7255449999999998E-4</v>
      </c>
      <c r="F80" s="18">
        <v>4.7255449999999998E-4</v>
      </c>
      <c r="G80" s="18">
        <v>4.7255449999999998E-4</v>
      </c>
      <c r="H80" s="18">
        <v>4.7255449999999998E-4</v>
      </c>
      <c r="I80" s="18">
        <v>4.7255449999999998E-4</v>
      </c>
      <c r="J80" s="18">
        <v>4.7255449999999998E-4</v>
      </c>
      <c r="K80" s="18">
        <v>4.7255449999999998E-4</v>
      </c>
      <c r="L80" s="18">
        <v>4.7255449999999998E-4</v>
      </c>
      <c r="M80" s="18">
        <v>4.7255449999999998E-4</v>
      </c>
      <c r="N80" s="18">
        <v>4.7255449999999998E-4</v>
      </c>
      <c r="O80" s="80"/>
      <c r="P80" s="80"/>
      <c r="Q80" s="80"/>
    </row>
    <row r="81" spans="1:17" ht="13" outlineLevel="3" x14ac:dyDescent="0.3">
      <c r="A81" s="93" t="s">
        <v>219</v>
      </c>
      <c r="B81" s="18">
        <v>3.9693692959999999E-2</v>
      </c>
      <c r="C81" s="18">
        <v>3.8963595189999999E-2</v>
      </c>
      <c r="D81" s="18">
        <v>4.2903527320000003E-2</v>
      </c>
      <c r="E81" s="18">
        <v>4.0712455369999997E-2</v>
      </c>
      <c r="F81" s="18">
        <v>0.35302493868000001</v>
      </c>
      <c r="G81" s="18">
        <v>0.36241457904000002</v>
      </c>
      <c r="H81" s="18">
        <v>0.36018950583999998</v>
      </c>
      <c r="I81" s="18">
        <v>0.34839871404</v>
      </c>
      <c r="J81" s="18">
        <v>0.34519596777</v>
      </c>
      <c r="K81" s="18">
        <v>0.33236749582000003</v>
      </c>
      <c r="L81" s="18">
        <v>0.34217090552000001</v>
      </c>
      <c r="M81" s="18">
        <v>0.35857613549</v>
      </c>
      <c r="N81" s="18">
        <v>0.47501825474999998</v>
      </c>
      <c r="O81" s="80"/>
      <c r="P81" s="80"/>
      <c r="Q81" s="80"/>
    </row>
    <row r="82" spans="1:17" ht="13" outlineLevel="3" x14ac:dyDescent="0.3">
      <c r="A82" s="93" t="s">
        <v>24</v>
      </c>
      <c r="B82" s="18">
        <v>0.49881203877000002</v>
      </c>
      <c r="C82" s="18">
        <v>0.49673757603000002</v>
      </c>
      <c r="D82" s="18">
        <v>0.49913799975000001</v>
      </c>
      <c r="E82" s="18">
        <v>0.46817353451999999</v>
      </c>
      <c r="F82" s="18">
        <v>0.43533360361000001</v>
      </c>
      <c r="G82" s="18">
        <v>0.54926543935000005</v>
      </c>
      <c r="H82" s="18">
        <v>0.97714668258000004</v>
      </c>
      <c r="I82" s="18">
        <v>0.98267290140999997</v>
      </c>
      <c r="J82" s="18">
        <v>0.96491155554999997</v>
      </c>
      <c r="K82" s="18">
        <v>0.92169349628999997</v>
      </c>
      <c r="L82" s="18">
        <v>0.90440627259999995</v>
      </c>
      <c r="M82" s="18">
        <v>0.96549509052000004</v>
      </c>
      <c r="N82" s="18">
        <v>0.99791775268000005</v>
      </c>
      <c r="O82" s="80"/>
      <c r="P82" s="80"/>
      <c r="Q82" s="80"/>
    </row>
    <row r="83" spans="1:17" ht="13" outlineLevel="2" x14ac:dyDescent="0.3">
      <c r="A83" s="200" t="s">
        <v>221</v>
      </c>
      <c r="B83" s="115">
        <f t="shared" ref="B83:N83" si="13">SUM(B$84:B$87)</f>
        <v>1.8600623522399999</v>
      </c>
      <c r="C83" s="115">
        <f t="shared" si="13"/>
        <v>1.8258496785</v>
      </c>
      <c r="D83" s="115">
        <f t="shared" si="13"/>
        <v>1.8267697136600001</v>
      </c>
      <c r="E83" s="115">
        <f t="shared" si="13"/>
        <v>1.7850162193000001</v>
      </c>
      <c r="F83" s="115">
        <f t="shared" si="13"/>
        <v>1.6810067705099998</v>
      </c>
      <c r="G83" s="115">
        <f t="shared" si="13"/>
        <v>1.7197045515</v>
      </c>
      <c r="H83" s="115">
        <f t="shared" si="13"/>
        <v>1.71258680328</v>
      </c>
      <c r="I83" s="115">
        <f t="shared" si="13"/>
        <v>1.65075201038</v>
      </c>
      <c r="J83" s="115">
        <f t="shared" si="13"/>
        <v>1.59989188888</v>
      </c>
      <c r="K83" s="115">
        <f t="shared" si="13"/>
        <v>1.5398436100399999</v>
      </c>
      <c r="L83" s="115">
        <f t="shared" si="13"/>
        <v>1.5932208075699998</v>
      </c>
      <c r="M83" s="115">
        <f t="shared" si="13"/>
        <v>1.6578004763300001</v>
      </c>
      <c r="N83" s="115">
        <f t="shared" si="13"/>
        <v>1.6511306157100001</v>
      </c>
      <c r="O83" s="80"/>
      <c r="P83" s="80"/>
      <c r="Q83" s="80"/>
    </row>
    <row r="84" spans="1:17" ht="13" outlineLevel="3" x14ac:dyDescent="0.3">
      <c r="A84" s="93" t="s">
        <v>61</v>
      </c>
      <c r="B84" s="18">
        <v>0.73684077395000003</v>
      </c>
      <c r="C84" s="18">
        <v>0.72328784493999998</v>
      </c>
      <c r="D84" s="18">
        <v>0.73700320285999998</v>
      </c>
      <c r="E84" s="18">
        <v>0.72400315841999996</v>
      </c>
      <c r="F84" s="18">
        <v>0.68181689219999997</v>
      </c>
      <c r="G84" s="18">
        <v>0.69995163203999999</v>
      </c>
      <c r="H84" s="18">
        <v>0.68383211014</v>
      </c>
      <c r="I84" s="18">
        <v>0.65760584215999995</v>
      </c>
      <c r="J84" s="18">
        <v>0.65156062850999996</v>
      </c>
      <c r="K84" s="18">
        <v>0.63209187662999999</v>
      </c>
      <c r="L84" s="18">
        <v>0.64717202735000001</v>
      </c>
      <c r="M84" s="18">
        <v>0.67427683859999998</v>
      </c>
      <c r="N84" s="18">
        <v>0.69234671275000004</v>
      </c>
      <c r="O84" s="80"/>
      <c r="P84" s="80"/>
      <c r="Q84" s="80"/>
    </row>
    <row r="85" spans="1:17" ht="13" outlineLevel="3" x14ac:dyDescent="0.3">
      <c r="A85" s="93" t="s">
        <v>77</v>
      </c>
      <c r="B85" s="18">
        <v>5.7960120000000002E-5</v>
      </c>
      <c r="C85" s="18">
        <v>5.6894039999999997E-5</v>
      </c>
      <c r="D85" s="18">
        <v>5.7972900000000002E-5</v>
      </c>
      <c r="E85" s="18">
        <v>5.6950310000000003E-5</v>
      </c>
      <c r="F85" s="18">
        <v>5.3631929999999999E-5</v>
      </c>
      <c r="G85" s="18">
        <v>5.5058410000000002E-5</v>
      </c>
      <c r="H85" s="18">
        <v>5.3790440000000002E-5</v>
      </c>
      <c r="I85" s="18">
        <v>5.1727480000000001E-5</v>
      </c>
      <c r="J85" s="18">
        <v>5.125196E-5</v>
      </c>
      <c r="K85" s="18">
        <v>4.9720540000000002E-5</v>
      </c>
      <c r="L85" s="18">
        <v>5.0906750000000002E-5</v>
      </c>
      <c r="M85" s="18">
        <v>5.3038819999999999E-5</v>
      </c>
      <c r="N85" s="18">
        <v>5.4460209999999998E-5</v>
      </c>
      <c r="O85" s="80"/>
      <c r="P85" s="80"/>
      <c r="Q85" s="80"/>
    </row>
    <row r="86" spans="1:17" ht="13" outlineLevel="3" x14ac:dyDescent="0.3">
      <c r="A86" s="93" t="s">
        <v>174</v>
      </c>
      <c r="B86" s="18">
        <v>0.29744124965000002</v>
      </c>
      <c r="C86" s="18">
        <v>0.29197032531</v>
      </c>
      <c r="D86" s="18">
        <v>0.29783750176000001</v>
      </c>
      <c r="E86" s="18">
        <v>0.28305293592000003</v>
      </c>
      <c r="F86" s="18">
        <v>0.26655998785000001</v>
      </c>
      <c r="G86" s="18">
        <v>0.26763678188000001</v>
      </c>
      <c r="H86" s="18">
        <v>0.29395939884</v>
      </c>
      <c r="I86" s="18">
        <v>0.28653167741000002</v>
      </c>
      <c r="J86" s="18">
        <v>0.27830029280000002</v>
      </c>
      <c r="K86" s="18">
        <v>0.25774141486000002</v>
      </c>
      <c r="L86" s="18">
        <v>0.28053082118</v>
      </c>
      <c r="M86" s="18">
        <v>0.2901325045</v>
      </c>
      <c r="N86" s="18">
        <v>0.30348476916</v>
      </c>
      <c r="O86" s="80"/>
      <c r="P86" s="80"/>
      <c r="Q86" s="80"/>
    </row>
    <row r="87" spans="1:17" ht="13" outlineLevel="3" x14ac:dyDescent="0.3">
      <c r="A87" s="93" t="s">
        <v>47</v>
      </c>
      <c r="B87" s="18">
        <v>0.82572236852000003</v>
      </c>
      <c r="C87" s="18">
        <v>0.81053461420999995</v>
      </c>
      <c r="D87" s="18">
        <v>0.79187103613999998</v>
      </c>
      <c r="E87" s="18">
        <v>0.77790317465000003</v>
      </c>
      <c r="F87" s="18">
        <v>0.73257625852999997</v>
      </c>
      <c r="G87" s="18">
        <v>0.75206107916999998</v>
      </c>
      <c r="H87" s="18">
        <v>0.73474150386000003</v>
      </c>
      <c r="I87" s="18">
        <v>0.70656276333000001</v>
      </c>
      <c r="J87" s="18">
        <v>0.66997971561000003</v>
      </c>
      <c r="K87" s="18">
        <v>0.64996059800999995</v>
      </c>
      <c r="L87" s="18">
        <v>0.66546705229000003</v>
      </c>
      <c r="M87" s="18">
        <v>0.69333809441000005</v>
      </c>
      <c r="N87" s="18">
        <v>0.65524467359000005</v>
      </c>
      <c r="O87" s="80"/>
      <c r="P87" s="80"/>
      <c r="Q87" s="80"/>
    </row>
    <row r="88" spans="1:17" ht="13" outlineLevel="2" x14ac:dyDescent="0.3">
      <c r="A88" s="200" t="s">
        <v>52</v>
      </c>
      <c r="B88" s="115">
        <f t="shared" ref="B88:N88" si="14">SUM(B$89:B$95)</f>
        <v>22.912232679060001</v>
      </c>
      <c r="C88" s="115">
        <f t="shared" si="14"/>
        <v>22.865318694030002</v>
      </c>
      <c r="D88" s="115">
        <f t="shared" si="14"/>
        <v>22.81179493306</v>
      </c>
      <c r="E88" s="115">
        <f t="shared" si="14"/>
        <v>22.766794779229997</v>
      </c>
      <c r="F88" s="115">
        <f t="shared" si="14"/>
        <v>22.620765396119999</v>
      </c>
      <c r="G88" s="115">
        <f t="shared" si="14"/>
        <v>22.683539495510001</v>
      </c>
      <c r="H88" s="115">
        <f t="shared" si="14"/>
        <v>22.627741150609999</v>
      </c>
      <c r="I88" s="115">
        <f t="shared" si="14"/>
        <v>22.536957915209999</v>
      </c>
      <c r="J88" s="115">
        <f t="shared" si="14"/>
        <v>22.516032175639999</v>
      </c>
      <c r="K88" s="115">
        <f t="shared" si="14"/>
        <v>22.448640342209998</v>
      </c>
      <c r="L88" s="115">
        <f t="shared" si="14"/>
        <v>22.500840863959997</v>
      </c>
      <c r="M88" s="115">
        <f t="shared" si="14"/>
        <v>22.594665210540001</v>
      </c>
      <c r="N88" s="115">
        <f t="shared" si="14"/>
        <v>22.657214774909999</v>
      </c>
      <c r="O88" s="80"/>
      <c r="P88" s="80"/>
      <c r="Q88" s="80"/>
    </row>
    <row r="89" spans="1:17" ht="13" outlineLevel="3" x14ac:dyDescent="0.3">
      <c r="A89" s="93" t="s">
        <v>117</v>
      </c>
      <c r="B89" s="18">
        <v>3</v>
      </c>
      <c r="C89" s="18">
        <v>3</v>
      </c>
      <c r="D89" s="18">
        <v>3</v>
      </c>
      <c r="E89" s="18">
        <v>3</v>
      </c>
      <c r="F89" s="18">
        <v>3</v>
      </c>
      <c r="G89" s="18">
        <v>3</v>
      </c>
      <c r="H89" s="18">
        <v>3</v>
      </c>
      <c r="I89" s="18">
        <v>3</v>
      </c>
      <c r="J89" s="18">
        <v>3</v>
      </c>
      <c r="K89" s="18">
        <v>3</v>
      </c>
      <c r="L89" s="18">
        <v>3</v>
      </c>
      <c r="M89" s="18">
        <v>3</v>
      </c>
      <c r="N89" s="18">
        <v>3</v>
      </c>
      <c r="O89" s="80"/>
      <c r="P89" s="80"/>
      <c r="Q89" s="80"/>
    </row>
    <row r="90" spans="1:17" ht="13" outlineLevel="3" x14ac:dyDescent="0.3">
      <c r="A90" s="93" t="s">
        <v>205</v>
      </c>
      <c r="B90" s="18">
        <v>7.6616299999999997</v>
      </c>
      <c r="C90" s="18">
        <v>7.6616299999999997</v>
      </c>
      <c r="D90" s="18">
        <v>7.5606299999999997</v>
      </c>
      <c r="E90" s="18">
        <v>7.5606299999999997</v>
      </c>
      <c r="F90" s="18">
        <v>7.5606299999999997</v>
      </c>
      <c r="G90" s="18">
        <v>7.5606299999999997</v>
      </c>
      <c r="H90" s="18">
        <v>7.5606299999999997</v>
      </c>
      <c r="I90" s="18">
        <v>7.5606299999999997</v>
      </c>
      <c r="J90" s="18">
        <v>7.5606299999999997</v>
      </c>
      <c r="K90" s="18">
        <v>7.5606299999999997</v>
      </c>
      <c r="L90" s="18">
        <v>7.5606299999999997</v>
      </c>
      <c r="M90" s="18">
        <v>7.5606299999999997</v>
      </c>
      <c r="N90" s="18">
        <v>7.5606299999999997</v>
      </c>
      <c r="O90" s="80"/>
      <c r="P90" s="80"/>
      <c r="Q90" s="80"/>
    </row>
    <row r="91" spans="1:17" ht="13" outlineLevel="3" x14ac:dyDescent="0.3">
      <c r="A91" s="93" t="s">
        <v>223</v>
      </c>
      <c r="B91" s="18">
        <v>3</v>
      </c>
      <c r="C91" s="18">
        <v>3</v>
      </c>
      <c r="D91" s="18">
        <v>3</v>
      </c>
      <c r="E91" s="18">
        <v>3</v>
      </c>
      <c r="F91" s="18">
        <v>3</v>
      </c>
      <c r="G91" s="18">
        <v>3</v>
      </c>
      <c r="H91" s="18">
        <v>3</v>
      </c>
      <c r="I91" s="18">
        <v>3</v>
      </c>
      <c r="J91" s="18">
        <v>3</v>
      </c>
      <c r="K91" s="18">
        <v>3</v>
      </c>
      <c r="L91" s="18">
        <v>3</v>
      </c>
      <c r="M91" s="18">
        <v>3</v>
      </c>
      <c r="N91" s="18">
        <v>3</v>
      </c>
      <c r="O91" s="80"/>
      <c r="P91" s="80"/>
      <c r="Q91" s="80"/>
    </row>
    <row r="92" spans="1:17" ht="13" outlineLevel="3" x14ac:dyDescent="0.3">
      <c r="A92" s="93" t="s">
        <v>21</v>
      </c>
      <c r="B92" s="18">
        <v>2.35</v>
      </c>
      <c r="C92" s="18">
        <v>2.35</v>
      </c>
      <c r="D92" s="18">
        <v>2.35</v>
      </c>
      <c r="E92" s="18">
        <v>2.35</v>
      </c>
      <c r="F92" s="18">
        <v>2.35</v>
      </c>
      <c r="G92" s="18">
        <v>2.35</v>
      </c>
      <c r="H92" s="18">
        <v>2.35</v>
      </c>
      <c r="I92" s="18">
        <v>2.35</v>
      </c>
      <c r="J92" s="18">
        <v>2.35</v>
      </c>
      <c r="K92" s="18">
        <v>2.35</v>
      </c>
      <c r="L92" s="18">
        <v>2.35</v>
      </c>
      <c r="M92" s="18">
        <v>2.35</v>
      </c>
      <c r="N92" s="18">
        <v>2.35</v>
      </c>
      <c r="O92" s="80"/>
      <c r="P92" s="80"/>
      <c r="Q92" s="80"/>
    </row>
    <row r="93" spans="1:17" ht="13" outlineLevel="3" x14ac:dyDescent="0.3">
      <c r="A93" s="93" t="s">
        <v>58</v>
      </c>
      <c r="B93" s="18">
        <v>1.1336011906900001</v>
      </c>
      <c r="C93" s="18">
        <v>1.1127505306800001</v>
      </c>
      <c r="D93" s="18">
        <v>1.13385108136</v>
      </c>
      <c r="E93" s="18">
        <v>1.1138510129899999</v>
      </c>
      <c r="F93" s="18">
        <v>1.04894906494</v>
      </c>
      <c r="G93" s="18">
        <v>1.07684866467</v>
      </c>
      <c r="H93" s="18">
        <v>1.05204940027</v>
      </c>
      <c r="I93" s="18">
        <v>1.01170129565</v>
      </c>
      <c r="J93" s="18">
        <v>1.00240096695</v>
      </c>
      <c r="K93" s="18">
        <v>0.97244904097999996</v>
      </c>
      <c r="L93" s="18">
        <v>0.99564927287000005</v>
      </c>
      <c r="M93" s="18">
        <v>1.03734898246</v>
      </c>
      <c r="N93" s="18">
        <v>1.06514878885</v>
      </c>
      <c r="O93" s="80"/>
      <c r="P93" s="80"/>
      <c r="Q93" s="80"/>
    </row>
    <row r="94" spans="1:17" ht="13" outlineLevel="3" x14ac:dyDescent="0.3">
      <c r="A94" s="93" t="s">
        <v>185</v>
      </c>
      <c r="B94" s="18">
        <v>4.01700148837</v>
      </c>
      <c r="C94" s="18">
        <v>3.9909381633500001</v>
      </c>
      <c r="D94" s="18">
        <v>4.0173138517</v>
      </c>
      <c r="E94" s="18">
        <v>3.9923137662400001</v>
      </c>
      <c r="F94" s="18">
        <v>3.9111863311800001</v>
      </c>
      <c r="G94" s="18">
        <v>3.94606083084</v>
      </c>
      <c r="H94" s="18">
        <v>3.91506175034</v>
      </c>
      <c r="I94" s="18">
        <v>3.8646266195600001</v>
      </c>
      <c r="J94" s="18">
        <v>3.8530012086899998</v>
      </c>
      <c r="K94" s="18">
        <v>3.8155613012299998</v>
      </c>
      <c r="L94" s="18">
        <v>3.8445615910900002</v>
      </c>
      <c r="M94" s="18">
        <v>3.8966862280800001</v>
      </c>
      <c r="N94" s="18">
        <v>3.9314359860599999</v>
      </c>
      <c r="O94" s="80"/>
      <c r="P94" s="80"/>
      <c r="Q94" s="80"/>
    </row>
    <row r="95" spans="1:17" ht="13" outlineLevel="3" x14ac:dyDescent="0.3">
      <c r="A95" s="93" t="s">
        <v>3</v>
      </c>
      <c r="B95" s="18">
        <v>1.75</v>
      </c>
      <c r="C95" s="18">
        <v>1.75</v>
      </c>
      <c r="D95" s="18">
        <v>1.75</v>
      </c>
      <c r="E95" s="18">
        <v>1.75</v>
      </c>
      <c r="F95" s="18">
        <v>1.75</v>
      </c>
      <c r="G95" s="18">
        <v>1.75</v>
      </c>
      <c r="H95" s="18">
        <v>1.75</v>
      </c>
      <c r="I95" s="18">
        <v>1.75</v>
      </c>
      <c r="J95" s="18">
        <v>1.75</v>
      </c>
      <c r="K95" s="18">
        <v>1.75</v>
      </c>
      <c r="L95" s="18">
        <v>1.75</v>
      </c>
      <c r="M95" s="18">
        <v>1.75</v>
      </c>
      <c r="N95" s="18">
        <v>1.75</v>
      </c>
      <c r="O95" s="80"/>
      <c r="P95" s="80"/>
      <c r="Q95" s="80"/>
    </row>
    <row r="96" spans="1:17" ht="13" outlineLevel="2" x14ac:dyDescent="0.3">
      <c r="A96" s="200" t="s">
        <v>178</v>
      </c>
      <c r="B96" s="115">
        <f t="shared" ref="B96:N96" si="15">SUM(B$97:B$97)</f>
        <v>4.4174258540500002</v>
      </c>
      <c r="C96" s="115">
        <f t="shared" si="15"/>
        <v>4.3927719171500001</v>
      </c>
      <c r="D96" s="115">
        <f t="shared" si="15"/>
        <v>4.4255844575900003</v>
      </c>
      <c r="E96" s="115">
        <f t="shared" si="15"/>
        <v>4.3631560394399997</v>
      </c>
      <c r="F96" s="115">
        <f t="shared" si="15"/>
        <v>4.2429152510900003</v>
      </c>
      <c r="G96" s="115">
        <f t="shared" si="15"/>
        <v>4.2599520995000004</v>
      </c>
      <c r="H96" s="115">
        <f t="shared" si="15"/>
        <v>4.1907700706900002</v>
      </c>
      <c r="I96" s="115">
        <f t="shared" si="15"/>
        <v>4.1775685006599996</v>
      </c>
      <c r="J96" s="115">
        <f t="shared" si="15"/>
        <v>4.1073294345000004</v>
      </c>
      <c r="K96" s="115">
        <f t="shared" si="15"/>
        <v>4.0395839378899998</v>
      </c>
      <c r="L96" s="115">
        <f t="shared" si="15"/>
        <v>4.0503562342299997</v>
      </c>
      <c r="M96" s="115">
        <f t="shared" si="15"/>
        <v>4.1499284678399997</v>
      </c>
      <c r="N96" s="115">
        <f t="shared" si="15"/>
        <v>4.2004354421199999</v>
      </c>
      <c r="O96" s="80"/>
      <c r="P96" s="80"/>
      <c r="Q96" s="80"/>
    </row>
    <row r="97" spans="1:17" ht="13" outlineLevel="3" x14ac:dyDescent="0.3">
      <c r="A97" s="93" t="s">
        <v>147</v>
      </c>
      <c r="B97" s="18">
        <v>4.4174258540500002</v>
      </c>
      <c r="C97" s="18">
        <v>4.3927719171500001</v>
      </c>
      <c r="D97" s="18">
        <v>4.4255844575900003</v>
      </c>
      <c r="E97" s="18">
        <v>4.3631560394399997</v>
      </c>
      <c r="F97" s="18">
        <v>4.2429152510900003</v>
      </c>
      <c r="G97" s="18">
        <v>4.2599520995000004</v>
      </c>
      <c r="H97" s="18">
        <v>4.1907700706900002</v>
      </c>
      <c r="I97" s="18">
        <v>4.1775685006599996</v>
      </c>
      <c r="J97" s="18">
        <v>4.1073294345000004</v>
      </c>
      <c r="K97" s="18">
        <v>4.0395839378899998</v>
      </c>
      <c r="L97" s="18">
        <v>4.0503562342299997</v>
      </c>
      <c r="M97" s="18">
        <v>4.1499284678399997</v>
      </c>
      <c r="N97" s="18">
        <v>4.2004354421199999</v>
      </c>
      <c r="O97" s="80"/>
      <c r="P97" s="80"/>
      <c r="Q97" s="80"/>
    </row>
    <row r="98" spans="1:17" ht="14.5" outlineLevel="1" x14ac:dyDescent="0.35">
      <c r="A98" s="132" t="s">
        <v>13</v>
      </c>
      <c r="B98" s="220">
        <f t="shared" ref="B98:N98" si="16">B$99+B$106+B$107+B$111+B$114</f>
        <v>9.5424636819700002</v>
      </c>
      <c r="C98" s="220">
        <f t="shared" si="16"/>
        <v>9.4222811109399984</v>
      </c>
      <c r="D98" s="220">
        <f t="shared" si="16"/>
        <v>9.3755710687399993</v>
      </c>
      <c r="E98" s="220">
        <f t="shared" si="16"/>
        <v>8.8308541425100007</v>
      </c>
      <c r="F98" s="220">
        <f t="shared" si="16"/>
        <v>8.53716137272</v>
      </c>
      <c r="G98" s="220">
        <f t="shared" si="16"/>
        <v>8.5758330169299999</v>
      </c>
      <c r="H98" s="220">
        <f t="shared" si="16"/>
        <v>8.3743269782400009</v>
      </c>
      <c r="I98" s="220">
        <f t="shared" si="16"/>
        <v>8.3286240411399994</v>
      </c>
      <c r="J98" s="220">
        <f t="shared" si="16"/>
        <v>8.1663765462600004</v>
      </c>
      <c r="K98" s="220">
        <f t="shared" si="16"/>
        <v>7.6302113291899998</v>
      </c>
      <c r="L98" s="220">
        <f t="shared" si="16"/>
        <v>7.7078640808800003</v>
      </c>
      <c r="M98" s="220">
        <f t="shared" si="16"/>
        <v>7.8486195394500005</v>
      </c>
      <c r="N98" s="220">
        <f t="shared" si="16"/>
        <v>7.8076562925199999</v>
      </c>
      <c r="O98" s="80"/>
      <c r="P98" s="80"/>
      <c r="Q98" s="80"/>
    </row>
    <row r="99" spans="1:17" ht="13" outlineLevel="2" x14ac:dyDescent="0.3">
      <c r="A99" s="200" t="s">
        <v>175</v>
      </c>
      <c r="B99" s="115">
        <f t="shared" ref="B99:N99" si="17">SUM(B$100:B$105)</f>
        <v>6.8215306153300004</v>
      </c>
      <c r="C99" s="115">
        <f t="shared" si="17"/>
        <v>6.7773125604599995</v>
      </c>
      <c r="D99" s="115">
        <f t="shared" si="17"/>
        <v>6.6983913093799998</v>
      </c>
      <c r="E99" s="115">
        <f t="shared" si="17"/>
        <v>6.1614276372700001</v>
      </c>
      <c r="F99" s="115">
        <f t="shared" si="17"/>
        <v>5.875200058039999</v>
      </c>
      <c r="G99" s="115">
        <f t="shared" si="17"/>
        <v>5.9131386996300002</v>
      </c>
      <c r="H99" s="115">
        <f t="shared" si="17"/>
        <v>5.7136786209200006</v>
      </c>
      <c r="I99" s="115">
        <f t="shared" si="17"/>
        <v>5.6704448510600001</v>
      </c>
      <c r="J99" s="115">
        <f t="shared" si="17"/>
        <v>5.5101076108500004</v>
      </c>
      <c r="K99" s="115">
        <f t="shared" si="17"/>
        <v>4.9811184300900004</v>
      </c>
      <c r="L99" s="115">
        <f t="shared" si="17"/>
        <v>5.0583712297599996</v>
      </c>
      <c r="M99" s="115">
        <f t="shared" si="17"/>
        <v>5.2000180670700002</v>
      </c>
      <c r="N99" s="115">
        <f t="shared" si="17"/>
        <v>5.1551272504000005</v>
      </c>
      <c r="O99" s="80"/>
      <c r="P99" s="80"/>
      <c r="Q99" s="80"/>
    </row>
    <row r="100" spans="1:17" ht="13" outlineLevel="3" x14ac:dyDescent="0.3">
      <c r="A100" s="93" t="s">
        <v>62</v>
      </c>
      <c r="B100" s="18">
        <v>0.34008035721000002</v>
      </c>
      <c r="C100" s="18">
        <v>0.3338251592</v>
      </c>
      <c r="D100" s="18">
        <v>0.34015532441000002</v>
      </c>
      <c r="E100" s="18">
        <v>0.33415530389999998</v>
      </c>
      <c r="F100" s="18">
        <v>0.31468471947999999</v>
      </c>
      <c r="G100" s="18">
        <v>0.32305459939999998</v>
      </c>
      <c r="H100" s="18">
        <v>0.31561482008000002</v>
      </c>
      <c r="I100" s="18">
        <v>0.30351038869000002</v>
      </c>
      <c r="J100" s="18">
        <v>0.30072029008000001</v>
      </c>
      <c r="K100" s="18">
        <v>0.29173471228999998</v>
      </c>
      <c r="L100" s="18">
        <v>0.29869478185999998</v>
      </c>
      <c r="M100" s="18">
        <v>0.31120469474000001</v>
      </c>
      <c r="N100" s="18">
        <v>0.31954463665999999</v>
      </c>
      <c r="O100" s="80"/>
      <c r="P100" s="80"/>
      <c r="Q100" s="80"/>
    </row>
    <row r="101" spans="1:17" ht="13" outlineLevel="3" x14ac:dyDescent="0.3">
      <c r="A101" s="93" t="s">
        <v>51</v>
      </c>
      <c r="B101" s="18">
        <v>0.34019075051999997</v>
      </c>
      <c r="C101" s="18">
        <v>0.33565486229000002</v>
      </c>
      <c r="D101" s="18">
        <v>0.34571781069000002</v>
      </c>
      <c r="E101" s="18">
        <v>0.33832714532000002</v>
      </c>
      <c r="F101" s="18">
        <v>0.30387274836</v>
      </c>
      <c r="G101" s="18">
        <v>0.31601642728000001</v>
      </c>
      <c r="H101" s="18">
        <v>0.36092763075000001</v>
      </c>
      <c r="I101" s="18">
        <v>0.34708536649999999</v>
      </c>
      <c r="J101" s="18">
        <v>0.39395801509</v>
      </c>
      <c r="K101" s="18">
        <v>0.35888254513000001</v>
      </c>
      <c r="L101" s="18">
        <v>0.49702220629999999</v>
      </c>
      <c r="M101" s="18">
        <v>0.53484455174000001</v>
      </c>
      <c r="N101" s="18">
        <v>0.58518681215000001</v>
      </c>
      <c r="O101" s="80"/>
      <c r="P101" s="80"/>
      <c r="Q101" s="80"/>
    </row>
    <row r="102" spans="1:17" ht="13" outlineLevel="3" x14ac:dyDescent="0.3">
      <c r="A102" s="93" t="s">
        <v>94</v>
      </c>
      <c r="B102" s="18">
        <v>6.1798268910000002E-2</v>
      </c>
      <c r="C102" s="18">
        <v>5.968793847E-2</v>
      </c>
      <c r="D102" s="18">
        <v>6.0819772000000001E-2</v>
      </c>
      <c r="E102" s="18">
        <v>5.9746968339999998E-2</v>
      </c>
      <c r="F102" s="18">
        <v>5.6265627839999999E-2</v>
      </c>
      <c r="G102" s="18">
        <v>5.7762162370000002E-2</v>
      </c>
      <c r="H102" s="18">
        <v>5.6431929829999998E-2</v>
      </c>
      <c r="I102" s="18">
        <v>5.3382418860000003E-2</v>
      </c>
      <c r="J102" s="18">
        <v>5.2891687020000001E-2</v>
      </c>
      <c r="K102" s="18">
        <v>5.1311273650000003E-2</v>
      </c>
      <c r="L102" s="18">
        <v>5.2535433880000003E-2</v>
      </c>
      <c r="M102" s="18">
        <v>5.473571906E-2</v>
      </c>
      <c r="N102" s="18">
        <v>5.6202575839999998E-2</v>
      </c>
      <c r="O102" s="80"/>
      <c r="P102" s="80"/>
      <c r="Q102" s="80"/>
    </row>
    <row r="103" spans="1:17" ht="13" outlineLevel="3" x14ac:dyDescent="0.3">
      <c r="A103" s="93" t="s">
        <v>132</v>
      </c>
      <c r="B103" s="18">
        <v>0.46823055755999998</v>
      </c>
      <c r="C103" s="18">
        <v>0.46823055755999998</v>
      </c>
      <c r="D103" s="18">
        <v>0.46823055755999998</v>
      </c>
      <c r="E103" s="18">
        <v>0.46628108039999999</v>
      </c>
      <c r="F103" s="18">
        <v>0.45646108042</v>
      </c>
      <c r="G103" s="18">
        <v>0.45334108040999999</v>
      </c>
      <c r="H103" s="18">
        <v>0.46091048611000002</v>
      </c>
      <c r="I103" s="18">
        <v>0.46091048611000002</v>
      </c>
      <c r="J103" s="18">
        <v>0.46092333811000002</v>
      </c>
      <c r="K103" s="18">
        <v>0.45885484162000001</v>
      </c>
      <c r="L103" s="18">
        <v>0.45809666569000002</v>
      </c>
      <c r="M103" s="18">
        <v>0.45497666568</v>
      </c>
      <c r="N103" s="18">
        <v>0.46950737846000001</v>
      </c>
      <c r="O103" s="80"/>
      <c r="P103" s="80"/>
      <c r="Q103" s="80"/>
    </row>
    <row r="104" spans="1:17" ht="13" outlineLevel="3" x14ac:dyDescent="0.3">
      <c r="A104" s="93" t="s">
        <v>147</v>
      </c>
      <c r="B104" s="18">
        <v>5.6112306811300003</v>
      </c>
      <c r="C104" s="18">
        <v>5.5799140429399996</v>
      </c>
      <c r="D104" s="18">
        <v>5.4834678447199998</v>
      </c>
      <c r="E104" s="18">
        <v>4.96291713931</v>
      </c>
      <c r="F104" s="18">
        <v>4.7439158819399996</v>
      </c>
      <c r="G104" s="18">
        <v>4.7629644301700003</v>
      </c>
      <c r="H104" s="18">
        <v>4.5196407541500001</v>
      </c>
      <c r="I104" s="18">
        <v>4.5054031909000001</v>
      </c>
      <c r="J104" s="18">
        <v>4.3014588325499998</v>
      </c>
      <c r="K104" s="18">
        <v>3.8201796093999998</v>
      </c>
      <c r="L104" s="18">
        <v>3.7518666940299998</v>
      </c>
      <c r="M104" s="18">
        <v>3.8441009878500001</v>
      </c>
      <c r="N104" s="18">
        <v>3.7245303992899998</v>
      </c>
      <c r="O104" s="80"/>
      <c r="P104" s="80"/>
      <c r="Q104" s="80"/>
    </row>
    <row r="105" spans="1:17" ht="13" outlineLevel="3" x14ac:dyDescent="0.3">
      <c r="A105" s="93" t="s">
        <v>142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1.5300000000000001E-4</v>
      </c>
      <c r="I105" s="18">
        <v>1.5300000000000001E-4</v>
      </c>
      <c r="J105" s="18">
        <v>1.5544800000000001E-4</v>
      </c>
      <c r="K105" s="18">
        <v>1.5544800000000001E-4</v>
      </c>
      <c r="L105" s="18">
        <v>1.5544800000000001E-4</v>
      </c>
      <c r="M105" s="18">
        <v>1.5544800000000001E-4</v>
      </c>
      <c r="N105" s="18">
        <v>1.5544800000000001E-4</v>
      </c>
      <c r="O105" s="80"/>
      <c r="P105" s="80"/>
      <c r="Q105" s="80"/>
    </row>
    <row r="106" spans="1:17" ht="13" outlineLevel="2" x14ac:dyDescent="0.3">
      <c r="A106" s="200" t="s">
        <v>43</v>
      </c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80"/>
      <c r="P106" s="80"/>
      <c r="Q106" s="80"/>
    </row>
    <row r="107" spans="1:17" ht="13" outlineLevel="2" x14ac:dyDescent="0.3">
      <c r="A107" s="200" t="s">
        <v>221</v>
      </c>
      <c r="B107" s="115">
        <f t="shared" ref="B107:N107" si="18">SUM(B$108:B$110)</f>
        <v>1.0819453749600001</v>
      </c>
      <c r="C107" s="115">
        <f t="shared" si="18"/>
        <v>1.00661703141</v>
      </c>
      <c r="D107" s="115">
        <f t="shared" si="18"/>
        <v>1.0379815422699998</v>
      </c>
      <c r="E107" s="115">
        <f t="shared" si="18"/>
        <v>1.0318391972000001</v>
      </c>
      <c r="F107" s="115">
        <f t="shared" si="18"/>
        <v>1.0274767117799999</v>
      </c>
      <c r="G107" s="115">
        <f t="shared" si="18"/>
        <v>1.0277700938900001</v>
      </c>
      <c r="H107" s="115">
        <f t="shared" si="18"/>
        <v>1.02750931379</v>
      </c>
      <c r="I107" s="115">
        <f t="shared" si="18"/>
        <v>1.0253808011599999</v>
      </c>
      <c r="J107" s="115">
        <f t="shared" si="18"/>
        <v>1.0252830022699999</v>
      </c>
      <c r="K107" s="115">
        <f t="shared" si="18"/>
        <v>1.0198550774299999</v>
      </c>
      <c r="L107" s="115">
        <f t="shared" si="18"/>
        <v>1.01997706005</v>
      </c>
      <c r="M107" s="115">
        <f t="shared" si="18"/>
        <v>1.0165163095900001</v>
      </c>
      <c r="N107" s="115">
        <f t="shared" si="18"/>
        <v>1.0191405923899999</v>
      </c>
      <c r="O107" s="80"/>
      <c r="P107" s="80"/>
      <c r="Q107" s="80"/>
    </row>
    <row r="108" spans="1:17" ht="13" outlineLevel="3" x14ac:dyDescent="0.3">
      <c r="A108" s="93" t="s">
        <v>153</v>
      </c>
      <c r="B108" s="18">
        <v>0.16409411059000001</v>
      </c>
      <c r="C108" s="18">
        <v>0.16409411059000001</v>
      </c>
      <c r="D108" s="18">
        <v>0.19512634276999999</v>
      </c>
      <c r="E108" s="18">
        <v>0.19512634276999999</v>
      </c>
      <c r="F108" s="18">
        <v>0.19144634277</v>
      </c>
      <c r="G108" s="18">
        <v>0.19144634277</v>
      </c>
      <c r="H108" s="18">
        <v>0.19144634277</v>
      </c>
      <c r="I108" s="18">
        <v>0.18974211622000001</v>
      </c>
      <c r="J108" s="18">
        <v>0.18974211622000001</v>
      </c>
      <c r="K108" s="18">
        <v>0.18974211622000001</v>
      </c>
      <c r="L108" s="18">
        <v>0.18974211622000001</v>
      </c>
      <c r="M108" s="18">
        <v>0.18606211621999999</v>
      </c>
      <c r="N108" s="18">
        <v>0.18854023267</v>
      </c>
      <c r="O108" s="80"/>
      <c r="P108" s="80"/>
      <c r="Q108" s="80"/>
    </row>
    <row r="109" spans="1:17" ht="13" outlineLevel="3" x14ac:dyDescent="0.3">
      <c r="A109" s="93" t="s">
        <v>47</v>
      </c>
      <c r="B109" s="18">
        <v>1.7851264370000001E-2</v>
      </c>
      <c r="C109" s="18">
        <v>1.7522920819999999E-2</v>
      </c>
      <c r="D109" s="18">
        <v>1.7855199499999998E-2</v>
      </c>
      <c r="E109" s="18">
        <v>1.1712854430000001E-2</v>
      </c>
      <c r="F109" s="18">
        <v>1.1030369010000001E-2</v>
      </c>
      <c r="G109" s="18">
        <v>1.1323751119999999E-2</v>
      </c>
      <c r="H109" s="18">
        <v>1.1062971019999999E-2</v>
      </c>
      <c r="I109" s="18">
        <v>1.063868494E-2</v>
      </c>
      <c r="J109" s="18">
        <v>1.054088605E-2</v>
      </c>
      <c r="K109" s="18">
        <v>5.1129612100000001E-3</v>
      </c>
      <c r="L109" s="18">
        <v>5.2349438299999999E-3</v>
      </c>
      <c r="M109" s="18">
        <v>5.4541933699999998E-3</v>
      </c>
      <c r="N109" s="18">
        <v>5.6003597199999998E-3</v>
      </c>
      <c r="O109" s="80"/>
      <c r="P109" s="80"/>
      <c r="Q109" s="80"/>
    </row>
    <row r="110" spans="1:17" ht="13" outlineLevel="3" x14ac:dyDescent="0.3">
      <c r="A110" s="93" t="s">
        <v>119</v>
      </c>
      <c r="B110" s="18">
        <v>0.9</v>
      </c>
      <c r="C110" s="18">
        <v>0.82499999999999996</v>
      </c>
      <c r="D110" s="18">
        <v>0.82499999999999996</v>
      </c>
      <c r="E110" s="18">
        <v>0.82499999999999996</v>
      </c>
      <c r="F110" s="18">
        <v>0.82499999999999996</v>
      </c>
      <c r="G110" s="18">
        <v>0.82499999999999996</v>
      </c>
      <c r="H110" s="18">
        <v>0.82499999999999996</v>
      </c>
      <c r="I110" s="18">
        <v>0.82499999999999996</v>
      </c>
      <c r="J110" s="18">
        <v>0.82499999999999996</v>
      </c>
      <c r="K110" s="18">
        <v>0.82499999999999996</v>
      </c>
      <c r="L110" s="18">
        <v>0.82499999999999996</v>
      </c>
      <c r="M110" s="18">
        <v>0.82499999999999996</v>
      </c>
      <c r="N110" s="18">
        <v>0.82499999999999996</v>
      </c>
      <c r="O110" s="80"/>
      <c r="P110" s="80"/>
      <c r="Q110" s="80"/>
    </row>
    <row r="111" spans="1:17" ht="13" outlineLevel="2" x14ac:dyDescent="0.3">
      <c r="A111" s="200" t="s">
        <v>52</v>
      </c>
      <c r="B111" s="115">
        <f t="shared" ref="B111:N111" si="19">SUM(B$112:B$113)</f>
        <v>1.5249999999999999</v>
      </c>
      <c r="C111" s="115">
        <f t="shared" si="19"/>
        <v>1.5249999999999999</v>
      </c>
      <c r="D111" s="115">
        <f t="shared" si="19"/>
        <v>1.5249999999999999</v>
      </c>
      <c r="E111" s="115">
        <f t="shared" si="19"/>
        <v>1.5249999999999999</v>
      </c>
      <c r="F111" s="115">
        <f t="shared" si="19"/>
        <v>1.5249999999999999</v>
      </c>
      <c r="G111" s="115">
        <f t="shared" si="19"/>
        <v>1.5249999999999999</v>
      </c>
      <c r="H111" s="115">
        <f t="shared" si="19"/>
        <v>1.5249999999999999</v>
      </c>
      <c r="I111" s="115">
        <f t="shared" si="19"/>
        <v>1.5249999999999999</v>
      </c>
      <c r="J111" s="115">
        <f t="shared" si="19"/>
        <v>1.5249999999999999</v>
      </c>
      <c r="K111" s="115">
        <f t="shared" si="19"/>
        <v>1.5249999999999999</v>
      </c>
      <c r="L111" s="115">
        <f t="shared" si="19"/>
        <v>1.5249999999999999</v>
      </c>
      <c r="M111" s="115">
        <f t="shared" si="19"/>
        <v>1.5249999999999999</v>
      </c>
      <c r="N111" s="115">
        <f t="shared" si="19"/>
        <v>1.5249999999999999</v>
      </c>
      <c r="O111" s="80"/>
      <c r="P111" s="80"/>
      <c r="Q111" s="80"/>
    </row>
    <row r="112" spans="1:17" ht="13" outlineLevel="3" x14ac:dyDescent="0.3">
      <c r="A112" s="93" t="s">
        <v>99</v>
      </c>
      <c r="B112" s="18">
        <v>0.7</v>
      </c>
      <c r="C112" s="18">
        <v>0.7</v>
      </c>
      <c r="D112" s="18">
        <v>0.7</v>
      </c>
      <c r="E112" s="18">
        <v>0.7</v>
      </c>
      <c r="F112" s="18">
        <v>0.7</v>
      </c>
      <c r="G112" s="18">
        <v>0.7</v>
      </c>
      <c r="H112" s="18">
        <v>0.7</v>
      </c>
      <c r="I112" s="18">
        <v>0.7</v>
      </c>
      <c r="J112" s="18">
        <v>0.7</v>
      </c>
      <c r="K112" s="18">
        <v>0.7</v>
      </c>
      <c r="L112" s="18">
        <v>0.7</v>
      </c>
      <c r="M112" s="18">
        <v>0.7</v>
      </c>
      <c r="N112" s="18">
        <v>0.7</v>
      </c>
      <c r="O112" s="80"/>
      <c r="P112" s="80"/>
      <c r="Q112" s="80"/>
    </row>
    <row r="113" spans="1:17" ht="13" outlineLevel="3" x14ac:dyDescent="0.3">
      <c r="A113" s="93" t="s">
        <v>97</v>
      </c>
      <c r="B113" s="18">
        <v>0.82499999999999996</v>
      </c>
      <c r="C113" s="18">
        <v>0.82499999999999996</v>
      </c>
      <c r="D113" s="18">
        <v>0.82499999999999996</v>
      </c>
      <c r="E113" s="18">
        <v>0.82499999999999996</v>
      </c>
      <c r="F113" s="18">
        <v>0.82499999999999996</v>
      </c>
      <c r="G113" s="18">
        <v>0.82499999999999996</v>
      </c>
      <c r="H113" s="18">
        <v>0.82499999999999996</v>
      </c>
      <c r="I113" s="18">
        <v>0.82499999999999996</v>
      </c>
      <c r="J113" s="18">
        <v>0.82499999999999996</v>
      </c>
      <c r="K113" s="18">
        <v>0.82499999999999996</v>
      </c>
      <c r="L113" s="18">
        <v>0.82499999999999996</v>
      </c>
      <c r="M113" s="18">
        <v>0.82499999999999996</v>
      </c>
      <c r="N113" s="18">
        <v>0.82499999999999996</v>
      </c>
      <c r="O113" s="80"/>
      <c r="P113" s="80"/>
      <c r="Q113" s="80"/>
    </row>
    <row r="114" spans="1:17" ht="13" outlineLevel="2" x14ac:dyDescent="0.3">
      <c r="A114" s="200" t="s">
        <v>178</v>
      </c>
      <c r="B114" s="115">
        <f t="shared" ref="B114:N114" si="20">SUM(B$115:B$115)</f>
        <v>0.11398769168</v>
      </c>
      <c r="C114" s="115">
        <f t="shared" si="20"/>
        <v>0.11335151907</v>
      </c>
      <c r="D114" s="115">
        <f t="shared" si="20"/>
        <v>0.11419821709</v>
      </c>
      <c r="E114" s="115">
        <f t="shared" si="20"/>
        <v>0.11258730804</v>
      </c>
      <c r="F114" s="115">
        <f t="shared" si="20"/>
        <v>0.10948460290000001</v>
      </c>
      <c r="G114" s="115">
        <f t="shared" si="20"/>
        <v>0.10992422340999999</v>
      </c>
      <c r="H114" s="115">
        <f t="shared" si="20"/>
        <v>0.10813904353000001</v>
      </c>
      <c r="I114" s="115">
        <f t="shared" si="20"/>
        <v>0.10779838892</v>
      </c>
      <c r="J114" s="115">
        <f t="shared" si="20"/>
        <v>0.10598593314</v>
      </c>
      <c r="K114" s="115">
        <f t="shared" si="20"/>
        <v>0.10423782166999999</v>
      </c>
      <c r="L114" s="115">
        <f t="shared" si="20"/>
        <v>0.10451579107</v>
      </c>
      <c r="M114" s="115">
        <f t="shared" si="20"/>
        <v>0.10708516278999999</v>
      </c>
      <c r="N114" s="115">
        <f t="shared" si="20"/>
        <v>0.10838844973</v>
      </c>
      <c r="O114" s="80"/>
      <c r="P114" s="80"/>
      <c r="Q114" s="80"/>
    </row>
    <row r="115" spans="1:17" ht="13" outlineLevel="3" x14ac:dyDescent="0.3">
      <c r="A115" s="93" t="s">
        <v>147</v>
      </c>
      <c r="B115" s="18">
        <v>0.11398769168</v>
      </c>
      <c r="C115" s="18">
        <v>0.11335151907</v>
      </c>
      <c r="D115" s="18">
        <v>0.11419821709</v>
      </c>
      <c r="E115" s="18">
        <v>0.11258730804</v>
      </c>
      <c r="F115" s="18">
        <v>0.10948460290000001</v>
      </c>
      <c r="G115" s="18">
        <v>0.10992422340999999</v>
      </c>
      <c r="H115" s="18">
        <v>0.10813904353000001</v>
      </c>
      <c r="I115" s="18">
        <v>0.10779838892</v>
      </c>
      <c r="J115" s="18">
        <v>0.10598593314</v>
      </c>
      <c r="K115" s="18">
        <v>0.10423782166999999</v>
      </c>
      <c r="L115" s="18">
        <v>0.10451579107</v>
      </c>
      <c r="M115" s="18">
        <v>0.10708516278999999</v>
      </c>
      <c r="N115" s="18">
        <v>0.10838844973</v>
      </c>
      <c r="O115" s="80"/>
      <c r="P115" s="80"/>
      <c r="Q115" s="80"/>
    </row>
    <row r="116" spans="1:17" x14ac:dyDescent="0.25"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80"/>
      <c r="P116" s="80"/>
      <c r="Q116" s="80"/>
    </row>
    <row r="117" spans="1:17" x14ac:dyDescent="0.25">
      <c r="B117" s="250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80"/>
      <c r="P117" s="80"/>
      <c r="Q117" s="80"/>
    </row>
    <row r="118" spans="1:17" x14ac:dyDescent="0.25"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80"/>
      <c r="P118" s="80"/>
      <c r="Q118" s="80"/>
    </row>
    <row r="119" spans="1:17" x14ac:dyDescent="0.25"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80"/>
      <c r="P119" s="80"/>
      <c r="Q119" s="80"/>
    </row>
    <row r="120" spans="1:17" x14ac:dyDescent="0.25"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80"/>
      <c r="P120" s="80"/>
      <c r="Q120" s="80"/>
    </row>
    <row r="121" spans="1:17" x14ac:dyDescent="0.25"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80"/>
      <c r="P121" s="80"/>
      <c r="Q121" s="80"/>
    </row>
    <row r="122" spans="1:17" x14ac:dyDescent="0.25"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80"/>
      <c r="P122" s="80"/>
      <c r="Q122" s="80"/>
    </row>
    <row r="123" spans="1:17" x14ac:dyDescent="0.25"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80"/>
      <c r="P123" s="80"/>
      <c r="Q123" s="80"/>
    </row>
    <row r="124" spans="1:17" x14ac:dyDescent="0.25"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80"/>
      <c r="P124" s="80"/>
      <c r="Q124" s="80"/>
    </row>
    <row r="125" spans="1:17" x14ac:dyDescent="0.25"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80"/>
      <c r="P125" s="80"/>
      <c r="Q125" s="80"/>
    </row>
    <row r="126" spans="1:17" x14ac:dyDescent="0.25"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80"/>
      <c r="P126" s="80"/>
      <c r="Q126" s="80"/>
    </row>
    <row r="127" spans="1:17" x14ac:dyDescent="0.25"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80"/>
      <c r="P127" s="80"/>
      <c r="Q127" s="80"/>
    </row>
    <row r="128" spans="1:17" x14ac:dyDescent="0.25"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80"/>
      <c r="P128" s="80"/>
      <c r="Q128" s="80"/>
    </row>
    <row r="129" spans="2:17" x14ac:dyDescent="0.25"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80"/>
      <c r="P129" s="80"/>
      <c r="Q129" s="80"/>
    </row>
    <row r="130" spans="2:17" x14ac:dyDescent="0.25"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80"/>
      <c r="P130" s="80"/>
      <c r="Q130" s="80"/>
    </row>
    <row r="131" spans="2:17" x14ac:dyDescent="0.25"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80"/>
      <c r="P131" s="80"/>
      <c r="Q131" s="80"/>
    </row>
    <row r="132" spans="2:17" x14ac:dyDescent="0.25"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80"/>
      <c r="P132" s="80"/>
      <c r="Q132" s="80"/>
    </row>
    <row r="133" spans="2:17" x14ac:dyDescent="0.25"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80"/>
      <c r="P133" s="80"/>
      <c r="Q133" s="80"/>
    </row>
    <row r="134" spans="2:17" x14ac:dyDescent="0.25"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80"/>
      <c r="P134" s="80"/>
      <c r="Q134" s="80"/>
    </row>
    <row r="135" spans="2:17" x14ac:dyDescent="0.25"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80"/>
      <c r="P135" s="80"/>
      <c r="Q135" s="80"/>
    </row>
    <row r="136" spans="2:17" x14ac:dyDescent="0.25"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80"/>
      <c r="P136" s="80"/>
      <c r="Q136" s="80"/>
    </row>
    <row r="137" spans="2:17" x14ac:dyDescent="0.25"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80"/>
      <c r="P137" s="80"/>
      <c r="Q137" s="80"/>
    </row>
    <row r="138" spans="2:17" x14ac:dyDescent="0.25"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80"/>
      <c r="P138" s="80"/>
      <c r="Q138" s="80"/>
    </row>
    <row r="139" spans="2:17" x14ac:dyDescent="0.25"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80"/>
      <c r="P139" s="80"/>
      <c r="Q139" s="80"/>
    </row>
    <row r="140" spans="2:17" x14ac:dyDescent="0.25"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80"/>
      <c r="P140" s="80"/>
      <c r="Q140" s="80"/>
    </row>
    <row r="141" spans="2:17" x14ac:dyDescent="0.25"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80"/>
      <c r="P141" s="80"/>
      <c r="Q141" s="80"/>
    </row>
    <row r="142" spans="2:17" x14ac:dyDescent="0.25"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80"/>
      <c r="P142" s="80"/>
      <c r="Q142" s="80"/>
    </row>
    <row r="143" spans="2:17" x14ac:dyDescent="0.25"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80"/>
      <c r="P143" s="80"/>
      <c r="Q143" s="80"/>
    </row>
    <row r="144" spans="2:17" x14ac:dyDescent="0.25"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80"/>
      <c r="P144" s="80"/>
      <c r="Q144" s="80"/>
    </row>
    <row r="145" spans="2:17" x14ac:dyDescent="0.25"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80"/>
      <c r="P145" s="80"/>
      <c r="Q145" s="80"/>
    </row>
    <row r="146" spans="2:17" x14ac:dyDescent="0.25"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80"/>
      <c r="P146" s="80"/>
      <c r="Q146" s="80"/>
    </row>
    <row r="147" spans="2:17" x14ac:dyDescent="0.25"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80"/>
      <c r="P147" s="80"/>
      <c r="Q147" s="80"/>
    </row>
    <row r="148" spans="2:17" x14ac:dyDescent="0.25"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80"/>
      <c r="P148" s="80"/>
      <c r="Q148" s="80"/>
    </row>
    <row r="149" spans="2:17" x14ac:dyDescent="0.25"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80"/>
      <c r="P149" s="80"/>
      <c r="Q149" s="80"/>
    </row>
    <row r="150" spans="2:17" x14ac:dyDescent="0.25"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80"/>
      <c r="P150" s="80"/>
      <c r="Q150" s="80"/>
    </row>
    <row r="151" spans="2:17" x14ac:dyDescent="0.25"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80"/>
      <c r="P151" s="80"/>
      <c r="Q151" s="80"/>
    </row>
    <row r="152" spans="2:17" x14ac:dyDescent="0.25"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80"/>
      <c r="P152" s="80"/>
      <c r="Q152" s="80"/>
    </row>
    <row r="153" spans="2:17" x14ac:dyDescent="0.25"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80"/>
      <c r="P153" s="80"/>
      <c r="Q153" s="80"/>
    </row>
    <row r="154" spans="2:17" x14ac:dyDescent="0.25"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80"/>
      <c r="P154" s="80"/>
      <c r="Q154" s="80"/>
    </row>
    <row r="155" spans="2:17" x14ac:dyDescent="0.25"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80"/>
      <c r="P155" s="80"/>
      <c r="Q155" s="80"/>
    </row>
    <row r="156" spans="2:17" x14ac:dyDescent="0.25"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80"/>
      <c r="P156" s="80"/>
      <c r="Q156" s="80"/>
    </row>
    <row r="157" spans="2:17" x14ac:dyDescent="0.25"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80"/>
      <c r="P157" s="80"/>
      <c r="Q157" s="80"/>
    </row>
    <row r="158" spans="2:17" x14ac:dyDescent="0.25"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80"/>
      <c r="P158" s="80"/>
      <c r="Q158" s="80"/>
    </row>
    <row r="159" spans="2:17" x14ac:dyDescent="0.25"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80"/>
      <c r="P159" s="80"/>
      <c r="Q159" s="80"/>
    </row>
    <row r="160" spans="2:17" x14ac:dyDescent="0.25"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80"/>
      <c r="P160" s="80"/>
      <c r="Q160" s="80"/>
    </row>
    <row r="161" spans="2:17" x14ac:dyDescent="0.25"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80"/>
      <c r="P161" s="80"/>
      <c r="Q161" s="80"/>
    </row>
    <row r="162" spans="2:17" x14ac:dyDescent="0.25"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80"/>
      <c r="P162" s="80"/>
      <c r="Q162" s="80"/>
    </row>
    <row r="163" spans="2:17" x14ac:dyDescent="0.25"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80"/>
      <c r="P163" s="80"/>
      <c r="Q163" s="80"/>
    </row>
    <row r="164" spans="2:17" x14ac:dyDescent="0.25"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80"/>
      <c r="P164" s="80"/>
      <c r="Q164" s="80"/>
    </row>
    <row r="165" spans="2:17" x14ac:dyDescent="0.25"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80"/>
      <c r="P165" s="80"/>
      <c r="Q165" s="80"/>
    </row>
    <row r="166" spans="2:17" x14ac:dyDescent="0.25"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80"/>
      <c r="P166" s="80"/>
      <c r="Q166" s="80"/>
    </row>
    <row r="167" spans="2:17" x14ac:dyDescent="0.25"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80"/>
      <c r="P167" s="80"/>
      <c r="Q167" s="80"/>
    </row>
    <row r="168" spans="2:17" x14ac:dyDescent="0.25"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80"/>
      <c r="P168" s="80"/>
      <c r="Q168" s="80"/>
    </row>
    <row r="169" spans="2:17" x14ac:dyDescent="0.25"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80"/>
      <c r="P169" s="80"/>
      <c r="Q169" s="80"/>
    </row>
    <row r="170" spans="2:17" x14ac:dyDescent="0.25"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80"/>
      <c r="P170" s="80"/>
      <c r="Q170" s="80"/>
    </row>
    <row r="171" spans="2:17" x14ac:dyDescent="0.25"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80"/>
      <c r="P171" s="80"/>
      <c r="Q171" s="80"/>
    </row>
    <row r="172" spans="2:17" x14ac:dyDescent="0.25"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80"/>
      <c r="P172" s="80"/>
      <c r="Q172" s="80"/>
    </row>
    <row r="173" spans="2:17" x14ac:dyDescent="0.25"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80"/>
      <c r="P173" s="80"/>
      <c r="Q173" s="80"/>
    </row>
    <row r="174" spans="2:17" x14ac:dyDescent="0.25"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80"/>
      <c r="P174" s="80"/>
      <c r="Q174" s="80"/>
    </row>
    <row r="175" spans="2:17" x14ac:dyDescent="0.25"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80"/>
      <c r="P175" s="80"/>
      <c r="Q175" s="80"/>
    </row>
    <row r="176" spans="2:17" x14ac:dyDescent="0.25"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80"/>
      <c r="P176" s="80"/>
      <c r="Q176" s="80"/>
    </row>
    <row r="177" spans="2:17" x14ac:dyDescent="0.25"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80"/>
      <c r="P177" s="80"/>
      <c r="Q177" s="80"/>
    </row>
    <row r="178" spans="2:17" x14ac:dyDescent="0.25"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80"/>
      <c r="P178" s="80"/>
      <c r="Q178" s="80"/>
    </row>
    <row r="179" spans="2:17" x14ac:dyDescent="0.25"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80"/>
      <c r="P179" s="80"/>
      <c r="Q179" s="80"/>
    </row>
    <row r="180" spans="2:17" x14ac:dyDescent="0.25"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80"/>
      <c r="P180" s="80"/>
      <c r="Q180" s="80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08" customWidth="1"/>
    <col min="2" max="2" width="14.26953125" style="50" customWidth="1"/>
    <col min="3" max="3" width="15.453125" style="50" customWidth="1"/>
    <col min="4" max="4" width="10.26953125" style="73" customWidth="1"/>
    <col min="5" max="16384" width="9.1796875" style="108"/>
  </cols>
  <sheetData>
    <row r="2" spans="1:19" ht="18.5" x14ac:dyDescent="0.45">
      <c r="A2" s="257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31.12.2022</v>
      </c>
      <c r="B2" s="258"/>
      <c r="C2" s="258"/>
      <c r="D2" s="25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8.5" x14ac:dyDescent="0.45">
      <c r="A3" s="260" t="str">
        <f>IF(REPORT_LANG="UKR","(за типом кредитора)","by borrowing market (creditors)")</f>
        <v>(за типом кредитора)</v>
      </c>
      <c r="B3" s="260"/>
      <c r="C3" s="260"/>
      <c r="D3" s="260"/>
    </row>
    <row r="4" spans="1:19" x14ac:dyDescent="0.3">
      <c r="B4" s="37"/>
      <c r="C4" s="37"/>
      <c r="D4" s="5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s="57" customFormat="1" x14ac:dyDescent="0.3">
      <c r="B5" s="229"/>
      <c r="C5" s="229"/>
      <c r="D5" s="57" t="str">
        <f>VALVAL</f>
        <v>млрд. одиниць</v>
      </c>
    </row>
    <row r="6" spans="1:19" s="89" customFormat="1" x14ac:dyDescent="0.25">
      <c r="A6" s="83"/>
      <c r="B6" s="13" t="str">
        <f>IF(REPORT_LANG="UKR","дол.США","USD")</f>
        <v>дол.США</v>
      </c>
      <c r="C6" s="13" t="str">
        <f>IF(REPORT_LANG="UKR","грн.","UAH")</f>
        <v>грн.</v>
      </c>
      <c r="D6" s="140" t="s">
        <v>192</v>
      </c>
    </row>
    <row r="7" spans="1:19" s="171" customFormat="1" ht="15.5" x14ac:dyDescent="0.25">
      <c r="A7" s="133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54">
        <f>B$62+B$8</f>
        <v>111.37551404710999</v>
      </c>
      <c r="C7" s="154">
        <f>C$62+C$8</f>
        <v>4072.8466229697306</v>
      </c>
      <c r="D7" s="10">
        <f>D$62+D$8</f>
        <v>0.99999399999999994</v>
      </c>
    </row>
    <row r="8" spans="1:19" s="17" customFormat="1" ht="14.5" x14ac:dyDescent="0.25">
      <c r="A8" s="148" t="s">
        <v>48</v>
      </c>
      <c r="B8" s="19">
        <f>B$9+B$45</f>
        <v>39.976596962199991</v>
      </c>
      <c r="C8" s="19">
        <f>C$9+C$45</f>
        <v>1461.8881836600103</v>
      </c>
      <c r="D8" s="68">
        <f>D$9+D$45</f>
        <v>0.35892899999999994</v>
      </c>
    </row>
    <row r="9" spans="1:19" s="184" customFormat="1" ht="14.5" outlineLevel="1" x14ac:dyDescent="0.25">
      <c r="A9" s="38" t="s">
        <v>65</v>
      </c>
      <c r="B9" s="195">
        <f>B$10+B$43</f>
        <v>38.00228207715999</v>
      </c>
      <c r="C9" s="195">
        <f>C$10+C$43</f>
        <v>1389.6902523549404</v>
      </c>
      <c r="D9" s="82">
        <f>D$10+D$43</f>
        <v>0.34120199999999995</v>
      </c>
    </row>
    <row r="10" spans="1:19" s="26" customFormat="1" ht="14" outlineLevel="2" x14ac:dyDescent="0.25">
      <c r="A10" s="153" t="s">
        <v>197</v>
      </c>
      <c r="B10" s="100">
        <f>SUM(B$11:B$42)</f>
        <v>37.955266801959986</v>
      </c>
      <c r="C10" s="100">
        <f>SUM(C$11:C$42)</f>
        <v>1387.9709695622005</v>
      </c>
      <c r="D10" s="139">
        <f>SUM(D$11:D$42)</f>
        <v>0.34077999999999997</v>
      </c>
    </row>
    <row r="11" spans="1:19" outlineLevel="3" x14ac:dyDescent="0.3">
      <c r="A11" s="242" t="s">
        <v>143</v>
      </c>
      <c r="B11" s="231">
        <v>2.22413354628</v>
      </c>
      <c r="C11" s="231">
        <v>81.333449999999999</v>
      </c>
      <c r="D11" s="174">
        <v>1.9970000000000002E-2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outlineLevel="3" x14ac:dyDescent="0.3">
      <c r="A12" s="93" t="s">
        <v>206</v>
      </c>
      <c r="B12" s="18">
        <v>0.47945505163000002</v>
      </c>
      <c r="C12" s="18">
        <v>17.533000000000001</v>
      </c>
      <c r="D12" s="53">
        <v>4.3049999999999998E-3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outlineLevel="3" x14ac:dyDescent="0.3">
      <c r="A13" s="93" t="s">
        <v>31</v>
      </c>
      <c r="B13" s="18">
        <v>1.47136659314</v>
      </c>
      <c r="C13" s="18">
        <v>53.805816397400001</v>
      </c>
      <c r="D13" s="53">
        <v>1.3211000000000001E-2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outlineLevel="3" x14ac:dyDescent="0.3">
      <c r="A14" s="93" t="s">
        <v>34</v>
      </c>
      <c r="B14" s="18">
        <v>0.95710527612999996</v>
      </c>
      <c r="C14" s="18">
        <v>35</v>
      </c>
      <c r="D14" s="53">
        <v>8.5929999999999999E-3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outlineLevel="3" x14ac:dyDescent="0.3">
      <c r="A15" s="93" t="s">
        <v>83</v>
      </c>
      <c r="B15" s="18">
        <v>0.78482635377999999</v>
      </c>
      <c r="C15" s="18">
        <v>28.700001</v>
      </c>
      <c r="D15" s="53">
        <v>7.0470000000000003E-3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outlineLevel="3" x14ac:dyDescent="0.3">
      <c r="A16" s="93" t="s">
        <v>134</v>
      </c>
      <c r="B16" s="18">
        <v>1.28252107002</v>
      </c>
      <c r="C16" s="18">
        <v>46.9</v>
      </c>
      <c r="D16" s="53">
        <v>1.1514999999999999E-2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outlineLevel="3" x14ac:dyDescent="0.3">
      <c r="A17" s="93" t="s">
        <v>198</v>
      </c>
      <c r="B17" s="18">
        <v>6.4837581148799996</v>
      </c>
      <c r="C17" s="18">
        <v>237.101957</v>
      </c>
      <c r="D17" s="53">
        <v>5.8215000000000003E-2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outlineLevel="3" x14ac:dyDescent="0.3">
      <c r="A18" s="93" t="s">
        <v>26</v>
      </c>
      <c r="B18" s="18">
        <v>0.33082327462</v>
      </c>
      <c r="C18" s="18">
        <v>12.097744</v>
      </c>
      <c r="D18" s="53">
        <v>2.97E-3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outlineLevel="3" x14ac:dyDescent="0.3">
      <c r="A19" s="93" t="s">
        <v>75</v>
      </c>
      <c r="B19" s="18">
        <v>0.74101125010000002</v>
      </c>
      <c r="C19" s="18">
        <v>27.097743999999999</v>
      </c>
      <c r="D19" s="53">
        <v>6.6530000000000001E-3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outlineLevel="3" x14ac:dyDescent="0.3">
      <c r="A20" s="93" t="s">
        <v>170</v>
      </c>
      <c r="B20" s="18">
        <v>1.90368219733</v>
      </c>
      <c r="C20" s="18">
        <v>69.614992801400007</v>
      </c>
      <c r="D20" s="53">
        <v>1.7092E-2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outlineLevel="3" x14ac:dyDescent="0.3">
      <c r="A21" s="93" t="s">
        <v>127</v>
      </c>
      <c r="B21" s="18">
        <v>0.33082327462</v>
      </c>
      <c r="C21" s="18">
        <v>12.097744</v>
      </c>
      <c r="D21" s="53">
        <v>2.97E-3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outlineLevel="3" x14ac:dyDescent="0.3">
      <c r="A22" s="93" t="s">
        <v>193</v>
      </c>
      <c r="B22" s="18">
        <v>0.33082327462</v>
      </c>
      <c r="C22" s="18">
        <v>12.097744</v>
      </c>
      <c r="D22" s="53">
        <v>2.97E-3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outlineLevel="3" x14ac:dyDescent="0.3">
      <c r="A23" s="93" t="s">
        <v>220</v>
      </c>
      <c r="B23" s="18">
        <v>1.6427051342200001</v>
      </c>
      <c r="C23" s="18">
        <v>60.071426971400001</v>
      </c>
      <c r="D23" s="53">
        <v>1.4749E-2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outlineLevel="3" x14ac:dyDescent="0.3">
      <c r="A24" s="93" t="s">
        <v>151</v>
      </c>
      <c r="B24" s="18">
        <v>0.33082327462</v>
      </c>
      <c r="C24" s="18">
        <v>12.097744</v>
      </c>
      <c r="D24" s="53">
        <v>2.97E-3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outlineLevel="3" x14ac:dyDescent="0.3">
      <c r="A25" s="93" t="s">
        <v>211</v>
      </c>
      <c r="B25" s="18">
        <v>0.33082327462</v>
      </c>
      <c r="C25" s="18">
        <v>12.097744</v>
      </c>
      <c r="D25" s="53">
        <v>2.97E-3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outlineLevel="3" x14ac:dyDescent="0.3">
      <c r="A26" s="93" t="s">
        <v>38</v>
      </c>
      <c r="B26" s="18">
        <v>0.33082327462</v>
      </c>
      <c r="C26" s="18">
        <v>12.097744</v>
      </c>
      <c r="D26" s="53">
        <v>2.97E-3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outlineLevel="3" x14ac:dyDescent="0.3">
      <c r="A27" s="93" t="s">
        <v>88</v>
      </c>
      <c r="B27" s="18">
        <v>0.33082327462</v>
      </c>
      <c r="C27" s="18">
        <v>12.097744</v>
      </c>
      <c r="D27" s="53">
        <v>2.97E-3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7" outlineLevel="3" x14ac:dyDescent="0.3">
      <c r="A28" s="93" t="s">
        <v>76</v>
      </c>
      <c r="B28" s="18">
        <v>0.33082327462</v>
      </c>
      <c r="C28" s="18">
        <v>12.097744</v>
      </c>
      <c r="D28" s="53">
        <v>2.97E-3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7" outlineLevel="3" x14ac:dyDescent="0.3">
      <c r="A29" s="93" t="s">
        <v>128</v>
      </c>
      <c r="B29" s="18">
        <v>0.33082327462</v>
      </c>
      <c r="C29" s="18">
        <v>12.097744</v>
      </c>
      <c r="D29" s="53">
        <v>2.97E-3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outlineLevel="3" x14ac:dyDescent="0.3">
      <c r="A30" s="93" t="s">
        <v>194</v>
      </c>
      <c r="B30" s="18">
        <v>0.33082327462</v>
      </c>
      <c r="C30" s="18">
        <v>12.097744</v>
      </c>
      <c r="D30" s="53">
        <v>2.97E-3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outlineLevel="3" x14ac:dyDescent="0.3">
      <c r="A31" s="93" t="s">
        <v>19</v>
      </c>
      <c r="B31" s="18">
        <v>0.33082327462</v>
      </c>
      <c r="C31" s="18">
        <v>12.097744</v>
      </c>
      <c r="D31" s="53">
        <v>2.97E-3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outlineLevel="3" x14ac:dyDescent="0.3">
      <c r="A32" s="93" t="s">
        <v>71</v>
      </c>
      <c r="B32" s="18">
        <v>0.33082327462</v>
      </c>
      <c r="C32" s="18">
        <v>12.097744</v>
      </c>
      <c r="D32" s="53">
        <v>2.97E-3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outlineLevel="3" x14ac:dyDescent="0.3">
      <c r="A33" s="93" t="s">
        <v>123</v>
      </c>
      <c r="B33" s="18">
        <v>0.33082327462</v>
      </c>
      <c r="C33" s="18">
        <v>12.097744</v>
      </c>
      <c r="D33" s="53">
        <v>2.97E-3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outlineLevel="3" x14ac:dyDescent="0.3">
      <c r="A34" s="93" t="s">
        <v>45</v>
      </c>
      <c r="B34" s="18">
        <v>1.1345416286000001</v>
      </c>
      <c r="C34" s="18">
        <v>41.488599000000001</v>
      </c>
      <c r="D34" s="53">
        <v>1.0187E-2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outlineLevel="3" x14ac:dyDescent="0.3">
      <c r="A35" s="93" t="s">
        <v>89</v>
      </c>
      <c r="B35" s="18">
        <v>7.5774776994800002</v>
      </c>
      <c r="C35" s="18">
        <v>277.09775100000002</v>
      </c>
      <c r="D35" s="53">
        <v>6.8034999999999998E-2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outlineLevel="3" x14ac:dyDescent="0.3">
      <c r="A36" s="93" t="s">
        <v>93</v>
      </c>
      <c r="B36" s="18">
        <v>1.3651590982999999</v>
      </c>
      <c r="C36" s="18">
        <v>49.921956999999999</v>
      </c>
      <c r="D36" s="53">
        <v>1.2257000000000001E-2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1:17" outlineLevel="3" x14ac:dyDescent="0.3">
      <c r="A37" s="93" t="s">
        <v>156</v>
      </c>
      <c r="B37" s="18">
        <v>1.8451328735700001</v>
      </c>
      <c r="C37" s="18">
        <v>67.473926000000006</v>
      </c>
      <c r="D37" s="53">
        <v>1.6566999999999998E-2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1:17" outlineLevel="3" x14ac:dyDescent="0.3">
      <c r="A38" s="93" t="s">
        <v>160</v>
      </c>
      <c r="B38" s="18">
        <v>1.28518943552</v>
      </c>
      <c r="C38" s="18">
        <v>46.997578392000001</v>
      </c>
      <c r="D38" s="53">
        <v>1.1539000000000001E-2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1:17" outlineLevel="3" x14ac:dyDescent="0.3">
      <c r="A39" s="93" t="s">
        <v>213</v>
      </c>
      <c r="B39" s="18">
        <v>1.1233792652800001</v>
      </c>
      <c r="C39" s="18">
        <v>41.080407000000001</v>
      </c>
      <c r="D39" s="53">
        <v>1.0085999999999999E-2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outlineLevel="3" x14ac:dyDescent="0.3">
      <c r="A40" s="93" t="s">
        <v>39</v>
      </c>
      <c r="B40" s="18">
        <v>0.58743542275000005</v>
      </c>
      <c r="C40" s="18">
        <v>21.481691000000001</v>
      </c>
      <c r="D40" s="53">
        <v>5.274E-3</v>
      </c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1:17" outlineLevel="3" x14ac:dyDescent="0.3">
      <c r="A41" s="93" t="s">
        <v>90</v>
      </c>
      <c r="B41" s="18">
        <v>0.27345865032</v>
      </c>
      <c r="C41" s="18">
        <v>10</v>
      </c>
      <c r="D41" s="53">
        <v>2.4550000000000002E-3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1:17" outlineLevel="3" x14ac:dyDescent="0.3">
      <c r="A42" s="93" t="s">
        <v>144</v>
      </c>
      <c r="B42" s="18">
        <v>0.49222557056999999</v>
      </c>
      <c r="C42" s="18">
        <v>18</v>
      </c>
      <c r="D42" s="53">
        <v>4.4200000000000003E-3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1:17" ht="14" outlineLevel="2" x14ac:dyDescent="0.35">
      <c r="A43" s="66" t="s">
        <v>115</v>
      </c>
      <c r="B43" s="209">
        <f>SUM(B$44:B$44)</f>
        <v>4.7015275199999998E-2</v>
      </c>
      <c r="C43" s="209">
        <f>SUM(C$44:C$44)</f>
        <v>1.7192827927400001</v>
      </c>
      <c r="D43" s="244">
        <f>SUM(D$44:D$44)</f>
        <v>4.2200000000000001E-4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1:17" outlineLevel="3" x14ac:dyDescent="0.3">
      <c r="A44" s="93" t="s">
        <v>29</v>
      </c>
      <c r="B44" s="18">
        <v>4.7015275199999998E-2</v>
      </c>
      <c r="C44" s="18">
        <v>1.7192827927400001</v>
      </c>
      <c r="D44" s="53">
        <v>4.2200000000000001E-4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1:17" ht="14.5" outlineLevel="1" x14ac:dyDescent="0.35">
      <c r="A45" s="56" t="s">
        <v>13</v>
      </c>
      <c r="B45" s="156">
        <f>B$46+B$52+B$60</f>
        <v>1.9743148850400001</v>
      </c>
      <c r="C45" s="156">
        <f>C$46+C$52+C$60</f>
        <v>72.19793130507</v>
      </c>
      <c r="D45" s="186">
        <f>D$46+D$52+D$60</f>
        <v>1.7727E-2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1:17" ht="14" outlineLevel="2" x14ac:dyDescent="0.35">
      <c r="A46" s="66" t="s">
        <v>197</v>
      </c>
      <c r="B46" s="209">
        <f>SUM(B$47:B$51)</f>
        <v>0.32397785532000001</v>
      </c>
      <c r="C46" s="209">
        <f>SUM(C$47:C$51)</f>
        <v>11.847416600000001</v>
      </c>
      <c r="D46" s="244">
        <f>SUM(D$47:D$51)</f>
        <v>2.908E-3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1:17" outlineLevel="3" x14ac:dyDescent="0.3">
      <c r="A47" s="93" t="s">
        <v>109</v>
      </c>
      <c r="B47" s="18">
        <v>3.1721000000000002E-7</v>
      </c>
      <c r="C47" s="18">
        <v>1.1600000000000001E-5</v>
      </c>
      <c r="D47" s="53">
        <v>0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1:17" outlineLevel="3" x14ac:dyDescent="0.3">
      <c r="A48" s="93" t="s">
        <v>72</v>
      </c>
      <c r="B48" s="18">
        <v>9.5026880990000007E-2</v>
      </c>
      <c r="C48" s="18">
        <v>3.4750000000000001</v>
      </c>
      <c r="D48" s="53">
        <v>8.5300000000000003E-4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1:17" outlineLevel="3" x14ac:dyDescent="0.3">
      <c r="A49" s="93" t="s">
        <v>191</v>
      </c>
      <c r="B49" s="18">
        <v>9.5710527609999999E-2</v>
      </c>
      <c r="C49" s="18">
        <v>3.5</v>
      </c>
      <c r="D49" s="53">
        <v>8.5899999999999995E-4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1:17" outlineLevel="3" x14ac:dyDescent="0.3">
      <c r="A50" s="93" t="s">
        <v>102</v>
      </c>
      <c r="B50" s="18">
        <v>7.854839945E-2</v>
      </c>
      <c r="C50" s="18">
        <v>2.8724050000000001</v>
      </c>
      <c r="D50" s="53">
        <v>7.0500000000000001E-4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1:17" outlineLevel="3" x14ac:dyDescent="0.3">
      <c r="A51" s="93" t="s">
        <v>0</v>
      </c>
      <c r="B51" s="18">
        <v>5.4691730059999999E-2</v>
      </c>
      <c r="C51" s="18">
        <v>2</v>
      </c>
      <c r="D51" s="53">
        <v>4.9100000000000001E-4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1:17" ht="14" outlineLevel="2" x14ac:dyDescent="0.35">
      <c r="A52" s="66" t="s">
        <v>115</v>
      </c>
      <c r="B52" s="209">
        <f>SUM(B$53:B$59)</f>
        <v>1.65031092399</v>
      </c>
      <c r="C52" s="209">
        <f>SUM(C$53:C$59)</f>
        <v>60.34956005507</v>
      </c>
      <c r="D52" s="244">
        <f>SUM(D$53:D$59)</f>
        <v>1.4818999999999999E-2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1:17" outlineLevel="3" x14ac:dyDescent="0.3">
      <c r="A53" s="93" t="s">
        <v>140</v>
      </c>
      <c r="B53" s="18">
        <v>0.11713829645</v>
      </c>
      <c r="C53" s="18">
        <v>4.2835835077600004</v>
      </c>
      <c r="D53" s="53">
        <v>1.052E-3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1:17" outlineLevel="3" x14ac:dyDescent="0.3">
      <c r="A54" s="93" t="s">
        <v>125</v>
      </c>
      <c r="B54" s="18">
        <v>1.2999999999999999E-2</v>
      </c>
      <c r="C54" s="18">
        <v>0.47539179999999998</v>
      </c>
      <c r="D54" s="53">
        <v>1.17E-4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1:17" outlineLevel="3" x14ac:dyDescent="0.3">
      <c r="A55" s="93" t="s">
        <v>199</v>
      </c>
      <c r="B55" s="18">
        <v>0.01</v>
      </c>
      <c r="C55" s="18">
        <v>0.36568600000000001</v>
      </c>
      <c r="D55" s="53">
        <v>9.0000000000000006E-5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1:17" outlineLevel="3" x14ac:dyDescent="0.3">
      <c r="A56" s="93" t="s">
        <v>183</v>
      </c>
      <c r="B56" s="18">
        <v>1.4E-2</v>
      </c>
      <c r="C56" s="18">
        <v>0.51196039999999998</v>
      </c>
      <c r="D56" s="53">
        <v>1.26E-4</v>
      </c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1:17" outlineLevel="3" x14ac:dyDescent="0.3">
      <c r="A57" s="93" t="s">
        <v>60</v>
      </c>
      <c r="B57" s="18">
        <v>0.33856009715000002</v>
      </c>
      <c r="C57" s="18">
        <v>12.3806687687</v>
      </c>
      <c r="D57" s="53">
        <v>3.0400000000000002E-3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1:17" outlineLevel="3" x14ac:dyDescent="0.3">
      <c r="A58" s="93" t="s">
        <v>180</v>
      </c>
      <c r="B58" s="18">
        <v>0.381145081</v>
      </c>
      <c r="C58" s="18">
        <v>13.93794200916</v>
      </c>
      <c r="D58" s="53">
        <v>3.4220000000000001E-3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1:17" outlineLevel="3" x14ac:dyDescent="0.3">
      <c r="A59" s="93" t="s">
        <v>210</v>
      </c>
      <c r="B59" s="18">
        <v>0.77646744939000001</v>
      </c>
      <c r="C59" s="18">
        <v>28.394327569449999</v>
      </c>
      <c r="D59" s="53">
        <v>6.9719999999999999E-3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1:17" ht="14" outlineLevel="2" x14ac:dyDescent="0.35">
      <c r="A60" s="66" t="s">
        <v>138</v>
      </c>
      <c r="B60" s="209">
        <f>SUM(B$61:B$61)</f>
        <v>2.6105729999999998E-5</v>
      </c>
      <c r="C60" s="209">
        <f>SUM(C$61:C$61)</f>
        <v>9.5465000000000003E-4</v>
      </c>
      <c r="D60" s="244">
        <f>SUM(D$61:D$61)</f>
        <v>0</v>
      </c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17" outlineLevel="3" x14ac:dyDescent="0.3">
      <c r="A61" s="93" t="s">
        <v>66</v>
      </c>
      <c r="B61" s="18">
        <v>2.6105729999999998E-5</v>
      </c>
      <c r="C61" s="18">
        <v>9.5465000000000003E-4</v>
      </c>
      <c r="D61" s="53">
        <v>0</v>
      </c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1:17" ht="14.5" x14ac:dyDescent="0.35">
      <c r="A62" s="84" t="s">
        <v>59</v>
      </c>
      <c r="B62" s="152">
        <f>B$63+B$98</f>
        <v>71.398917084909996</v>
      </c>
      <c r="C62" s="152">
        <f>C$63+C$98</f>
        <v>2610.9584393097202</v>
      </c>
      <c r="D62" s="173">
        <f>D$63+D$98</f>
        <v>0.641065</v>
      </c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1:17" ht="14.5" outlineLevel="1" x14ac:dyDescent="0.35">
      <c r="A63" s="56" t="s">
        <v>65</v>
      </c>
      <c r="B63" s="156">
        <f>B$64+B$72+B$83+B$88+B$96</f>
        <v>63.591260792390003</v>
      </c>
      <c r="C63" s="156">
        <f>C$64+C$72+C$83+C$88+C$96</f>
        <v>2325.4433794111501</v>
      </c>
      <c r="D63" s="186">
        <f>D$64+D$72+D$83+D$88+D$96</f>
        <v>0.57096400000000003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1:17" ht="14" outlineLevel="2" x14ac:dyDescent="0.35">
      <c r="A64" s="66" t="s">
        <v>175</v>
      </c>
      <c r="B64" s="209">
        <f>SUM(B$65:B$71)</f>
        <v>30.087463237860003</v>
      </c>
      <c r="C64" s="209">
        <f>SUM(C$65:C$71)</f>
        <v>1100.2564081594501</v>
      </c>
      <c r="D64" s="244">
        <f>SUM(D$65:D$71)</f>
        <v>0.27014500000000002</v>
      </c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1:17" outlineLevel="3" x14ac:dyDescent="0.3">
      <c r="A65" s="93" t="s">
        <v>105</v>
      </c>
      <c r="B65" s="18">
        <v>2.13029758E-3</v>
      </c>
      <c r="C65" s="18">
        <v>7.7901999999999999E-2</v>
      </c>
      <c r="D65" s="53">
        <v>1.9000000000000001E-5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1:17" outlineLevel="3" x14ac:dyDescent="0.3">
      <c r="A66" s="93" t="s">
        <v>51</v>
      </c>
      <c r="B66" s="18">
        <v>0.25855498448999997</v>
      </c>
      <c r="C66" s="18">
        <v>9.4549938057599991</v>
      </c>
      <c r="D66" s="53">
        <v>2.3210000000000001E-3</v>
      </c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1:17" outlineLevel="3" x14ac:dyDescent="0.3">
      <c r="A67" s="93" t="s">
        <v>94</v>
      </c>
      <c r="B67" s="18">
        <v>2.6833592883700002</v>
      </c>
      <c r="C67" s="18">
        <v>98.126692472870005</v>
      </c>
      <c r="D67" s="53">
        <v>2.4093E-2</v>
      </c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1:17" outlineLevel="3" x14ac:dyDescent="0.3">
      <c r="A68" s="93" t="s">
        <v>167</v>
      </c>
      <c r="B68" s="18">
        <v>12.366377438580001</v>
      </c>
      <c r="C68" s="18">
        <v>452.22111000000001</v>
      </c>
      <c r="D68" s="53">
        <v>0.11103300000000001</v>
      </c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1:17" outlineLevel="3" x14ac:dyDescent="0.3">
      <c r="A69" s="93" t="s">
        <v>132</v>
      </c>
      <c r="B69" s="18">
        <v>8.2985369566399996</v>
      </c>
      <c r="C69" s="18">
        <v>303.46587855233997</v>
      </c>
      <c r="D69" s="53">
        <v>7.4510000000000007E-2</v>
      </c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1:17" outlineLevel="3" x14ac:dyDescent="0.3">
      <c r="A70" s="93" t="s">
        <v>147</v>
      </c>
      <c r="B70" s="18">
        <v>6.4009203970500002</v>
      </c>
      <c r="C70" s="18">
        <v>234.07269763165999</v>
      </c>
      <c r="D70" s="53">
        <v>5.7472000000000002E-2</v>
      </c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1:17" outlineLevel="3" x14ac:dyDescent="0.3">
      <c r="A71" s="93" t="s">
        <v>142</v>
      </c>
      <c r="B71" s="18">
        <v>7.7583875149999995E-2</v>
      </c>
      <c r="C71" s="18">
        <v>2.8371336968200001</v>
      </c>
      <c r="D71" s="53">
        <v>6.9700000000000003E-4</v>
      </c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1:17" ht="14" outlineLevel="2" x14ac:dyDescent="0.35">
      <c r="A72" s="66" t="s">
        <v>43</v>
      </c>
      <c r="B72" s="209">
        <f>SUM(B$73:B$82)</f>
        <v>4.9950167217899999</v>
      </c>
      <c r="C72" s="209">
        <f>SUM(C$73:C$82)</f>
        <v>182.66076849184003</v>
      </c>
      <c r="D72" s="244">
        <f>SUM(D$73:D$82)</f>
        <v>4.4849E-2</v>
      </c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1:17" outlineLevel="3" x14ac:dyDescent="0.3">
      <c r="A73" s="93" t="s">
        <v>23</v>
      </c>
      <c r="B73" s="18">
        <v>2.210838918E-2</v>
      </c>
      <c r="C73" s="18">
        <v>0.80847284054000002</v>
      </c>
      <c r="D73" s="53">
        <v>1.9900000000000001E-4</v>
      </c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1:17" outlineLevel="3" x14ac:dyDescent="0.3">
      <c r="A74" s="93" t="s">
        <v>12</v>
      </c>
      <c r="B74" s="18">
        <v>0.21302975776999999</v>
      </c>
      <c r="C74" s="18">
        <v>7.7901999999999996</v>
      </c>
      <c r="D74" s="53">
        <v>1.913E-3</v>
      </c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1:17" outlineLevel="3" x14ac:dyDescent="0.3">
      <c r="A75" s="93" t="s">
        <v>27</v>
      </c>
      <c r="B75" s="18">
        <v>1.8276825705999999</v>
      </c>
      <c r="C75" s="18">
        <v>66.835792851359997</v>
      </c>
      <c r="D75" s="53">
        <v>1.6410000000000001E-2</v>
      </c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1:17" outlineLevel="3" x14ac:dyDescent="0.3">
      <c r="A76" s="93" t="s">
        <v>108</v>
      </c>
      <c r="B76" s="18">
        <v>0.21302975776999999</v>
      </c>
      <c r="C76" s="18">
        <v>7.7901999999999996</v>
      </c>
      <c r="D76" s="53">
        <v>1.913E-3</v>
      </c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1:17" outlineLevel="3" x14ac:dyDescent="0.3">
      <c r="A77" s="93" t="s">
        <v>49</v>
      </c>
      <c r="B77" s="18">
        <v>0.58684537884999999</v>
      </c>
      <c r="C77" s="18">
        <v>21.460113920649999</v>
      </c>
      <c r="D77" s="53">
        <v>5.2690000000000002E-3</v>
      </c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1:17" outlineLevel="3" x14ac:dyDescent="0.3">
      <c r="A78" s="93" t="s">
        <v>110</v>
      </c>
      <c r="B78" s="18">
        <v>5.3056445690000002E-2</v>
      </c>
      <c r="C78" s="18">
        <v>1.94019993968</v>
      </c>
      <c r="D78" s="53">
        <v>4.7600000000000002E-4</v>
      </c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1:17" outlineLevel="3" x14ac:dyDescent="0.3">
      <c r="A79" s="93" t="s">
        <v>120</v>
      </c>
      <c r="B79" s="18">
        <v>0.60585586000000002</v>
      </c>
      <c r="C79" s="18">
        <v>22.155300602000001</v>
      </c>
      <c r="D79" s="53">
        <v>5.4400000000000004E-3</v>
      </c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1:17" outlineLevel="3" x14ac:dyDescent="0.3">
      <c r="A80" s="93" t="s">
        <v>137</v>
      </c>
      <c r="B80" s="18">
        <v>4.7255449999999998E-4</v>
      </c>
      <c r="C80" s="18">
        <v>1.7280656490000001E-2</v>
      </c>
      <c r="D80" s="53">
        <v>3.9999999999999998E-6</v>
      </c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1:17" outlineLevel="3" x14ac:dyDescent="0.3">
      <c r="A81" s="93" t="s">
        <v>219</v>
      </c>
      <c r="B81" s="18">
        <v>0.47501825474999998</v>
      </c>
      <c r="C81" s="18">
        <v>17.370752550180001</v>
      </c>
      <c r="D81" s="53">
        <v>4.2649999999999997E-3</v>
      </c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outlineLevel="3" x14ac:dyDescent="0.3">
      <c r="A82" s="93" t="s">
        <v>24</v>
      </c>
      <c r="B82" s="18">
        <v>0.99791775268000005</v>
      </c>
      <c r="C82" s="18">
        <v>36.492455130940002</v>
      </c>
      <c r="D82" s="53">
        <v>8.9599999999999992E-3</v>
      </c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1:17" ht="14" outlineLevel="2" x14ac:dyDescent="0.35">
      <c r="A83" s="66" t="s">
        <v>221</v>
      </c>
      <c r="B83" s="209">
        <f>SUM(B$84:B$87)</f>
        <v>1.6511306157100001</v>
      </c>
      <c r="C83" s="209">
        <f>SUM(C$84:C$87)</f>
        <v>60.379535033480003</v>
      </c>
      <c r="D83" s="244">
        <f>SUM(D$84:D$87)</f>
        <v>1.4824E-2</v>
      </c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1:17" outlineLevel="3" x14ac:dyDescent="0.3">
      <c r="A84" s="93" t="s">
        <v>61</v>
      </c>
      <c r="B84" s="18">
        <v>0.69234671275000004</v>
      </c>
      <c r="C84" s="18">
        <v>25.318149999999999</v>
      </c>
      <c r="D84" s="53">
        <v>6.2160000000000002E-3</v>
      </c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1:17" outlineLevel="3" x14ac:dyDescent="0.3">
      <c r="A85" s="93" t="s">
        <v>77</v>
      </c>
      <c r="B85" s="18">
        <v>5.4460209999999998E-5</v>
      </c>
      <c r="C85" s="18">
        <v>1.99153347E-3</v>
      </c>
      <c r="D85" s="53">
        <v>0</v>
      </c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1:17" outlineLevel="3" x14ac:dyDescent="0.3">
      <c r="A86" s="93" t="s">
        <v>174</v>
      </c>
      <c r="B86" s="18">
        <v>0.30348476916</v>
      </c>
      <c r="C86" s="18">
        <v>11.098013129230001</v>
      </c>
      <c r="D86" s="53">
        <v>2.725E-3</v>
      </c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1:17" outlineLevel="3" x14ac:dyDescent="0.3">
      <c r="A87" s="93" t="s">
        <v>47</v>
      </c>
      <c r="B87" s="18">
        <v>0.65524467359000005</v>
      </c>
      <c r="C87" s="18">
        <v>23.961380370779999</v>
      </c>
      <c r="D87" s="53">
        <v>5.8830000000000002E-3</v>
      </c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1:17" ht="14" outlineLevel="2" x14ac:dyDescent="0.35">
      <c r="A88" s="66" t="s">
        <v>52</v>
      </c>
      <c r="B88" s="209">
        <f>SUM(B$89:B$95)</f>
        <v>22.657214774909999</v>
      </c>
      <c r="C88" s="209">
        <f>SUM(C$89:C$95)</f>
        <v>828.54262421800001</v>
      </c>
      <c r="D88" s="244">
        <f>SUM(D$89:D$95)</f>
        <v>0.203432</v>
      </c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1:17" outlineLevel="3" x14ac:dyDescent="0.3">
      <c r="A89" s="93" t="s">
        <v>117</v>
      </c>
      <c r="B89" s="18">
        <v>3</v>
      </c>
      <c r="C89" s="18">
        <v>109.7058</v>
      </c>
      <c r="D89" s="53">
        <v>2.6936000000000002E-2</v>
      </c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1:17" outlineLevel="3" x14ac:dyDescent="0.3">
      <c r="A90" s="93" t="s">
        <v>205</v>
      </c>
      <c r="B90" s="18">
        <v>7.5606299999999997</v>
      </c>
      <c r="C90" s="18">
        <v>276.48165421800002</v>
      </c>
      <c r="D90" s="53">
        <v>6.7884E-2</v>
      </c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1:17" outlineLevel="3" x14ac:dyDescent="0.3">
      <c r="A91" s="93" t="s">
        <v>223</v>
      </c>
      <c r="B91" s="18">
        <v>3</v>
      </c>
      <c r="C91" s="18">
        <v>109.7058</v>
      </c>
      <c r="D91" s="53">
        <v>2.6936000000000002E-2</v>
      </c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1:17" outlineLevel="3" x14ac:dyDescent="0.3">
      <c r="A92" s="93" t="s">
        <v>21</v>
      </c>
      <c r="B92" s="18">
        <v>2.35</v>
      </c>
      <c r="C92" s="18">
        <v>85.936210000000003</v>
      </c>
      <c r="D92" s="53">
        <v>2.1100000000000001E-2</v>
      </c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1:17" outlineLevel="3" x14ac:dyDescent="0.3">
      <c r="A93" s="93" t="s">
        <v>58</v>
      </c>
      <c r="B93" s="18">
        <v>1.06514878885</v>
      </c>
      <c r="C93" s="18">
        <v>38.951000000000001</v>
      </c>
      <c r="D93" s="53">
        <v>9.5639999999999996E-3</v>
      </c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1:17" outlineLevel="3" x14ac:dyDescent="0.3">
      <c r="A94" s="93" t="s">
        <v>185</v>
      </c>
      <c r="B94" s="18">
        <v>3.9314359860599999</v>
      </c>
      <c r="C94" s="18">
        <v>143.76711</v>
      </c>
      <c r="D94" s="53">
        <v>3.5298999999999997E-2</v>
      </c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1:17" outlineLevel="3" x14ac:dyDescent="0.3">
      <c r="A95" s="93" t="s">
        <v>3</v>
      </c>
      <c r="B95" s="18">
        <v>1.75</v>
      </c>
      <c r="C95" s="18">
        <v>63.995049999999999</v>
      </c>
      <c r="D95" s="53">
        <v>1.5713000000000001E-2</v>
      </c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1:17" ht="14" outlineLevel="2" x14ac:dyDescent="0.35">
      <c r="A96" s="66" t="s">
        <v>178</v>
      </c>
      <c r="B96" s="209">
        <f>SUM(B$97:B$97)</f>
        <v>4.2004354421199999</v>
      </c>
      <c r="C96" s="209">
        <f>SUM(C$97:C$97)</f>
        <v>153.60404350837999</v>
      </c>
      <c r="D96" s="244">
        <f>SUM(D$97:D$97)</f>
        <v>3.7713999999999998E-2</v>
      </c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1:17" outlineLevel="3" x14ac:dyDescent="0.3">
      <c r="A97" s="93" t="s">
        <v>147</v>
      </c>
      <c r="B97" s="18">
        <v>4.2004354421199999</v>
      </c>
      <c r="C97" s="18">
        <v>153.60404350837999</v>
      </c>
      <c r="D97" s="53">
        <v>3.7713999999999998E-2</v>
      </c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1:17" ht="14.5" outlineLevel="1" x14ac:dyDescent="0.35">
      <c r="A98" s="56" t="s">
        <v>13</v>
      </c>
      <c r="B98" s="156">
        <f>B$99+B$106+B$107+B$111+B$114</f>
        <v>7.8076562925199999</v>
      </c>
      <c r="C98" s="156">
        <f>C$99+C$106+C$107+C$111+C$114</f>
        <v>285.51505989857003</v>
      </c>
      <c r="D98" s="186">
        <f>D$99+D$106+D$107+D$111+D$114</f>
        <v>7.0100999999999997E-2</v>
      </c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1:17" ht="14" outlineLevel="2" x14ac:dyDescent="0.35">
      <c r="A99" s="66" t="s">
        <v>175</v>
      </c>
      <c r="B99" s="209">
        <f>SUM(B$100:B$105)</f>
        <v>5.1551272504000005</v>
      </c>
      <c r="C99" s="209">
        <f>SUM(C$100:C$105)</f>
        <v>188.51578636895002</v>
      </c>
      <c r="D99" s="244">
        <f>SUM(D$100:D$105)</f>
        <v>4.6286000000000001E-2</v>
      </c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1:17" outlineLevel="3" x14ac:dyDescent="0.3">
      <c r="A100" s="93" t="s">
        <v>62</v>
      </c>
      <c r="B100" s="18">
        <v>0.31954463665999999</v>
      </c>
      <c r="C100" s="18">
        <v>11.6853</v>
      </c>
      <c r="D100" s="53">
        <v>2.869E-3</v>
      </c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1:17" outlineLevel="3" x14ac:dyDescent="0.3">
      <c r="A101" s="93" t="s">
        <v>51</v>
      </c>
      <c r="B101" s="18">
        <v>0.58518681215000001</v>
      </c>
      <c r="C101" s="18">
        <v>21.399462458510001</v>
      </c>
      <c r="D101" s="53">
        <v>5.254E-3</v>
      </c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1:17" outlineLevel="3" x14ac:dyDescent="0.3">
      <c r="A102" s="93" t="s">
        <v>94</v>
      </c>
      <c r="B102" s="18">
        <v>5.6202575839999998E-2</v>
      </c>
      <c r="C102" s="18">
        <v>2.0552495149999999</v>
      </c>
      <c r="D102" s="53">
        <v>5.0500000000000002E-4</v>
      </c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1:17" outlineLevel="3" x14ac:dyDescent="0.3">
      <c r="A103" s="93" t="s">
        <v>132</v>
      </c>
      <c r="B103" s="18">
        <v>0.46950737846000001</v>
      </c>
      <c r="C103" s="18">
        <v>17.16922751996</v>
      </c>
      <c r="D103" s="53">
        <v>4.2160000000000001E-3</v>
      </c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1:17" outlineLevel="3" x14ac:dyDescent="0.3">
      <c r="A104" s="93" t="s">
        <v>147</v>
      </c>
      <c r="B104" s="18">
        <v>3.7245303992899998</v>
      </c>
      <c r="C104" s="18">
        <v>136.20086235975</v>
      </c>
      <c r="D104" s="53">
        <v>3.3440999999999999E-2</v>
      </c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1:17" outlineLevel="3" x14ac:dyDescent="0.3">
      <c r="A105" s="93" t="s">
        <v>142</v>
      </c>
      <c r="B105" s="18">
        <v>1.5544800000000001E-4</v>
      </c>
      <c r="C105" s="18">
        <v>5.6845157299999999E-3</v>
      </c>
      <c r="D105" s="53">
        <v>9.9999999999999995E-7</v>
      </c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1:17" ht="14" outlineLevel="2" x14ac:dyDescent="0.35">
      <c r="A106" s="66" t="s">
        <v>43</v>
      </c>
      <c r="B106" s="209"/>
      <c r="C106" s="209"/>
      <c r="D106" s="244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1:17" ht="14" outlineLevel="2" x14ac:dyDescent="0.35">
      <c r="A107" s="66" t="s">
        <v>221</v>
      </c>
      <c r="B107" s="209">
        <f>SUM(B$108:B$110)</f>
        <v>1.0191405923899999</v>
      </c>
      <c r="C107" s="209">
        <f>SUM(C$108:C$110)</f>
        <v>37.268544666909996</v>
      </c>
      <c r="D107" s="244">
        <f>SUM(D$108:D$110)</f>
        <v>9.1500000000000001E-3</v>
      </c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1:17" outlineLevel="3" x14ac:dyDescent="0.3">
      <c r="A108" s="93" t="s">
        <v>153</v>
      </c>
      <c r="B108" s="18">
        <v>0.18854023267</v>
      </c>
      <c r="C108" s="18">
        <v>6.8946523524199996</v>
      </c>
      <c r="D108" s="53">
        <v>1.6930000000000001E-3</v>
      </c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1:17" outlineLevel="3" x14ac:dyDescent="0.3">
      <c r="A109" s="93" t="s">
        <v>47</v>
      </c>
      <c r="B109" s="18">
        <v>5.6003597199999998E-3</v>
      </c>
      <c r="C109" s="18">
        <v>0.20479731448999999</v>
      </c>
      <c r="D109" s="53">
        <v>5.0000000000000002E-5</v>
      </c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1:17" outlineLevel="3" x14ac:dyDescent="0.3">
      <c r="A110" s="93" t="s">
        <v>119</v>
      </c>
      <c r="B110" s="18">
        <v>0.82499999999999996</v>
      </c>
      <c r="C110" s="18">
        <v>30.169094999999999</v>
      </c>
      <c r="D110" s="53">
        <v>7.4070000000000004E-3</v>
      </c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1:17" ht="14" outlineLevel="2" x14ac:dyDescent="0.35">
      <c r="A111" s="66" t="s">
        <v>52</v>
      </c>
      <c r="B111" s="209">
        <f>SUM(B$112:B$113)</f>
        <v>1.5249999999999999</v>
      </c>
      <c r="C111" s="209">
        <f>SUM(C$112:C$113)</f>
        <v>55.767115000000004</v>
      </c>
      <c r="D111" s="244">
        <f>SUM(D$112:D$113)</f>
        <v>1.3691999999999999E-2</v>
      </c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1:17" outlineLevel="3" x14ac:dyDescent="0.3">
      <c r="A112" s="93" t="s">
        <v>99</v>
      </c>
      <c r="B112" s="18">
        <v>0.7</v>
      </c>
      <c r="C112" s="18">
        <v>25.598020000000002</v>
      </c>
      <c r="D112" s="53">
        <v>6.2849999999999998E-3</v>
      </c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1:17" outlineLevel="3" x14ac:dyDescent="0.3">
      <c r="A113" s="93" t="s">
        <v>97</v>
      </c>
      <c r="B113" s="18">
        <v>0.82499999999999996</v>
      </c>
      <c r="C113" s="18">
        <v>30.169094999999999</v>
      </c>
      <c r="D113" s="53">
        <v>7.4070000000000004E-3</v>
      </c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1:17" ht="14" outlineLevel="2" x14ac:dyDescent="0.35">
      <c r="A114" s="66" t="s">
        <v>178</v>
      </c>
      <c r="B114" s="209">
        <f>SUM(B$115:B$115)</f>
        <v>0.10838844973</v>
      </c>
      <c r="C114" s="209">
        <f>SUM(C$115:C$115)</f>
        <v>3.9636138627099999</v>
      </c>
      <c r="D114" s="244">
        <f>SUM(D$115:D$115)</f>
        <v>9.7300000000000002E-4</v>
      </c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1:17" outlineLevel="3" x14ac:dyDescent="0.3">
      <c r="A115" s="93" t="s">
        <v>147</v>
      </c>
      <c r="B115" s="18">
        <v>0.10838844973</v>
      </c>
      <c r="C115" s="18">
        <v>3.9636138627099999</v>
      </c>
      <c r="D115" s="53">
        <v>9.7300000000000002E-4</v>
      </c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1:17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1:17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7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1:17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1:17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1:17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1:17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1:17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1:17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1:17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1:17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1:17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1:17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108" customWidth="1"/>
    <col min="2" max="2" width="14.26953125" style="50" customWidth="1"/>
    <col min="3" max="3" width="15.453125" style="50" customWidth="1"/>
    <col min="4" max="4" width="10.26953125" style="73" customWidth="1"/>
    <col min="5" max="16384" width="9.1796875" style="108"/>
  </cols>
  <sheetData>
    <row r="2" spans="1:19" ht="18.5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31.12.2022</v>
      </c>
      <c r="B2" s="258"/>
      <c r="C2" s="258"/>
      <c r="D2" s="25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8.5" x14ac:dyDescent="0.45">
      <c r="A3" s="260" t="s">
        <v>168</v>
      </c>
      <c r="B3" s="260"/>
      <c r="C3" s="260"/>
      <c r="D3" s="260"/>
    </row>
    <row r="4" spans="1:19" x14ac:dyDescent="0.3">
      <c r="B4" s="37"/>
      <c r="C4" s="37"/>
      <c r="D4" s="5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s="57" customFormat="1" x14ac:dyDescent="0.3">
      <c r="B5" s="229"/>
      <c r="C5" s="229"/>
      <c r="D5" s="57" t="str">
        <f>VALVAL</f>
        <v>млрд. одиниць</v>
      </c>
    </row>
    <row r="6" spans="1:19" s="89" customFormat="1" x14ac:dyDescent="0.25">
      <c r="A6" s="83"/>
      <c r="B6" s="104" t="s">
        <v>169</v>
      </c>
      <c r="C6" s="104" t="s">
        <v>172</v>
      </c>
      <c r="D6" s="140" t="s">
        <v>192</v>
      </c>
    </row>
    <row r="7" spans="1:19" s="171" customFormat="1" ht="15.5" x14ac:dyDescent="0.25">
      <c r="A7" s="58" t="s">
        <v>152</v>
      </c>
      <c r="B7" s="249">
        <f>SUM(B8:B46)</f>
        <v>111.37551404711</v>
      </c>
      <c r="C7" s="249">
        <f>SUM(C8:C46)</f>
        <v>4072.8466229697297</v>
      </c>
      <c r="D7" s="12">
        <f>SUM(D8:D46)</f>
        <v>0.99999799999999994</v>
      </c>
    </row>
    <row r="8" spans="1:19" s="17" customFormat="1" x14ac:dyDescent="0.25">
      <c r="A8" s="24" t="s">
        <v>80</v>
      </c>
      <c r="B8" s="221">
        <v>38.279244657280003</v>
      </c>
      <c r="C8" s="221">
        <v>1399.8183861622001</v>
      </c>
      <c r="D8" s="235">
        <v>0.34369499999999997</v>
      </c>
    </row>
    <row r="9" spans="1:19" s="184" customFormat="1" x14ac:dyDescent="0.25">
      <c r="A9" s="24" t="s">
        <v>177</v>
      </c>
      <c r="B9" s="221">
        <v>1.6973261991899999</v>
      </c>
      <c r="C9" s="221">
        <v>62.068842847809996</v>
      </c>
      <c r="D9" s="235">
        <v>1.524E-2</v>
      </c>
    </row>
    <row r="10" spans="1:19" s="26" customFormat="1" x14ac:dyDescent="0.25">
      <c r="A10" s="78" t="s">
        <v>114</v>
      </c>
      <c r="B10" s="36">
        <v>2.6105729999999998E-5</v>
      </c>
      <c r="C10" s="36">
        <v>9.5465000000000003E-4</v>
      </c>
      <c r="D10" s="79">
        <v>0</v>
      </c>
    </row>
    <row r="11" spans="1:19" x14ac:dyDescent="0.3">
      <c r="A11" s="200" t="s">
        <v>158</v>
      </c>
      <c r="B11" s="115">
        <v>24.182214774910001</v>
      </c>
      <c r="C11" s="115">
        <v>884.309739218</v>
      </c>
      <c r="D11" s="131">
        <v>0.21712300000000001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x14ac:dyDescent="0.3">
      <c r="A12" s="200" t="s">
        <v>11</v>
      </c>
      <c r="B12" s="115">
        <v>2.6702712081</v>
      </c>
      <c r="C12" s="115">
        <v>97.648079700389999</v>
      </c>
      <c r="D12" s="131">
        <v>2.3975E-2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x14ac:dyDescent="0.3">
      <c r="A13" s="200" t="s">
        <v>171</v>
      </c>
      <c r="B13" s="115">
        <v>35.242590488259999</v>
      </c>
      <c r="C13" s="115">
        <v>1288.7721945284</v>
      </c>
      <c r="D13" s="131">
        <v>0.31642999999999999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x14ac:dyDescent="0.3">
      <c r="A14" s="200" t="s">
        <v>126</v>
      </c>
      <c r="B14" s="115">
        <v>4.9950167217899999</v>
      </c>
      <c r="C14" s="115">
        <v>182.66076849184</v>
      </c>
      <c r="D14" s="131">
        <v>4.4847999999999999E-2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3">
      <c r="A15" s="200" t="s">
        <v>186</v>
      </c>
      <c r="B15" s="115">
        <v>4.3088238918500004</v>
      </c>
      <c r="C15" s="115">
        <v>157.56765737109001</v>
      </c>
      <c r="D15" s="131">
        <v>3.8686999999999999E-2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3">
      <c r="B16" s="37"/>
      <c r="C16" s="37"/>
      <c r="D16" s="59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2:17" x14ac:dyDescent="0.3">
      <c r="B17" s="37"/>
      <c r="C17" s="37"/>
      <c r="D17" s="59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2:17" x14ac:dyDescent="0.3">
      <c r="B18" s="37"/>
      <c r="C18" s="37"/>
      <c r="D18" s="59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2:17" x14ac:dyDescent="0.3">
      <c r="B19" s="37"/>
      <c r="C19" s="37"/>
      <c r="D19" s="59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2:17" x14ac:dyDescent="0.3">
      <c r="B20" s="37"/>
      <c r="C20" s="37"/>
      <c r="D20" s="59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2:17" x14ac:dyDescent="0.3">
      <c r="B21" s="37"/>
      <c r="C21" s="37"/>
      <c r="D21" s="59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2:17" x14ac:dyDescent="0.3">
      <c r="B22" s="37"/>
      <c r="C22" s="37"/>
      <c r="D22" s="59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2:17" x14ac:dyDescent="0.3">
      <c r="B23" s="37"/>
      <c r="C23" s="37"/>
      <c r="D23" s="59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2:17" x14ac:dyDescent="0.3">
      <c r="B24" s="37"/>
      <c r="C24" s="37"/>
      <c r="D24" s="59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2:17" x14ac:dyDescent="0.3">
      <c r="B25" s="37"/>
      <c r="C25" s="37"/>
      <c r="D25" s="59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2:17" x14ac:dyDescent="0.3">
      <c r="B26" s="37"/>
      <c r="C26" s="37"/>
      <c r="D26" s="59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2:17" x14ac:dyDescent="0.3">
      <c r="B27" s="37"/>
      <c r="C27" s="37"/>
      <c r="D27" s="59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2:17" x14ac:dyDescent="0.3">
      <c r="B28" s="37"/>
      <c r="C28" s="37"/>
      <c r="D28" s="59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2:17" x14ac:dyDescent="0.3">
      <c r="B29" s="37"/>
      <c r="C29" s="37"/>
      <c r="D29" s="59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2:17" x14ac:dyDescent="0.3">
      <c r="B30" s="37"/>
      <c r="C30" s="37"/>
      <c r="D30" s="59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2:17" x14ac:dyDescent="0.3">
      <c r="B31" s="37"/>
      <c r="C31" s="37"/>
      <c r="D31" s="59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2:17" x14ac:dyDescent="0.3">
      <c r="B32" s="37"/>
      <c r="C32" s="37"/>
      <c r="D32" s="59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37"/>
      <c r="C33" s="37"/>
      <c r="D33" s="59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37"/>
      <c r="C34" s="37"/>
      <c r="D34" s="59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37"/>
      <c r="C35" s="37"/>
      <c r="D35" s="5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37"/>
      <c r="C36" s="37"/>
      <c r="D36" s="59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37"/>
      <c r="C37" s="37"/>
      <c r="D37" s="5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37"/>
      <c r="C38" s="37"/>
      <c r="D38" s="5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37"/>
      <c r="C39" s="37"/>
      <c r="D39" s="5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37"/>
      <c r="C40" s="37"/>
      <c r="D40" s="5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37"/>
      <c r="C41" s="37"/>
      <c r="D41" s="5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37"/>
      <c r="C42" s="37"/>
      <c r="D42" s="59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37"/>
      <c r="C43" s="37"/>
      <c r="D43" s="5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37"/>
      <c r="C44" s="37"/>
      <c r="D44" s="59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37"/>
      <c r="C45" s="37"/>
      <c r="D45" s="59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37"/>
      <c r="C46" s="37"/>
      <c r="D46" s="59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37"/>
      <c r="C47" s="37"/>
      <c r="D47" s="59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37"/>
      <c r="C48" s="37"/>
      <c r="D48" s="59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37"/>
      <c r="C49" s="37"/>
      <c r="D49" s="59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37"/>
      <c r="C50" s="37"/>
      <c r="D50" s="59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37"/>
      <c r="C51" s="37"/>
      <c r="D51" s="59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37"/>
      <c r="C52" s="37"/>
      <c r="D52" s="59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37"/>
      <c r="C53" s="37"/>
      <c r="D53" s="59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37"/>
      <c r="C54" s="37"/>
      <c r="D54" s="59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37"/>
      <c r="C55" s="37"/>
      <c r="D55" s="59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37"/>
      <c r="C56" s="37"/>
      <c r="D56" s="59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37"/>
      <c r="C57" s="37"/>
      <c r="D57" s="59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37"/>
      <c r="C58" s="37"/>
      <c r="D58" s="59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37"/>
      <c r="C59" s="37"/>
      <c r="D59" s="59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37"/>
      <c r="C60" s="37"/>
      <c r="D60" s="59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37"/>
      <c r="C61" s="37"/>
      <c r="D61" s="59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37"/>
      <c r="C62" s="37"/>
      <c r="D62" s="59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37"/>
      <c r="C63" s="37"/>
      <c r="D63" s="59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37"/>
      <c r="C64" s="37"/>
      <c r="D64" s="59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37"/>
      <c r="C65" s="37"/>
      <c r="D65" s="59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37"/>
      <c r="C66" s="37"/>
      <c r="D66" s="59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37"/>
      <c r="C67" s="37"/>
      <c r="D67" s="59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37"/>
      <c r="C68" s="37"/>
      <c r="D68" s="59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37"/>
      <c r="C69" s="37"/>
      <c r="D69" s="59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37"/>
      <c r="C70" s="37"/>
      <c r="D70" s="59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37"/>
      <c r="C71" s="37"/>
      <c r="D71" s="59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37"/>
      <c r="C72" s="37"/>
      <c r="D72" s="59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37"/>
      <c r="C73" s="37"/>
      <c r="D73" s="59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37"/>
      <c r="C74" s="37"/>
      <c r="D74" s="59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37"/>
      <c r="C75" s="37"/>
      <c r="D75" s="59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37"/>
      <c r="C76" s="37"/>
      <c r="D76" s="59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37"/>
      <c r="C77" s="37"/>
      <c r="D77" s="59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37"/>
      <c r="C78" s="37"/>
      <c r="D78" s="59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37"/>
      <c r="C79" s="37"/>
      <c r="D79" s="59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37"/>
      <c r="C80" s="37"/>
      <c r="D80" s="59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37"/>
      <c r="C81" s="37"/>
      <c r="D81" s="59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37"/>
      <c r="C82" s="37"/>
      <c r="D82" s="59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37"/>
      <c r="C83" s="37"/>
      <c r="D83" s="59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37"/>
      <c r="C84" s="37"/>
      <c r="D84" s="59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37"/>
      <c r="C85" s="37"/>
      <c r="D85" s="59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37"/>
      <c r="C86" s="37"/>
      <c r="D86" s="59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37"/>
      <c r="C87" s="37"/>
      <c r="D87" s="59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37"/>
      <c r="C88" s="37"/>
      <c r="D88" s="59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37"/>
      <c r="C89" s="37"/>
      <c r="D89" s="59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37"/>
      <c r="C90" s="37"/>
      <c r="D90" s="59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37"/>
      <c r="C91" s="37"/>
      <c r="D91" s="59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37"/>
      <c r="C92" s="37"/>
      <c r="D92" s="59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37"/>
      <c r="C93" s="37"/>
      <c r="D93" s="59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37"/>
      <c r="C94" s="37"/>
      <c r="D94" s="59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37"/>
      <c r="C95" s="37"/>
      <c r="D95" s="59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37"/>
      <c r="C96" s="37"/>
      <c r="D96" s="59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37"/>
      <c r="C97" s="37"/>
      <c r="D97" s="59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37"/>
      <c r="C98" s="37"/>
      <c r="D98" s="59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37"/>
      <c r="C99" s="37"/>
      <c r="D99" s="59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37"/>
      <c r="C100" s="37"/>
      <c r="D100" s="59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37"/>
      <c r="C101" s="37"/>
      <c r="D101" s="59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37"/>
      <c r="C102" s="37"/>
      <c r="D102" s="59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37"/>
      <c r="C103" s="37"/>
      <c r="D103" s="59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37"/>
      <c r="C104" s="37"/>
      <c r="D104" s="59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37"/>
      <c r="C105" s="37"/>
      <c r="D105" s="59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37"/>
      <c r="C106" s="37"/>
      <c r="D106" s="59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37"/>
      <c r="C107" s="37"/>
      <c r="D107" s="59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37"/>
      <c r="C108" s="37"/>
      <c r="D108" s="59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37"/>
      <c r="C109" s="37"/>
      <c r="D109" s="59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37"/>
      <c r="C110" s="37"/>
      <c r="D110" s="59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37"/>
      <c r="C111" s="37"/>
      <c r="D111" s="59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37"/>
      <c r="C112" s="37"/>
      <c r="D112" s="59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37"/>
      <c r="C113" s="37"/>
      <c r="D113" s="5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37"/>
      <c r="C114" s="37"/>
      <c r="D114" s="59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37"/>
      <c r="C115" s="37"/>
      <c r="D115" s="59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108" customWidth="1"/>
    <col min="2" max="2" width="14.26953125" style="50" customWidth="1"/>
    <col min="3" max="3" width="15.453125" style="50" customWidth="1"/>
    <col min="4" max="4" width="10.26953125" style="73" customWidth="1"/>
    <col min="5" max="16384" width="9.1796875" style="108"/>
  </cols>
  <sheetData>
    <row r="1" spans="1:19" x14ac:dyDescent="0.3">
      <c r="A1" s="267" t="str">
        <f>"Державний борг України за станом на " &amp; TEXT(DREPORTDATE,"dd.MM.yyyy")</f>
        <v>Державний борг України за станом на 31.12.2022</v>
      </c>
      <c r="B1" s="268"/>
      <c r="C1" s="268"/>
      <c r="D1" s="268"/>
    </row>
    <row r="2" spans="1:19" x14ac:dyDescent="0.3">
      <c r="A2" s="267" t="str">
        <f>"Гарантований державою борг України за станом на " &amp; TEXT(DREPORTDATE,"dd.MM.yyyy")</f>
        <v>Гарантований державою борг України за станом на 31.12.2022</v>
      </c>
      <c r="B2" s="268"/>
      <c r="C2" s="268"/>
      <c r="D2" s="268"/>
    </row>
    <row r="3" spans="1:19" ht="18.5" x14ac:dyDescent="0.45">
      <c r="A3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31.12.2022</v>
      </c>
      <c r="B3" s="258"/>
      <c r="C3" s="258"/>
      <c r="D3" s="25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19" ht="18.5" x14ac:dyDescent="0.45">
      <c r="A4" s="260" t="s">
        <v>168</v>
      </c>
      <c r="B4" s="260"/>
      <c r="C4" s="260"/>
      <c r="D4" s="260"/>
    </row>
    <row r="5" spans="1:19" x14ac:dyDescent="0.3">
      <c r="B5" s="37"/>
      <c r="C5" s="37"/>
      <c r="D5" s="5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9" s="57" customFormat="1" x14ac:dyDescent="0.3">
      <c r="B6" s="229"/>
      <c r="C6" s="229"/>
      <c r="D6" s="57" t="str">
        <f>VALVAL</f>
        <v>млрд. одиниць</v>
      </c>
    </row>
    <row r="7" spans="1:19" s="89" customFormat="1" x14ac:dyDescent="0.25">
      <c r="A7" s="83"/>
      <c r="B7" s="104" t="s">
        <v>169</v>
      </c>
      <c r="C7" s="104" t="s">
        <v>172</v>
      </c>
      <c r="D7" s="140" t="s">
        <v>192</v>
      </c>
    </row>
    <row r="8" spans="1:19" s="171" customFormat="1" ht="14.5" x14ac:dyDescent="0.25">
      <c r="A8" s="32" t="s">
        <v>152</v>
      </c>
      <c r="B8" s="126">
        <f>B$9+B$17</f>
        <v>111.37551404711</v>
      </c>
      <c r="C8" s="126">
        <f>C$9+C$17</f>
        <v>4072.8466229697297</v>
      </c>
      <c r="D8" s="238">
        <f>D$9+D$17</f>
        <v>0.99999799999999994</v>
      </c>
    </row>
    <row r="9" spans="1:19" s="17" customFormat="1" ht="14.5" x14ac:dyDescent="0.25">
      <c r="A9" s="16" t="s">
        <v>65</v>
      </c>
      <c r="B9" s="219">
        <f>SUM(B$10:B$16)</f>
        <v>101.59354286955001</v>
      </c>
      <c r="C9" s="219">
        <f>SUM(C$10:C$16)</f>
        <v>3715.1336317660898</v>
      </c>
      <c r="D9" s="4">
        <f>SUM(D$10:D$16)</f>
        <v>0.91216999999999993</v>
      </c>
    </row>
    <row r="10" spans="1:19" s="184" customFormat="1" outlineLevel="1" x14ac:dyDescent="0.25">
      <c r="A10" s="24" t="s">
        <v>80</v>
      </c>
      <c r="B10" s="221">
        <v>37.955266801960001</v>
      </c>
      <c r="C10" s="221">
        <v>1387.9709695622</v>
      </c>
      <c r="D10" s="235">
        <v>0.34078599999999998</v>
      </c>
    </row>
    <row r="11" spans="1:19" s="26" customFormat="1" outlineLevel="1" x14ac:dyDescent="0.25">
      <c r="A11" s="78" t="s">
        <v>177</v>
      </c>
      <c r="B11" s="36">
        <v>4.7015275199999998E-2</v>
      </c>
      <c r="C11" s="36">
        <v>1.7192827927400001</v>
      </c>
      <c r="D11" s="79">
        <v>4.2200000000000001E-4</v>
      </c>
    </row>
    <row r="12" spans="1:19" outlineLevel="1" x14ac:dyDescent="0.3">
      <c r="A12" s="200" t="s">
        <v>158</v>
      </c>
      <c r="B12" s="115">
        <v>22.657214774909999</v>
      </c>
      <c r="C12" s="115">
        <v>828.54262421800001</v>
      </c>
      <c r="D12" s="131">
        <v>0.203431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outlineLevel="1" x14ac:dyDescent="0.3">
      <c r="A13" s="200" t="s">
        <v>11</v>
      </c>
      <c r="B13" s="115">
        <v>1.6511306157100001</v>
      </c>
      <c r="C13" s="115">
        <v>60.379535033480003</v>
      </c>
      <c r="D13" s="131">
        <v>1.4825E-2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outlineLevel="1" x14ac:dyDescent="0.3">
      <c r="A14" s="200" t="s">
        <v>171</v>
      </c>
      <c r="B14" s="115">
        <v>30.08746323786</v>
      </c>
      <c r="C14" s="115">
        <v>1100.2564081594501</v>
      </c>
      <c r="D14" s="131">
        <v>0.270144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outlineLevel="1" x14ac:dyDescent="0.3">
      <c r="A15" s="200" t="s">
        <v>126</v>
      </c>
      <c r="B15" s="115">
        <v>4.9950167217899999</v>
      </c>
      <c r="C15" s="115">
        <v>182.66076849184</v>
      </c>
      <c r="D15" s="131">
        <v>4.4847999999999999E-2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outlineLevel="1" x14ac:dyDescent="0.3">
      <c r="A16" s="200" t="s">
        <v>186</v>
      </c>
      <c r="B16" s="115">
        <v>4.2004354421199999</v>
      </c>
      <c r="C16" s="115">
        <v>153.60404350837999</v>
      </c>
      <c r="D16" s="131">
        <v>3.7713999999999998E-2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ht="14.5" x14ac:dyDescent="0.35">
      <c r="A17" s="223" t="s">
        <v>13</v>
      </c>
      <c r="B17" s="55">
        <f>SUM(B$18:B$24)</f>
        <v>9.7819711775599991</v>
      </c>
      <c r="C17" s="55">
        <f>SUM(C$18:C$24)</f>
        <v>357.71299120364</v>
      </c>
      <c r="D17" s="94">
        <f>SUM(D$18:D$24)</f>
        <v>8.7828000000000003E-2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outlineLevel="1" x14ac:dyDescent="0.3">
      <c r="A18" s="200" t="s">
        <v>80</v>
      </c>
      <c r="B18" s="115">
        <v>0.32397785532000001</v>
      </c>
      <c r="C18" s="115">
        <v>11.847416600000001</v>
      </c>
      <c r="D18" s="131">
        <v>2.9090000000000001E-3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outlineLevel="1" x14ac:dyDescent="0.3">
      <c r="A19" s="200" t="s">
        <v>177</v>
      </c>
      <c r="B19" s="115">
        <v>1.65031092399</v>
      </c>
      <c r="C19" s="115">
        <v>60.34956005507</v>
      </c>
      <c r="D19" s="131">
        <v>1.4818E-2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outlineLevel="1" x14ac:dyDescent="0.3">
      <c r="A20" s="200" t="s">
        <v>114</v>
      </c>
      <c r="B20" s="115">
        <v>2.6105729999999998E-5</v>
      </c>
      <c r="C20" s="115">
        <v>9.5465000000000003E-4</v>
      </c>
      <c r="D20" s="131">
        <v>0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outlineLevel="1" x14ac:dyDescent="0.3">
      <c r="A21" s="200" t="s">
        <v>158</v>
      </c>
      <c r="B21" s="115">
        <v>1.5249999999999999</v>
      </c>
      <c r="C21" s="115">
        <v>55.767114999999997</v>
      </c>
      <c r="D21" s="131">
        <v>1.3691999999999999E-2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outlineLevel="1" x14ac:dyDescent="0.3">
      <c r="A22" s="200" t="s">
        <v>11</v>
      </c>
      <c r="B22" s="115">
        <v>1.0191405923900001</v>
      </c>
      <c r="C22" s="115">
        <v>37.268544666910003</v>
      </c>
      <c r="D22" s="131">
        <v>9.1500000000000001E-3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outlineLevel="1" x14ac:dyDescent="0.3">
      <c r="A23" s="200" t="s">
        <v>171</v>
      </c>
      <c r="B23" s="115">
        <v>5.1551272503999996</v>
      </c>
      <c r="C23" s="115">
        <v>188.51578636894999</v>
      </c>
      <c r="D23" s="131">
        <v>4.6286000000000001E-2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outlineLevel="1" x14ac:dyDescent="0.3">
      <c r="A24" s="200" t="s">
        <v>186</v>
      </c>
      <c r="B24" s="115">
        <v>0.10838844973</v>
      </c>
      <c r="C24" s="115">
        <v>3.9636138627099999</v>
      </c>
      <c r="D24" s="131">
        <v>9.7300000000000002E-4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x14ac:dyDescent="0.3">
      <c r="B25" s="37"/>
      <c r="C25" s="37"/>
      <c r="D25" s="59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x14ac:dyDescent="0.3">
      <c r="B26" s="37"/>
      <c r="C26" s="37"/>
      <c r="D26" s="59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x14ac:dyDescent="0.3">
      <c r="B27" s="37"/>
      <c r="C27" s="37"/>
      <c r="D27" s="59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7" x14ac:dyDescent="0.3">
      <c r="B28" s="37"/>
      <c r="C28" s="37"/>
      <c r="D28" s="59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7" x14ac:dyDescent="0.3">
      <c r="B29" s="37"/>
      <c r="C29" s="37"/>
      <c r="D29" s="59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x14ac:dyDescent="0.3">
      <c r="B30" s="37"/>
      <c r="C30" s="37"/>
      <c r="D30" s="59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3">
      <c r="B31" s="37"/>
      <c r="C31" s="37"/>
      <c r="D31" s="59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3">
      <c r="B32" s="37"/>
      <c r="C32" s="37"/>
      <c r="D32" s="59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37"/>
      <c r="C33" s="37"/>
      <c r="D33" s="59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37"/>
      <c r="C34" s="37"/>
      <c r="D34" s="59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37"/>
      <c r="C35" s="37"/>
      <c r="D35" s="5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37"/>
      <c r="C36" s="37"/>
      <c r="D36" s="59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37"/>
      <c r="C37" s="37"/>
      <c r="D37" s="5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37"/>
      <c r="C38" s="37"/>
      <c r="D38" s="5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37"/>
      <c r="C39" s="37"/>
      <c r="D39" s="5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37"/>
      <c r="C40" s="37"/>
      <c r="D40" s="5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37"/>
      <c r="C41" s="37"/>
      <c r="D41" s="5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37"/>
      <c r="C42" s="37"/>
      <c r="D42" s="59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37"/>
      <c r="C43" s="37"/>
      <c r="D43" s="5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37"/>
      <c r="C44" s="37"/>
      <c r="D44" s="59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37"/>
      <c r="C45" s="37"/>
      <c r="D45" s="59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37"/>
      <c r="C46" s="37"/>
      <c r="D46" s="59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37"/>
      <c r="C47" s="37"/>
      <c r="D47" s="59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37"/>
      <c r="C48" s="37"/>
      <c r="D48" s="59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37"/>
      <c r="C49" s="37"/>
      <c r="D49" s="59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37"/>
      <c r="C50" s="37"/>
      <c r="D50" s="59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37"/>
      <c r="C51" s="37"/>
      <c r="D51" s="59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37"/>
      <c r="C52" s="37"/>
      <c r="D52" s="59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37"/>
      <c r="C53" s="37"/>
      <c r="D53" s="59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37"/>
      <c r="C54" s="37"/>
      <c r="D54" s="59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37"/>
      <c r="C55" s="37"/>
      <c r="D55" s="59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37"/>
      <c r="C56" s="37"/>
      <c r="D56" s="59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37"/>
      <c r="C57" s="37"/>
      <c r="D57" s="59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37"/>
      <c r="C58" s="37"/>
      <c r="D58" s="59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37"/>
      <c r="C59" s="37"/>
      <c r="D59" s="59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37"/>
      <c r="C60" s="37"/>
      <c r="D60" s="59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37"/>
      <c r="C61" s="37"/>
      <c r="D61" s="59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37"/>
      <c r="C62" s="37"/>
      <c r="D62" s="59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37"/>
      <c r="C63" s="37"/>
      <c r="D63" s="59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37"/>
      <c r="C64" s="37"/>
      <c r="D64" s="59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37"/>
      <c r="C65" s="37"/>
      <c r="D65" s="59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37"/>
      <c r="C66" s="37"/>
      <c r="D66" s="59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37"/>
      <c r="C67" s="37"/>
      <c r="D67" s="59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37"/>
      <c r="C68" s="37"/>
      <c r="D68" s="59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37"/>
      <c r="C69" s="37"/>
      <c r="D69" s="59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37"/>
      <c r="C70" s="37"/>
      <c r="D70" s="59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37"/>
      <c r="C71" s="37"/>
      <c r="D71" s="59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37"/>
      <c r="C72" s="37"/>
      <c r="D72" s="59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37"/>
      <c r="C73" s="37"/>
      <c r="D73" s="59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37"/>
      <c r="C74" s="37"/>
      <c r="D74" s="59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37"/>
      <c r="C75" s="37"/>
      <c r="D75" s="59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37"/>
      <c r="C76" s="37"/>
      <c r="D76" s="59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37"/>
      <c r="C77" s="37"/>
      <c r="D77" s="59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37"/>
      <c r="C78" s="37"/>
      <c r="D78" s="59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37"/>
      <c r="C79" s="37"/>
      <c r="D79" s="59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37"/>
      <c r="C80" s="37"/>
      <c r="D80" s="59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37"/>
      <c r="C81" s="37"/>
      <c r="D81" s="59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37"/>
      <c r="C82" s="37"/>
      <c r="D82" s="59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37"/>
      <c r="C83" s="37"/>
      <c r="D83" s="59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37"/>
      <c r="C84" s="37"/>
      <c r="D84" s="59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37"/>
      <c r="C85" s="37"/>
      <c r="D85" s="59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37"/>
      <c r="C86" s="37"/>
      <c r="D86" s="59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37"/>
      <c r="C87" s="37"/>
      <c r="D87" s="59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37"/>
      <c r="C88" s="37"/>
      <c r="D88" s="59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37"/>
      <c r="C89" s="37"/>
      <c r="D89" s="59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37"/>
      <c r="C90" s="37"/>
      <c r="D90" s="59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37"/>
      <c r="C91" s="37"/>
      <c r="D91" s="59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37"/>
      <c r="C92" s="37"/>
      <c r="D92" s="59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37"/>
      <c r="C93" s="37"/>
      <c r="D93" s="59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37"/>
      <c r="C94" s="37"/>
      <c r="D94" s="59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37"/>
      <c r="C95" s="37"/>
      <c r="D95" s="59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37"/>
      <c r="C96" s="37"/>
      <c r="D96" s="59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37"/>
      <c r="C97" s="37"/>
      <c r="D97" s="59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37"/>
      <c r="C98" s="37"/>
      <c r="D98" s="59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37"/>
      <c r="C99" s="37"/>
      <c r="D99" s="59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37"/>
      <c r="C100" s="37"/>
      <c r="D100" s="59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37"/>
      <c r="C101" s="37"/>
      <c r="D101" s="59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37"/>
      <c r="C102" s="37"/>
      <c r="D102" s="59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37"/>
      <c r="C103" s="37"/>
      <c r="D103" s="59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37"/>
      <c r="C104" s="37"/>
      <c r="D104" s="59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37"/>
      <c r="C105" s="37"/>
      <c r="D105" s="59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37"/>
      <c r="C106" s="37"/>
      <c r="D106" s="59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37"/>
      <c r="C107" s="37"/>
      <c r="D107" s="59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37"/>
      <c r="C108" s="37"/>
      <c r="D108" s="59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37"/>
      <c r="C109" s="37"/>
      <c r="D109" s="59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37"/>
      <c r="C110" s="37"/>
      <c r="D110" s="59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37"/>
      <c r="C111" s="37"/>
      <c r="D111" s="59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37"/>
      <c r="C112" s="37"/>
      <c r="D112" s="59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37"/>
      <c r="C113" s="37"/>
      <c r="D113" s="5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37"/>
      <c r="C114" s="37"/>
      <c r="D114" s="59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37"/>
      <c r="C115" s="37"/>
      <c r="D115" s="59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108" bestFit="1" customWidth="1"/>
    <col min="2" max="3" width="13.54296875" style="108" bestFit="1" customWidth="1"/>
    <col min="4" max="4" width="14" style="108" bestFit="1" customWidth="1"/>
    <col min="5" max="7" width="14.54296875" style="108" bestFit="1" customWidth="1"/>
    <col min="8" max="16384" width="9.1796875" style="108"/>
  </cols>
  <sheetData>
    <row r="2" spans="1:19" ht="18.5" x14ac:dyDescent="0.45">
      <c r="A2" s="256" t="s">
        <v>203</v>
      </c>
      <c r="B2" s="258"/>
      <c r="C2" s="258"/>
      <c r="D2" s="258"/>
      <c r="E2" s="258"/>
      <c r="F2" s="258"/>
      <c r="G2" s="25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x14ac:dyDescent="0.3">
      <c r="A3" s="125"/>
    </row>
    <row r="4" spans="1:19" s="57" customFormat="1" x14ac:dyDescent="0.3">
      <c r="A4" s="64" t="str">
        <f>$A$2 &amp; " (" &amp;G4 &amp; ")"</f>
        <v>Державний та гарантований державою борг України за останні 5 років (млрд. грн)</v>
      </c>
      <c r="G4" s="57" t="str">
        <f>VALUAH</f>
        <v>млрд. грн</v>
      </c>
    </row>
    <row r="5" spans="1:19" s="89" customFormat="1" x14ac:dyDescent="0.25">
      <c r="A5" s="83"/>
      <c r="B5" s="178">
        <v>43100</v>
      </c>
      <c r="C5" s="178">
        <v>43465</v>
      </c>
      <c r="D5" s="178">
        <v>43830</v>
      </c>
      <c r="E5" s="178">
        <v>44196</v>
      </c>
      <c r="F5" s="178">
        <v>44561</v>
      </c>
      <c r="G5" s="178">
        <v>44926</v>
      </c>
    </row>
    <row r="6" spans="1:19" s="171" customFormat="1" x14ac:dyDescent="0.25">
      <c r="A6" s="170" t="s">
        <v>152</v>
      </c>
      <c r="B6" s="1">
        <f t="shared" ref="B6:G6" si="0">SUM(B$7+ B$8)</f>
        <v>2141.69058800007</v>
      </c>
      <c r="C6" s="1">
        <f t="shared" si="0"/>
        <v>2168.4215676641802</v>
      </c>
      <c r="D6" s="1">
        <f t="shared" si="0"/>
        <v>1998.29589995677</v>
      </c>
      <c r="E6" s="1">
        <f t="shared" si="0"/>
        <v>2551.8817251684204</v>
      </c>
      <c r="F6" s="1">
        <f t="shared" si="0"/>
        <v>2672.0602100677202</v>
      </c>
      <c r="G6" s="1">
        <f t="shared" si="0"/>
        <v>4072.8466229697297</v>
      </c>
    </row>
    <row r="7" spans="1:19" s="127" customFormat="1" x14ac:dyDescent="0.25">
      <c r="A7" s="114" t="s">
        <v>48</v>
      </c>
      <c r="B7" s="70">
        <v>766.67894097356998</v>
      </c>
      <c r="C7" s="70">
        <v>771.41054367665004</v>
      </c>
      <c r="D7" s="70">
        <v>838.84791941263995</v>
      </c>
      <c r="E7" s="70">
        <v>1032.9472373353101</v>
      </c>
      <c r="F7" s="70">
        <v>1111.5978612510701</v>
      </c>
      <c r="G7" s="70">
        <v>1461.8881836600101</v>
      </c>
    </row>
    <row r="8" spans="1:19" s="127" customFormat="1" x14ac:dyDescent="0.25">
      <c r="A8" s="114" t="s">
        <v>59</v>
      </c>
      <c r="B8" s="70">
        <v>1375.0116470265</v>
      </c>
      <c r="C8" s="70">
        <v>1397.0110239875301</v>
      </c>
      <c r="D8" s="70">
        <v>1159.4479805441299</v>
      </c>
      <c r="E8" s="70">
        <v>1518.9344878331101</v>
      </c>
      <c r="F8" s="70">
        <v>1560.4623488166501</v>
      </c>
      <c r="G8" s="70">
        <v>2610.9584393097198</v>
      </c>
    </row>
    <row r="9" spans="1:19" x14ac:dyDescent="0.3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9" x14ac:dyDescent="0.3">
      <c r="A10" s="64" t="str">
        <f>$A$2 &amp; " (" &amp;G10 &amp; ")"</f>
        <v>Державний та гарантований державою борг України за останні 5 років (млрд. дол. США)</v>
      </c>
      <c r="B10" s="98"/>
      <c r="C10" s="98"/>
      <c r="D10" s="98"/>
      <c r="E10" s="98"/>
      <c r="F10" s="98"/>
      <c r="G10" s="57" t="str">
        <f>VALUSD</f>
        <v>млрд. дол. США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</row>
    <row r="11" spans="1:19" s="196" customFormat="1" x14ac:dyDescent="0.3">
      <c r="A11" s="83"/>
      <c r="B11" s="178">
        <v>43100</v>
      </c>
      <c r="C11" s="178">
        <v>43465</v>
      </c>
      <c r="D11" s="178">
        <v>43830</v>
      </c>
      <c r="E11" s="178">
        <v>44196</v>
      </c>
      <c r="F11" s="178">
        <v>44561</v>
      </c>
      <c r="G11" s="178">
        <v>44926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52" customFormat="1" x14ac:dyDescent="0.3">
      <c r="A12" s="170" t="s">
        <v>152</v>
      </c>
      <c r="B12" s="1">
        <f t="shared" ref="B12:G12" si="1">SUM(B$13+ B$14)</f>
        <v>76.305753084320003</v>
      </c>
      <c r="C12" s="1">
        <f t="shared" si="1"/>
        <v>78.315547975930002</v>
      </c>
      <c r="D12" s="1">
        <f t="shared" si="1"/>
        <v>84.365406859519993</v>
      </c>
      <c r="E12" s="1">
        <f t="shared" si="1"/>
        <v>90.253504033989998</v>
      </c>
      <c r="F12" s="1">
        <f t="shared" si="1"/>
        <v>97.955884555140003</v>
      </c>
      <c r="G12" s="1">
        <f t="shared" si="1"/>
        <v>111.37551404710999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s="213" customFormat="1" x14ac:dyDescent="0.3">
      <c r="A13" s="9" t="s">
        <v>48</v>
      </c>
      <c r="B13" s="212">
        <v>27.315810366209998</v>
      </c>
      <c r="C13" s="212">
        <v>27.860560115839998</v>
      </c>
      <c r="D13" s="212">
        <v>35.415048399980002</v>
      </c>
      <c r="E13" s="212">
        <v>36.532691437769998</v>
      </c>
      <c r="F13" s="212">
        <v>40.750410996870002</v>
      </c>
      <c r="G13" s="212">
        <v>39.976596962199999</v>
      </c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  <row r="14" spans="1:19" s="213" customFormat="1" x14ac:dyDescent="0.3">
      <c r="A14" s="9" t="s">
        <v>59</v>
      </c>
      <c r="B14" s="212">
        <v>48.989942718110001</v>
      </c>
      <c r="C14" s="212">
        <v>50.45498786009</v>
      </c>
      <c r="D14" s="212">
        <v>48.950358459539999</v>
      </c>
      <c r="E14" s="212">
        <v>53.72081259622</v>
      </c>
      <c r="F14" s="212">
        <v>57.20547355827</v>
      </c>
      <c r="G14" s="212">
        <v>71.398917084909996</v>
      </c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9" x14ac:dyDescent="0.3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s="42" customFormat="1" x14ac:dyDescent="0.3">
      <c r="G16" s="113" t="s">
        <v>192</v>
      </c>
    </row>
    <row r="17" spans="1:19" s="196" customFormat="1" x14ac:dyDescent="0.3">
      <c r="A17" s="83"/>
      <c r="B17" s="178">
        <v>43100</v>
      </c>
      <c r="C17" s="178">
        <v>43465</v>
      </c>
      <c r="D17" s="178">
        <v>43830</v>
      </c>
      <c r="E17" s="178">
        <v>44196</v>
      </c>
      <c r="F17" s="178">
        <v>44561</v>
      </c>
      <c r="G17" s="178">
        <v>44926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s="52" customFormat="1" x14ac:dyDescent="0.3">
      <c r="A18" s="170" t="s">
        <v>152</v>
      </c>
      <c r="B18" s="1">
        <f t="shared" ref="B18:G18" si="2">SUM(B$19+ B$20)</f>
        <v>1</v>
      </c>
      <c r="C18" s="1">
        <f t="shared" si="2"/>
        <v>1</v>
      </c>
      <c r="D18" s="1">
        <f t="shared" si="2"/>
        <v>1</v>
      </c>
      <c r="E18" s="1">
        <f t="shared" si="2"/>
        <v>1</v>
      </c>
      <c r="F18" s="1">
        <f t="shared" si="2"/>
        <v>1</v>
      </c>
      <c r="G18" s="1">
        <f t="shared" si="2"/>
        <v>1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9" s="213" customFormat="1" x14ac:dyDescent="0.3">
      <c r="A19" s="9" t="s">
        <v>48</v>
      </c>
      <c r="B19" s="251">
        <v>0.35797800000000002</v>
      </c>
      <c r="C19" s="251">
        <v>0.35574699999999998</v>
      </c>
      <c r="D19" s="251">
        <v>0.41978199999999999</v>
      </c>
      <c r="E19" s="251">
        <v>0.404779</v>
      </c>
      <c r="F19" s="251">
        <v>0.41600799999999999</v>
      </c>
      <c r="G19" s="251">
        <v>0.358935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9" s="213" customFormat="1" x14ac:dyDescent="0.3">
      <c r="A20" s="9" t="s">
        <v>59</v>
      </c>
      <c r="B20" s="251">
        <v>0.64202199999999998</v>
      </c>
      <c r="C20" s="251">
        <v>0.64425299999999996</v>
      </c>
      <c r="D20" s="251">
        <v>0.58021800000000001</v>
      </c>
      <c r="E20" s="251">
        <v>0.595221</v>
      </c>
      <c r="F20" s="251">
        <v>0.58399199999999996</v>
      </c>
      <c r="G20" s="251">
        <v>0.641065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9" x14ac:dyDescent="0.3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9" x14ac:dyDescent="0.3"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9" x14ac:dyDescent="0.3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9" x14ac:dyDescent="0.3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9" s="42" customFormat="1" x14ac:dyDescent="0.3"/>
    <row r="26" spans="1:19" x14ac:dyDescent="0.3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9" x14ac:dyDescent="0.3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9" x14ac:dyDescent="0.3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9" x14ac:dyDescent="0.3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9" x14ac:dyDescent="0.3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9" x14ac:dyDescent="0.3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9" x14ac:dyDescent="0.3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  <row r="246" spans="2:17" x14ac:dyDescent="0.3"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</row>
    <row r="247" spans="2:17" x14ac:dyDescent="0.3"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108" bestFit="1" customWidth="1"/>
    <col min="2" max="7" width="11.7265625" style="108" customWidth="1"/>
    <col min="8" max="16384" width="9.1796875" style="108"/>
  </cols>
  <sheetData>
    <row r="2" spans="1:19" ht="18.5" x14ac:dyDescent="0.45">
      <c r="A2" s="256" t="s">
        <v>203</v>
      </c>
      <c r="B2" s="258"/>
      <c r="C2" s="258"/>
      <c r="D2" s="258"/>
      <c r="E2" s="258"/>
      <c r="F2" s="258"/>
      <c r="G2" s="25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4" spans="1:19" s="57" customFormat="1" x14ac:dyDescent="0.3">
      <c r="G4" s="113" t="s">
        <v>100</v>
      </c>
    </row>
    <row r="5" spans="1:19" s="89" customFormat="1" x14ac:dyDescent="0.25">
      <c r="A5" s="29"/>
      <c r="B5" s="178">
        <f>YT_ALL!B5</f>
        <v>43100</v>
      </c>
      <c r="C5" s="178">
        <f>YT_ALL!C5</f>
        <v>43465</v>
      </c>
      <c r="D5" s="178">
        <f>YT_ALL!D5</f>
        <v>43830</v>
      </c>
      <c r="E5" s="178">
        <f>YT_ALL!E5</f>
        <v>44196</v>
      </c>
      <c r="F5" s="178">
        <f>YT_ALL!F5</f>
        <v>44561</v>
      </c>
      <c r="G5" s="178">
        <f>YT_ALL!G5</f>
        <v>44926</v>
      </c>
    </row>
    <row r="6" spans="1:19" s="171" customFormat="1" x14ac:dyDescent="0.25">
      <c r="A6" s="170" t="s">
        <v>152</v>
      </c>
      <c r="B6" s="1">
        <f t="shared" ref="B6:G6" si="0">SUM(B$7+ B$8)</f>
        <v>2141.69058800007</v>
      </c>
      <c r="C6" s="1">
        <f t="shared" si="0"/>
        <v>2168.4215676641802</v>
      </c>
      <c r="D6" s="1">
        <f t="shared" si="0"/>
        <v>1998.29589995677</v>
      </c>
      <c r="E6" s="1">
        <f t="shared" si="0"/>
        <v>2551.8817251684204</v>
      </c>
      <c r="F6" s="1">
        <f t="shared" si="0"/>
        <v>2672.0602100677202</v>
      </c>
      <c r="G6" s="1">
        <f t="shared" si="0"/>
        <v>4072.8466229697297</v>
      </c>
    </row>
    <row r="7" spans="1:19" s="127" customFormat="1" x14ac:dyDescent="0.25">
      <c r="A7" s="63" t="str">
        <f>YT_ALL!A7</f>
        <v>Внутрішній борг</v>
      </c>
      <c r="B7" s="70">
        <f>YT_ALL!B7/DMLMLR</f>
        <v>766.67894097356998</v>
      </c>
      <c r="C7" s="70">
        <f>YT_ALL!C7/DMLMLR</f>
        <v>771.41054367665004</v>
      </c>
      <c r="D7" s="70">
        <f>YT_ALL!D7/DMLMLR</f>
        <v>838.84791941263995</v>
      </c>
      <c r="E7" s="70">
        <f>YT_ALL!E7/DMLMLR</f>
        <v>1032.9472373353101</v>
      </c>
      <c r="F7" s="70">
        <f>YT_ALL!F7/DMLMLR</f>
        <v>1111.5978612510701</v>
      </c>
      <c r="G7" s="70">
        <f>YT_ALL!G7/DMLMLR</f>
        <v>1461.8881836600101</v>
      </c>
    </row>
    <row r="8" spans="1:19" s="127" customFormat="1" x14ac:dyDescent="0.25">
      <c r="A8" s="63" t="str">
        <f>YT_ALL!A8</f>
        <v>Зовнішній борг</v>
      </c>
      <c r="B8" s="70">
        <f>YT_ALL!B8/DMLMLR</f>
        <v>1375.0116470265</v>
      </c>
      <c r="C8" s="70">
        <f>YT_ALL!C8/DMLMLR</f>
        <v>1397.0110239875301</v>
      </c>
      <c r="D8" s="70">
        <f>YT_ALL!D8/DMLMLR</f>
        <v>1159.4479805441299</v>
      </c>
      <c r="E8" s="70">
        <f>YT_ALL!E8/DMLMLR</f>
        <v>1518.9344878331101</v>
      </c>
      <c r="F8" s="70">
        <f>YT_ALL!F8/DMLMLR</f>
        <v>1560.4623488166501</v>
      </c>
      <c r="G8" s="70">
        <f>YT_ALL!G8/DMLMLR</f>
        <v>2610.9584393097198</v>
      </c>
    </row>
    <row r="9" spans="1:19" x14ac:dyDescent="0.3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9" x14ac:dyDescent="0.3">
      <c r="B10" s="98"/>
      <c r="C10" s="98"/>
      <c r="D10" s="98"/>
      <c r="E10" s="98"/>
      <c r="F10" s="98"/>
      <c r="G10" s="113" t="s">
        <v>96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</row>
    <row r="11" spans="1:19" s="196" customFormat="1" x14ac:dyDescent="0.3">
      <c r="A11" s="144"/>
      <c r="B11" s="178">
        <f>YT_ALL!B11</f>
        <v>43100</v>
      </c>
      <c r="C11" s="178">
        <f>YT_ALL!C11</f>
        <v>43465</v>
      </c>
      <c r="D11" s="178">
        <f>YT_ALL!D11</f>
        <v>43830</v>
      </c>
      <c r="E11" s="178">
        <f>YT_ALL!E11</f>
        <v>44196</v>
      </c>
      <c r="F11" s="178">
        <f>YT_ALL!F11</f>
        <v>44561</v>
      </c>
      <c r="G11" s="178">
        <f>YT_ALL!G11</f>
        <v>44926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52" customFormat="1" x14ac:dyDescent="0.3">
      <c r="A12" s="170" t="s">
        <v>152</v>
      </c>
      <c r="B12" s="1">
        <f t="shared" ref="B12:G12" si="1">SUM(B$13+ B$14)</f>
        <v>76.305753084320003</v>
      </c>
      <c r="C12" s="1">
        <f t="shared" si="1"/>
        <v>78.315547975930002</v>
      </c>
      <c r="D12" s="1">
        <f t="shared" si="1"/>
        <v>84.365406859519993</v>
      </c>
      <c r="E12" s="1">
        <f t="shared" si="1"/>
        <v>90.253504033989998</v>
      </c>
      <c r="F12" s="1">
        <f t="shared" si="1"/>
        <v>97.955884555140003</v>
      </c>
      <c r="G12" s="1">
        <f t="shared" si="1"/>
        <v>111.37551404710999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s="213" customFormat="1" x14ac:dyDescent="0.3">
      <c r="A13" s="63" t="str">
        <f>YT_ALL!A13</f>
        <v>Внутрішній борг</v>
      </c>
      <c r="B13" s="70">
        <f>YT_ALL!B13/DMLMLR</f>
        <v>27.315810366209998</v>
      </c>
      <c r="C13" s="70">
        <f>YT_ALL!C13/DMLMLR</f>
        <v>27.860560115839998</v>
      </c>
      <c r="D13" s="70">
        <f>YT_ALL!D13/DMLMLR</f>
        <v>35.415048399980002</v>
      </c>
      <c r="E13" s="70">
        <f>YT_ALL!E13/DMLMLR</f>
        <v>36.532691437769998</v>
      </c>
      <c r="F13" s="70">
        <f>YT_ALL!F13/DMLMLR</f>
        <v>40.750410996870002</v>
      </c>
      <c r="G13" s="70">
        <f>YT_ALL!G13/DMLMLR</f>
        <v>39.976596962199999</v>
      </c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  <row r="14" spans="1:19" s="213" customFormat="1" x14ac:dyDescent="0.3">
      <c r="A14" s="63" t="str">
        <f>YT_ALL!A14</f>
        <v>Зовнішній борг</v>
      </c>
      <c r="B14" s="70">
        <f>YT_ALL!B14/DMLMLR</f>
        <v>48.989942718110001</v>
      </c>
      <c r="C14" s="70">
        <f>YT_ALL!C14/DMLMLR</f>
        <v>50.45498786009</v>
      </c>
      <c r="D14" s="70">
        <f>YT_ALL!D14/DMLMLR</f>
        <v>48.950358459539999</v>
      </c>
      <c r="E14" s="70">
        <f>YT_ALL!E14/DMLMLR</f>
        <v>53.72081259622</v>
      </c>
      <c r="F14" s="70">
        <f>YT_ALL!F14/DMLMLR</f>
        <v>57.20547355827</v>
      </c>
      <c r="G14" s="70">
        <f>YT_ALL!G14/DMLMLR</f>
        <v>71.398917084909996</v>
      </c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9" x14ac:dyDescent="0.3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s="42" customFormat="1" x14ac:dyDescent="0.3">
      <c r="G16" s="113" t="s">
        <v>192</v>
      </c>
    </row>
    <row r="17" spans="1:19" s="196" customFormat="1" x14ac:dyDescent="0.3">
      <c r="A17" s="144"/>
      <c r="B17" s="178">
        <f>YT_ALL!B17</f>
        <v>43100</v>
      </c>
      <c r="C17" s="178">
        <f>YT_ALL!C17</f>
        <v>43465</v>
      </c>
      <c r="D17" s="178">
        <f>YT_ALL!D17</f>
        <v>43830</v>
      </c>
      <c r="E17" s="178">
        <f>YT_ALL!E17</f>
        <v>44196</v>
      </c>
      <c r="F17" s="178">
        <f>YT_ALL!F17</f>
        <v>44561</v>
      </c>
      <c r="G17" s="178">
        <f>YT_ALL!G17</f>
        <v>44926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s="52" customFormat="1" x14ac:dyDescent="0.3">
      <c r="A18" s="170" t="s">
        <v>152</v>
      </c>
      <c r="B18" s="1">
        <f t="shared" ref="B18:G18" si="2">SUM(B$19+ B$20)</f>
        <v>1</v>
      </c>
      <c r="C18" s="1">
        <f t="shared" si="2"/>
        <v>1</v>
      </c>
      <c r="D18" s="1">
        <f t="shared" si="2"/>
        <v>1</v>
      </c>
      <c r="E18" s="1">
        <f t="shared" si="2"/>
        <v>1</v>
      </c>
      <c r="F18" s="1">
        <f t="shared" si="2"/>
        <v>1</v>
      </c>
      <c r="G18" s="1">
        <f t="shared" si="2"/>
        <v>1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9" s="213" customFormat="1" x14ac:dyDescent="0.3">
      <c r="A19" s="63" t="str">
        <f>YT_ALL!A19</f>
        <v>Внутрішній борг</v>
      </c>
      <c r="B19" s="106">
        <f>YT_ALL!B19</f>
        <v>0.35797800000000002</v>
      </c>
      <c r="C19" s="106">
        <f>YT_ALL!C19</f>
        <v>0.35574699999999998</v>
      </c>
      <c r="D19" s="106">
        <f>YT_ALL!D19</f>
        <v>0.41978199999999999</v>
      </c>
      <c r="E19" s="106">
        <f>YT_ALL!E19</f>
        <v>0.404779</v>
      </c>
      <c r="F19" s="106">
        <f>YT_ALL!F19</f>
        <v>0.41600799999999999</v>
      </c>
      <c r="G19" s="106">
        <f>YT_ALL!G19</f>
        <v>0.358935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9" s="213" customFormat="1" x14ac:dyDescent="0.3">
      <c r="A20" s="63" t="str">
        <f>YT_ALL!A20</f>
        <v>Зовнішній борг</v>
      </c>
      <c r="B20" s="106">
        <f>YT_ALL!B20</f>
        <v>0.64202199999999998</v>
      </c>
      <c r="C20" s="106">
        <f>YT_ALL!C20</f>
        <v>0.64425299999999996</v>
      </c>
      <c r="D20" s="106">
        <f>YT_ALL!D20</f>
        <v>0.58021800000000001</v>
      </c>
      <c r="E20" s="106">
        <f>YT_ALL!E20</f>
        <v>0.595221</v>
      </c>
      <c r="F20" s="106">
        <f>YT_ALL!F20</f>
        <v>0.58399199999999996</v>
      </c>
      <c r="G20" s="106">
        <f>YT_ALL!G20</f>
        <v>0.641065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9" x14ac:dyDescent="0.3">
      <c r="A21" s="24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9" x14ac:dyDescent="0.3"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9" x14ac:dyDescent="0.3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9" x14ac:dyDescent="0.3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9" s="42" customFormat="1" x14ac:dyDescent="0.3"/>
    <row r="26" spans="1:19" x14ac:dyDescent="0.3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9" x14ac:dyDescent="0.3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9" x14ac:dyDescent="0.3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9" x14ac:dyDescent="0.3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9" x14ac:dyDescent="0.3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9" x14ac:dyDescent="0.3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9" x14ac:dyDescent="0.3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  <row r="246" spans="2:17" x14ac:dyDescent="0.3"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</row>
    <row r="247" spans="2:17" x14ac:dyDescent="0.3"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108" bestFit="1" customWidth="1"/>
    <col min="2" max="7" width="11.7265625" style="108" customWidth="1"/>
    <col min="8" max="16384" width="9.1796875" style="108"/>
  </cols>
  <sheetData>
    <row r="2" spans="1:19" ht="18.5" x14ac:dyDescent="0.45">
      <c r="A2" s="256" t="s">
        <v>203</v>
      </c>
      <c r="B2" s="258"/>
      <c r="C2" s="258"/>
      <c r="D2" s="258"/>
      <c r="E2" s="258"/>
      <c r="F2" s="258"/>
      <c r="G2" s="25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4" spans="1:19" s="57" customFormat="1" x14ac:dyDescent="0.3">
      <c r="G4" s="113" t="s">
        <v>100</v>
      </c>
    </row>
    <row r="5" spans="1:19" s="89" customFormat="1" x14ac:dyDescent="0.25">
      <c r="A5" s="29"/>
      <c r="B5" s="178">
        <f>YT_ALL!B5</f>
        <v>43100</v>
      </c>
      <c r="C5" s="178">
        <f>YT_ALL!C5</f>
        <v>43465</v>
      </c>
      <c r="D5" s="178">
        <f>YT_ALL!D5</f>
        <v>43830</v>
      </c>
      <c r="E5" s="178">
        <f>YT_ALL!E5</f>
        <v>44196</v>
      </c>
      <c r="F5" s="178">
        <f>YT_ALL!F5</f>
        <v>44561</v>
      </c>
      <c r="G5" s="178">
        <f>YT_ALL!G5</f>
        <v>44926</v>
      </c>
    </row>
    <row r="6" spans="1:19" s="171" customFormat="1" x14ac:dyDescent="0.25">
      <c r="A6" s="170" t="s">
        <v>152</v>
      </c>
      <c r="B6" s="1">
        <f t="shared" ref="B6:G6" si="0">SUM(B$7+ B$8)</f>
        <v>2141.69058800007</v>
      </c>
      <c r="C6" s="1">
        <f t="shared" si="0"/>
        <v>2168.4215676641797</v>
      </c>
      <c r="D6" s="1">
        <f t="shared" si="0"/>
        <v>1998.29589995677</v>
      </c>
      <c r="E6" s="1">
        <f t="shared" si="0"/>
        <v>2551.88172516842</v>
      </c>
      <c r="F6" s="1">
        <f t="shared" si="0"/>
        <v>2672.0602100677197</v>
      </c>
      <c r="G6" s="1">
        <f t="shared" si="0"/>
        <v>4072.8466229697297</v>
      </c>
    </row>
    <row r="7" spans="1:19" s="127" customFormat="1" x14ac:dyDescent="0.25">
      <c r="A7" s="63" t="str">
        <f>YK_ALL!A7</f>
        <v>Державний борг</v>
      </c>
      <c r="B7" s="70">
        <f>YK_ALL!B7/DMLMLR</f>
        <v>1833.7098309171599</v>
      </c>
      <c r="C7" s="70">
        <f>YK_ALL!C7/DMLMLR</f>
        <v>1860.2910955853999</v>
      </c>
      <c r="D7" s="70">
        <f>YK_ALL!D7/DMLMLR</f>
        <v>1761.36913148087</v>
      </c>
      <c r="E7" s="70">
        <f>YK_ALL!E7/DMLMLR</f>
        <v>2259.2315015926201</v>
      </c>
      <c r="F7" s="70">
        <f>YK_ALL!F7/DMLMLR</f>
        <v>2362.7201507571899</v>
      </c>
      <c r="G7" s="70">
        <f>YK_ALL!G7/DMLMLR</f>
        <v>3715.1336317660898</v>
      </c>
    </row>
    <row r="8" spans="1:19" s="127" customFormat="1" x14ac:dyDescent="0.25">
      <c r="A8" s="63" t="str">
        <f>YK_ALL!A8</f>
        <v>Гарантований державою борг</v>
      </c>
      <c r="B8" s="70">
        <f>YK_ALL!B8/DMLMLR</f>
        <v>307.98075708290997</v>
      </c>
      <c r="C8" s="70">
        <f>YK_ALL!C8/DMLMLR</f>
        <v>308.13047207877997</v>
      </c>
      <c r="D8" s="70">
        <f>YK_ALL!D8/DMLMLR</f>
        <v>236.92676847589999</v>
      </c>
      <c r="E8" s="70">
        <f>YK_ALL!E8/DMLMLR</f>
        <v>292.6502235758</v>
      </c>
      <c r="F8" s="70">
        <f>YK_ALL!F8/DMLMLR</f>
        <v>309.34005931053002</v>
      </c>
      <c r="G8" s="70">
        <f>YK_ALL!G8/DMLMLR</f>
        <v>357.71299120364</v>
      </c>
    </row>
    <row r="9" spans="1:19" x14ac:dyDescent="0.3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9" x14ac:dyDescent="0.3">
      <c r="B10" s="98"/>
      <c r="C10" s="98"/>
      <c r="D10" s="98"/>
      <c r="E10" s="98"/>
      <c r="F10" s="98"/>
      <c r="G10" s="113" t="s">
        <v>96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</row>
    <row r="11" spans="1:19" s="196" customFormat="1" x14ac:dyDescent="0.3">
      <c r="A11" s="144"/>
      <c r="B11" s="178">
        <f>YT_ALL!B11</f>
        <v>43100</v>
      </c>
      <c r="C11" s="178">
        <f>YT_ALL!C11</f>
        <v>43465</v>
      </c>
      <c r="D11" s="178">
        <f>YT_ALL!D11</f>
        <v>43830</v>
      </c>
      <c r="E11" s="178">
        <f>YT_ALL!E11</f>
        <v>44196</v>
      </c>
      <c r="F11" s="178">
        <f>YT_ALL!F11</f>
        <v>44561</v>
      </c>
      <c r="G11" s="178">
        <f>YT_ALL!G11</f>
        <v>44926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52" customFormat="1" x14ac:dyDescent="0.3">
      <c r="A12" s="170" t="s">
        <v>152</v>
      </c>
      <c r="B12" s="1">
        <f t="shared" ref="B12:G12" si="1">SUM(B$13+ B$14)</f>
        <v>76.305753084320003</v>
      </c>
      <c r="C12" s="1">
        <f t="shared" si="1"/>
        <v>78.315547975930002</v>
      </c>
      <c r="D12" s="1">
        <f t="shared" si="1"/>
        <v>84.365406859520007</v>
      </c>
      <c r="E12" s="1">
        <f t="shared" si="1"/>
        <v>90.253504033989998</v>
      </c>
      <c r="F12" s="1">
        <f t="shared" si="1"/>
        <v>97.955884555140003</v>
      </c>
      <c r="G12" s="1">
        <f t="shared" si="1"/>
        <v>111.37551404711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s="213" customFormat="1" x14ac:dyDescent="0.3">
      <c r="A13" s="63" t="str">
        <f>YK_ALL!A13</f>
        <v>Державний борг</v>
      </c>
      <c r="B13" s="70">
        <f>YK_ALL!B13/DMLMLR</f>
        <v>65.332784469559996</v>
      </c>
      <c r="C13" s="70">
        <f>YK_ALL!C13/DMLMLR</f>
        <v>67.186989245079999</v>
      </c>
      <c r="D13" s="70">
        <f>YK_ALL!D13/DMLMLR</f>
        <v>74.362672420240003</v>
      </c>
      <c r="E13" s="70">
        <f>YK_ALL!E13/DMLMLR</f>
        <v>79.903217077660003</v>
      </c>
      <c r="F13" s="70">
        <f>YK_ALL!F13/DMLMLR</f>
        <v>86.615691312519999</v>
      </c>
      <c r="G13" s="70">
        <f>YK_ALL!G13/DMLMLR</f>
        <v>101.59354286955001</v>
      </c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  <row r="14" spans="1:19" s="213" customFormat="1" x14ac:dyDescent="0.3">
      <c r="A14" s="63" t="str">
        <f>YK_ALL!A14</f>
        <v>Гарантований державою борг</v>
      </c>
      <c r="B14" s="70">
        <f>YK_ALL!B14/DMLMLR</f>
        <v>10.972968614759999</v>
      </c>
      <c r="C14" s="70">
        <f>YK_ALL!C14/DMLMLR</f>
        <v>11.128558730849999</v>
      </c>
      <c r="D14" s="70">
        <f>YK_ALL!D14/DMLMLR</f>
        <v>10.002734439279999</v>
      </c>
      <c r="E14" s="70">
        <f>YK_ALL!E14/DMLMLR</f>
        <v>10.350286956330001</v>
      </c>
      <c r="F14" s="70">
        <f>YK_ALL!F14/DMLMLR</f>
        <v>11.34019324262</v>
      </c>
      <c r="G14" s="70">
        <f>YK_ALL!G14/DMLMLR</f>
        <v>9.7819711775599991</v>
      </c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9" x14ac:dyDescent="0.3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s="42" customFormat="1" x14ac:dyDescent="0.3">
      <c r="G16" s="113" t="s">
        <v>192</v>
      </c>
    </row>
    <row r="17" spans="1:19" s="196" customFormat="1" x14ac:dyDescent="0.3">
      <c r="A17" s="144"/>
      <c r="B17" s="178">
        <f>YT_ALL!B17</f>
        <v>43100</v>
      </c>
      <c r="C17" s="178">
        <f>YT_ALL!C17</f>
        <v>43465</v>
      </c>
      <c r="D17" s="178">
        <f>YT_ALL!D17</f>
        <v>43830</v>
      </c>
      <c r="E17" s="178">
        <f>YT_ALL!E17</f>
        <v>44196</v>
      </c>
      <c r="F17" s="178">
        <f>YT_ALL!F17</f>
        <v>44561</v>
      </c>
      <c r="G17" s="178">
        <f>YT_ALL!G17</f>
        <v>44926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s="52" customFormat="1" x14ac:dyDescent="0.3">
      <c r="A18" s="170" t="s">
        <v>152</v>
      </c>
      <c r="B18" s="1">
        <f t="shared" ref="B18:G18" si="2">SUM(B$19+ B$20)</f>
        <v>1</v>
      </c>
      <c r="C18" s="1">
        <f t="shared" si="2"/>
        <v>1</v>
      </c>
      <c r="D18" s="1">
        <f t="shared" si="2"/>
        <v>1</v>
      </c>
      <c r="E18" s="1">
        <f t="shared" si="2"/>
        <v>1</v>
      </c>
      <c r="F18" s="1">
        <f t="shared" si="2"/>
        <v>1</v>
      </c>
      <c r="G18" s="1">
        <f t="shared" si="2"/>
        <v>1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9" s="213" customFormat="1" x14ac:dyDescent="0.3">
      <c r="A19" s="63" t="str">
        <f>YK_ALL!A19</f>
        <v>Державний борг</v>
      </c>
      <c r="B19" s="70">
        <f>YK_ALL!B19</f>
        <v>0.85619699999999999</v>
      </c>
      <c r="C19" s="70">
        <f>YK_ALL!C19</f>
        <v>0.85790100000000002</v>
      </c>
      <c r="D19" s="70">
        <f>YK_ALL!D19</f>
        <v>0.881436</v>
      </c>
      <c r="E19" s="70">
        <f>YK_ALL!E19</f>
        <v>0.88532</v>
      </c>
      <c r="F19" s="70">
        <f>YK_ALL!F19</f>
        <v>0.88423200000000002</v>
      </c>
      <c r="G19" s="70">
        <f>YK_ALL!G19</f>
        <v>0.91217099999999995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9" s="213" customFormat="1" x14ac:dyDescent="0.3">
      <c r="A20" s="63" t="str">
        <f>YK_ALL!A20</f>
        <v>Гарантований державою борг</v>
      </c>
      <c r="B20" s="70">
        <f>YK_ALL!B20</f>
        <v>0.14380299999999999</v>
      </c>
      <c r="C20" s="70">
        <f>YK_ALL!C20</f>
        <v>0.142099</v>
      </c>
      <c r="D20" s="70">
        <f>YK_ALL!D20</f>
        <v>0.118564</v>
      </c>
      <c r="E20" s="70">
        <f>YK_ALL!E20</f>
        <v>0.11468</v>
      </c>
      <c r="F20" s="70">
        <f>YK_ALL!F20</f>
        <v>0.115768</v>
      </c>
      <c r="G20" s="70">
        <f>YK_ALL!G20</f>
        <v>8.7829000000000004E-2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9" x14ac:dyDescent="0.3">
      <c r="A21" s="24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9" x14ac:dyDescent="0.3"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9" x14ac:dyDescent="0.3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9" x14ac:dyDescent="0.3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9" s="42" customFormat="1" x14ac:dyDescent="0.3"/>
    <row r="26" spans="1:19" x14ac:dyDescent="0.3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9" x14ac:dyDescent="0.3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9" x14ac:dyDescent="0.3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9" x14ac:dyDescent="0.3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9" x14ac:dyDescent="0.3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9" x14ac:dyDescent="0.3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9" x14ac:dyDescent="0.3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  <row r="246" spans="2:17" x14ac:dyDescent="0.3"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</row>
    <row r="247" spans="2:17" x14ac:dyDescent="0.3"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108" bestFit="1" customWidth="1"/>
    <col min="2" max="3" width="13.54296875" style="108" bestFit="1" customWidth="1"/>
    <col min="4" max="4" width="14" style="108" bestFit="1" customWidth="1"/>
    <col min="5" max="7" width="14.54296875" style="108" bestFit="1" customWidth="1"/>
    <col min="8" max="16384" width="9.1796875" style="108"/>
  </cols>
  <sheetData>
    <row r="2" spans="1:19" ht="18.5" x14ac:dyDescent="0.45">
      <c r="A2" s="256" t="s">
        <v>203</v>
      </c>
      <c r="B2" s="258"/>
      <c r="C2" s="258"/>
      <c r="D2" s="258"/>
      <c r="E2" s="258"/>
      <c r="F2" s="258"/>
      <c r="G2" s="25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x14ac:dyDescent="0.3">
      <c r="A3" s="125"/>
    </row>
    <row r="4" spans="1:19" s="57" customFormat="1" x14ac:dyDescent="0.3">
      <c r="G4" s="57" t="str">
        <f>VALUAH</f>
        <v>млрд. грн</v>
      </c>
    </row>
    <row r="5" spans="1:19" s="89" customFormat="1" x14ac:dyDescent="0.25">
      <c r="A5" s="83"/>
      <c r="B5" s="178">
        <v>43100</v>
      </c>
      <c r="C5" s="178">
        <v>43465</v>
      </c>
      <c r="D5" s="178">
        <v>43830</v>
      </c>
      <c r="E5" s="178">
        <v>44196</v>
      </c>
      <c r="F5" s="178">
        <v>44561</v>
      </c>
      <c r="G5" s="178">
        <v>44926</v>
      </c>
    </row>
    <row r="6" spans="1:19" s="171" customFormat="1" x14ac:dyDescent="0.25">
      <c r="A6" s="170" t="s">
        <v>152</v>
      </c>
      <c r="B6" s="1">
        <f t="shared" ref="B6:G6" si="0">SUM(B$7+ B$8)</f>
        <v>2141.69058800007</v>
      </c>
      <c r="C6" s="1">
        <f t="shared" si="0"/>
        <v>2168.4215676641797</v>
      </c>
      <c r="D6" s="1">
        <f t="shared" si="0"/>
        <v>1998.29589995677</v>
      </c>
      <c r="E6" s="1">
        <f t="shared" si="0"/>
        <v>2551.88172516842</v>
      </c>
      <c r="F6" s="1">
        <f t="shared" si="0"/>
        <v>2672.0602100677197</v>
      </c>
      <c r="G6" s="1">
        <f t="shared" si="0"/>
        <v>4072.8466229697297</v>
      </c>
    </row>
    <row r="7" spans="1:19" s="127" customFormat="1" x14ac:dyDescent="0.25">
      <c r="A7" s="114" t="s">
        <v>65</v>
      </c>
      <c r="B7" s="70">
        <v>1833.7098309171599</v>
      </c>
      <c r="C7" s="70">
        <v>1860.2910955853999</v>
      </c>
      <c r="D7" s="70">
        <v>1761.36913148087</v>
      </c>
      <c r="E7" s="70">
        <v>2259.2315015926201</v>
      </c>
      <c r="F7" s="70">
        <v>2362.7201507571899</v>
      </c>
      <c r="G7" s="70">
        <v>3715.1336317660898</v>
      </c>
    </row>
    <row r="8" spans="1:19" s="127" customFormat="1" x14ac:dyDescent="0.25">
      <c r="A8" s="114" t="s">
        <v>13</v>
      </c>
      <c r="B8" s="70">
        <v>307.98075708290997</v>
      </c>
      <c r="C8" s="70">
        <v>308.13047207877997</v>
      </c>
      <c r="D8" s="70">
        <v>236.92676847589999</v>
      </c>
      <c r="E8" s="70">
        <v>292.6502235758</v>
      </c>
      <c r="F8" s="70">
        <v>309.34005931053002</v>
      </c>
      <c r="G8" s="70">
        <v>357.71299120364</v>
      </c>
    </row>
    <row r="9" spans="1:19" x14ac:dyDescent="0.3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9" x14ac:dyDescent="0.3">
      <c r="B10" s="98"/>
      <c r="C10" s="98"/>
      <c r="D10" s="98"/>
      <c r="E10" s="98"/>
      <c r="F10" s="98"/>
      <c r="G10" s="57" t="str">
        <f>VALUSD</f>
        <v>млрд. дол. США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</row>
    <row r="11" spans="1:19" s="196" customFormat="1" x14ac:dyDescent="0.3">
      <c r="A11" s="83"/>
      <c r="B11" s="178">
        <v>43100</v>
      </c>
      <c r="C11" s="178">
        <v>43465</v>
      </c>
      <c r="D11" s="178">
        <v>43830</v>
      </c>
      <c r="E11" s="178">
        <v>44196</v>
      </c>
      <c r="F11" s="178">
        <v>44561</v>
      </c>
      <c r="G11" s="178">
        <v>44926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52" customFormat="1" x14ac:dyDescent="0.3">
      <c r="A12" s="170" t="s">
        <v>152</v>
      </c>
      <c r="B12" s="1">
        <f t="shared" ref="B12:G12" si="1">SUM(B$13+ B$14)</f>
        <v>76.305753084320003</v>
      </c>
      <c r="C12" s="1">
        <f t="shared" si="1"/>
        <v>78.315547975930002</v>
      </c>
      <c r="D12" s="1">
        <f t="shared" si="1"/>
        <v>84.365406859520007</v>
      </c>
      <c r="E12" s="1">
        <f t="shared" si="1"/>
        <v>90.253504033989998</v>
      </c>
      <c r="F12" s="1">
        <f t="shared" si="1"/>
        <v>97.955884555140003</v>
      </c>
      <c r="G12" s="1">
        <f t="shared" si="1"/>
        <v>111.37551404711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s="213" customFormat="1" x14ac:dyDescent="0.3">
      <c r="A13" s="114" t="s">
        <v>65</v>
      </c>
      <c r="B13" s="212">
        <v>65.332784469559996</v>
      </c>
      <c r="C13" s="212">
        <v>67.186989245079999</v>
      </c>
      <c r="D13" s="212">
        <v>74.362672420240003</v>
      </c>
      <c r="E13" s="212">
        <v>79.903217077660003</v>
      </c>
      <c r="F13" s="212">
        <v>86.615691312519999</v>
      </c>
      <c r="G13" s="212">
        <v>101.59354286955001</v>
      </c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  <row r="14" spans="1:19" s="213" customFormat="1" x14ac:dyDescent="0.3">
      <c r="A14" s="114" t="s">
        <v>13</v>
      </c>
      <c r="B14" s="212">
        <v>10.972968614759999</v>
      </c>
      <c r="C14" s="212">
        <v>11.128558730849999</v>
      </c>
      <c r="D14" s="212">
        <v>10.002734439279999</v>
      </c>
      <c r="E14" s="212">
        <v>10.350286956330001</v>
      </c>
      <c r="F14" s="212">
        <v>11.34019324262</v>
      </c>
      <c r="G14" s="212">
        <v>9.7819711775599991</v>
      </c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9" x14ac:dyDescent="0.3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s="42" customFormat="1" x14ac:dyDescent="0.3">
      <c r="G16" s="113" t="s">
        <v>192</v>
      </c>
    </row>
    <row r="17" spans="1:19" s="196" customFormat="1" x14ac:dyDescent="0.3">
      <c r="A17" s="83"/>
      <c r="B17" s="178">
        <v>43100</v>
      </c>
      <c r="C17" s="178">
        <v>43465</v>
      </c>
      <c r="D17" s="178">
        <v>43830</v>
      </c>
      <c r="E17" s="178">
        <v>44196</v>
      </c>
      <c r="F17" s="178">
        <v>44561</v>
      </c>
      <c r="G17" s="178">
        <v>44926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s="52" customFormat="1" x14ac:dyDescent="0.3">
      <c r="A18" s="170" t="s">
        <v>152</v>
      </c>
      <c r="B18" s="1">
        <f t="shared" ref="B18:G18" si="2">SUM(B$19+ B$20)</f>
        <v>1</v>
      </c>
      <c r="C18" s="1">
        <f t="shared" si="2"/>
        <v>1</v>
      </c>
      <c r="D18" s="1">
        <f t="shared" si="2"/>
        <v>1</v>
      </c>
      <c r="E18" s="1">
        <f t="shared" si="2"/>
        <v>1</v>
      </c>
      <c r="F18" s="1">
        <f t="shared" si="2"/>
        <v>1</v>
      </c>
      <c r="G18" s="1">
        <f t="shared" si="2"/>
        <v>1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9" s="213" customFormat="1" x14ac:dyDescent="0.3">
      <c r="A19" s="114" t="s">
        <v>65</v>
      </c>
      <c r="B19" s="251">
        <v>0.85619699999999999</v>
      </c>
      <c r="C19" s="251">
        <v>0.85790100000000002</v>
      </c>
      <c r="D19" s="251">
        <v>0.881436</v>
      </c>
      <c r="E19" s="251">
        <v>0.88532</v>
      </c>
      <c r="F19" s="251">
        <v>0.88423200000000002</v>
      </c>
      <c r="G19" s="251">
        <v>0.91217099999999995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9" s="213" customFormat="1" x14ac:dyDescent="0.3">
      <c r="A20" s="114" t="s">
        <v>13</v>
      </c>
      <c r="B20" s="251">
        <v>0.14380299999999999</v>
      </c>
      <c r="C20" s="251">
        <v>0.142099</v>
      </c>
      <c r="D20" s="251">
        <v>0.118564</v>
      </c>
      <c r="E20" s="251">
        <v>0.11468</v>
      </c>
      <c r="F20" s="251">
        <v>0.115768</v>
      </c>
      <c r="G20" s="251">
        <v>8.7829000000000004E-2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9" x14ac:dyDescent="0.3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9" x14ac:dyDescent="0.3"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9" x14ac:dyDescent="0.3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9" x14ac:dyDescent="0.3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9" s="42" customFormat="1" x14ac:dyDescent="0.3"/>
    <row r="26" spans="1:19" x14ac:dyDescent="0.3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9" x14ac:dyDescent="0.3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9" x14ac:dyDescent="0.3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9" x14ac:dyDescent="0.3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9" x14ac:dyDescent="0.3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9" x14ac:dyDescent="0.3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9" x14ac:dyDescent="0.3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  <row r="246" spans="2:17" x14ac:dyDescent="0.3"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</row>
    <row r="247" spans="2:17" x14ac:dyDescent="0.3"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796875" defaultRowHeight="13" outlineLevelRow="3" x14ac:dyDescent="0.3"/>
  <cols>
    <col min="1" max="1" width="52" style="108" customWidth="1"/>
    <col min="2" max="7" width="16.26953125" style="50" customWidth="1"/>
    <col min="8" max="16384" width="9.1796875" style="108"/>
  </cols>
  <sheetData>
    <row r="2" spans="1:19" ht="18.5" x14ac:dyDescent="0.45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x14ac:dyDescent="0.3">
      <c r="A3" s="125"/>
    </row>
    <row r="4" spans="1:19" s="57" customFormat="1" x14ac:dyDescent="0.3">
      <c r="B4" s="229"/>
      <c r="C4" s="229"/>
      <c r="D4" s="229"/>
      <c r="E4" s="229"/>
      <c r="F4" s="229"/>
      <c r="G4" s="57" t="str">
        <f>VALUAH</f>
        <v>млрд. грн</v>
      </c>
    </row>
    <row r="5" spans="1:19" s="89" customFormat="1" x14ac:dyDescent="0.25">
      <c r="A5" s="83"/>
      <c r="B5" s="178">
        <v>43100</v>
      </c>
      <c r="C5" s="178">
        <v>43465</v>
      </c>
      <c r="D5" s="178">
        <v>43830</v>
      </c>
      <c r="E5" s="178">
        <v>44196</v>
      </c>
      <c r="F5" s="178">
        <v>44561</v>
      </c>
      <c r="G5" s="178">
        <v>44926</v>
      </c>
    </row>
    <row r="6" spans="1:19" s="171" customFormat="1" ht="31" x14ac:dyDescent="0.25">
      <c r="A6" s="18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17">
        <f t="shared" ref="B6:G6" si="0">B$7+B$84</f>
        <v>2141.6905880000695</v>
      </c>
      <c r="C6" s="117">
        <f t="shared" si="0"/>
        <v>2168.4215676641797</v>
      </c>
      <c r="D6" s="117">
        <f t="shared" si="0"/>
        <v>1998.29589995677</v>
      </c>
      <c r="E6" s="117">
        <f t="shared" si="0"/>
        <v>2551.8817251684204</v>
      </c>
      <c r="F6" s="117">
        <f t="shared" si="0"/>
        <v>2672.0602100677197</v>
      </c>
      <c r="G6" s="117">
        <f t="shared" si="0"/>
        <v>4072.8466229697306</v>
      </c>
    </row>
    <row r="7" spans="1:19" s="17" customFormat="1" ht="14.5" x14ac:dyDescent="0.25">
      <c r="A7" s="179" t="s">
        <v>65</v>
      </c>
      <c r="B7" s="201">
        <f t="shared" ref="B7:G7" si="1">B$8+B$47</f>
        <v>1833.7098309171597</v>
      </c>
      <c r="C7" s="201">
        <f t="shared" si="1"/>
        <v>1860.2910955853999</v>
      </c>
      <c r="D7" s="201">
        <f t="shared" si="1"/>
        <v>1761.36913148087</v>
      </c>
      <c r="E7" s="201">
        <f t="shared" si="1"/>
        <v>2259.2315015926201</v>
      </c>
      <c r="F7" s="201">
        <f t="shared" si="1"/>
        <v>2362.7201507571899</v>
      </c>
      <c r="G7" s="201">
        <f t="shared" si="1"/>
        <v>3715.1336317660907</v>
      </c>
    </row>
    <row r="8" spans="1:19" s="184" customFormat="1" ht="14.5" outlineLevel="1" x14ac:dyDescent="0.25">
      <c r="A8" s="7" t="s">
        <v>48</v>
      </c>
      <c r="B8" s="72">
        <f t="shared" ref="B8:G8" si="2">B$9+B$45</f>
        <v>753.3993864683199</v>
      </c>
      <c r="C8" s="72">
        <f t="shared" si="2"/>
        <v>761.09019182404984</v>
      </c>
      <c r="D8" s="72">
        <f t="shared" si="2"/>
        <v>829.49510481237996</v>
      </c>
      <c r="E8" s="72">
        <f t="shared" si="2"/>
        <v>1000.7098766559003</v>
      </c>
      <c r="F8" s="72">
        <f t="shared" si="2"/>
        <v>1062.5590347498203</v>
      </c>
      <c r="G8" s="72">
        <f t="shared" si="2"/>
        <v>1389.6902523549404</v>
      </c>
    </row>
    <row r="9" spans="1:19" s="26" customFormat="1" outlineLevel="2" x14ac:dyDescent="0.25">
      <c r="A9" s="24" t="s">
        <v>197</v>
      </c>
      <c r="B9" s="36">
        <f t="shared" ref="B9:G9" si="3">SUM(B$10:B$44)</f>
        <v>751.01884106317993</v>
      </c>
      <c r="C9" s="36">
        <f t="shared" si="3"/>
        <v>758.84189894138979</v>
      </c>
      <c r="D9" s="36">
        <f t="shared" si="3"/>
        <v>827.37906445219994</v>
      </c>
      <c r="E9" s="36">
        <f t="shared" si="3"/>
        <v>998.72608881820031</v>
      </c>
      <c r="F9" s="36">
        <f t="shared" si="3"/>
        <v>1060.7074994346003</v>
      </c>
      <c r="G9" s="36">
        <f t="shared" si="3"/>
        <v>1387.9709695622005</v>
      </c>
    </row>
    <row r="10" spans="1:19" s="127" customFormat="1" outlineLevel="3" x14ac:dyDescent="0.25">
      <c r="A10" s="242" t="s">
        <v>50</v>
      </c>
      <c r="B10" s="70">
        <v>0</v>
      </c>
      <c r="C10" s="70">
        <v>11.731711274649999</v>
      </c>
      <c r="D10" s="70">
        <v>0</v>
      </c>
      <c r="E10" s="70">
        <v>0</v>
      </c>
      <c r="F10" s="70">
        <v>0</v>
      </c>
      <c r="G10" s="70">
        <v>0</v>
      </c>
    </row>
    <row r="11" spans="1:19" outlineLevel="3" x14ac:dyDescent="0.3">
      <c r="A11" s="93" t="s">
        <v>143</v>
      </c>
      <c r="B11" s="18">
        <v>62.650438999999999</v>
      </c>
      <c r="C11" s="18">
        <v>62.650438999999999</v>
      </c>
      <c r="D11" s="18">
        <v>72.721914999999996</v>
      </c>
      <c r="E11" s="18">
        <v>71.771915000000007</v>
      </c>
      <c r="F11" s="18">
        <v>81.333449999999999</v>
      </c>
      <c r="G11" s="18">
        <v>81.333449999999999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outlineLevel="3" x14ac:dyDescent="0.3">
      <c r="A12" s="93" t="s">
        <v>206</v>
      </c>
      <c r="B12" s="18">
        <v>19.033000000000001</v>
      </c>
      <c r="C12" s="18">
        <v>19.033000000000001</v>
      </c>
      <c r="D12" s="18">
        <v>19.033000000000001</v>
      </c>
      <c r="E12" s="18">
        <v>19.033000000000001</v>
      </c>
      <c r="F12" s="18">
        <v>17.533000000000001</v>
      </c>
      <c r="G12" s="18">
        <v>17.533000000000001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outlineLevel="3" x14ac:dyDescent="0.3">
      <c r="A13" s="93" t="s">
        <v>31</v>
      </c>
      <c r="B13" s="18">
        <v>6.9027900000000004</v>
      </c>
      <c r="C13" s="18">
        <v>19.159217458000001</v>
      </c>
      <c r="D13" s="18">
        <v>37.771855741800003</v>
      </c>
      <c r="E13" s="18">
        <v>55.628160976399997</v>
      </c>
      <c r="F13" s="18">
        <v>95.914618630199996</v>
      </c>
      <c r="G13" s="18">
        <v>53.805816397400001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outlineLevel="3" x14ac:dyDescent="0.3">
      <c r="A14" s="93" t="s">
        <v>34</v>
      </c>
      <c r="B14" s="18">
        <v>36.5</v>
      </c>
      <c r="C14" s="18">
        <v>36.5</v>
      </c>
      <c r="D14" s="18">
        <v>36.5</v>
      </c>
      <c r="E14" s="18">
        <v>36.5</v>
      </c>
      <c r="F14" s="18">
        <v>36.5</v>
      </c>
      <c r="G14" s="18">
        <v>35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outlineLevel="3" x14ac:dyDescent="0.3">
      <c r="A15" s="93" t="s">
        <v>83</v>
      </c>
      <c r="B15" s="18">
        <v>28.700001</v>
      </c>
      <c r="C15" s="18">
        <v>28.700001</v>
      </c>
      <c r="D15" s="18">
        <v>28.700001</v>
      </c>
      <c r="E15" s="18">
        <v>28.700001</v>
      </c>
      <c r="F15" s="18">
        <v>28.700001</v>
      </c>
      <c r="G15" s="18">
        <v>28.700001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outlineLevel="3" x14ac:dyDescent="0.3">
      <c r="A16" s="93" t="s">
        <v>134</v>
      </c>
      <c r="B16" s="18">
        <v>46.9</v>
      </c>
      <c r="C16" s="18">
        <v>46.9</v>
      </c>
      <c r="D16" s="18">
        <v>46.9</v>
      </c>
      <c r="E16" s="18">
        <v>46.9</v>
      </c>
      <c r="F16" s="18">
        <v>46.9</v>
      </c>
      <c r="G16" s="18">
        <v>46.9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outlineLevel="3" x14ac:dyDescent="0.3">
      <c r="A17" s="93" t="s">
        <v>198</v>
      </c>
      <c r="B17" s="18">
        <v>93.438657000000006</v>
      </c>
      <c r="C17" s="18">
        <v>93.438657000000006</v>
      </c>
      <c r="D17" s="18">
        <v>93.438657000000006</v>
      </c>
      <c r="E17" s="18">
        <v>100.278657</v>
      </c>
      <c r="F17" s="18">
        <v>117.101957</v>
      </c>
      <c r="G17" s="18">
        <v>237.101957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outlineLevel="3" x14ac:dyDescent="0.3">
      <c r="A18" s="93" t="s">
        <v>26</v>
      </c>
      <c r="B18" s="18">
        <v>12.097744</v>
      </c>
      <c r="C18" s="18">
        <v>12.097744</v>
      </c>
      <c r="D18" s="18">
        <v>12.097744</v>
      </c>
      <c r="E18" s="18">
        <v>12.097744</v>
      </c>
      <c r="F18" s="18">
        <v>12.097744</v>
      </c>
      <c r="G18" s="18">
        <v>12.097744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outlineLevel="3" x14ac:dyDescent="0.3">
      <c r="A19" s="93" t="s">
        <v>75</v>
      </c>
      <c r="B19" s="18">
        <v>12.097744</v>
      </c>
      <c r="C19" s="18">
        <v>12.097744</v>
      </c>
      <c r="D19" s="18">
        <v>12.097744</v>
      </c>
      <c r="E19" s="18">
        <v>12.097744</v>
      </c>
      <c r="F19" s="18">
        <v>12.097744</v>
      </c>
      <c r="G19" s="18">
        <v>27.097743999999999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outlineLevel="3" x14ac:dyDescent="0.3">
      <c r="A20" s="93" t="s">
        <v>170</v>
      </c>
      <c r="B20" s="18">
        <v>30.282912463799999</v>
      </c>
      <c r="C20" s="18">
        <v>37.421561873549997</v>
      </c>
      <c r="D20" s="18">
        <v>31.401890643400002</v>
      </c>
      <c r="E20" s="18">
        <v>42.233933071199999</v>
      </c>
      <c r="F20" s="18">
        <v>80.791961688200004</v>
      </c>
      <c r="G20" s="18">
        <v>69.614992801400007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outlineLevel="3" x14ac:dyDescent="0.3">
      <c r="A21" s="93" t="s">
        <v>127</v>
      </c>
      <c r="B21" s="18">
        <v>12.097744</v>
      </c>
      <c r="C21" s="18">
        <v>12.097744</v>
      </c>
      <c r="D21" s="18">
        <v>12.097744</v>
      </c>
      <c r="E21" s="18">
        <v>12.097744</v>
      </c>
      <c r="F21" s="18">
        <v>12.097744</v>
      </c>
      <c r="G21" s="18">
        <v>12.097744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outlineLevel="3" x14ac:dyDescent="0.3">
      <c r="A22" s="93" t="s">
        <v>193</v>
      </c>
      <c r="B22" s="18">
        <v>12.097744</v>
      </c>
      <c r="C22" s="18">
        <v>12.097744</v>
      </c>
      <c r="D22" s="18">
        <v>12.097744</v>
      </c>
      <c r="E22" s="18">
        <v>12.097744</v>
      </c>
      <c r="F22" s="18">
        <v>12.097744</v>
      </c>
      <c r="G22" s="18">
        <v>12.097744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outlineLevel="3" x14ac:dyDescent="0.3">
      <c r="A23" s="93" t="s">
        <v>220</v>
      </c>
      <c r="B23" s="18">
        <v>71.605224814419998</v>
      </c>
      <c r="C23" s="18">
        <v>19.184152653999998</v>
      </c>
      <c r="D23" s="18">
        <v>47.236592873600003</v>
      </c>
      <c r="E23" s="18">
        <v>102.290142528</v>
      </c>
      <c r="F23" s="18">
        <v>61.134827581400003</v>
      </c>
      <c r="G23" s="18">
        <v>60.071426971400001</v>
      </c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outlineLevel="3" x14ac:dyDescent="0.3">
      <c r="A24" s="93" t="s">
        <v>151</v>
      </c>
      <c r="B24" s="18">
        <v>12.097744</v>
      </c>
      <c r="C24" s="18">
        <v>12.097744</v>
      </c>
      <c r="D24" s="18">
        <v>12.097744</v>
      </c>
      <c r="E24" s="18">
        <v>12.097744</v>
      </c>
      <c r="F24" s="18">
        <v>12.097744</v>
      </c>
      <c r="G24" s="18">
        <v>12.097744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outlineLevel="3" x14ac:dyDescent="0.3">
      <c r="A25" s="93" t="s">
        <v>211</v>
      </c>
      <c r="B25" s="18">
        <v>12.097744</v>
      </c>
      <c r="C25" s="18">
        <v>12.097744</v>
      </c>
      <c r="D25" s="18">
        <v>12.097744</v>
      </c>
      <c r="E25" s="18">
        <v>12.097744</v>
      </c>
      <c r="F25" s="18">
        <v>12.097744</v>
      </c>
      <c r="G25" s="18">
        <v>12.097744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outlineLevel="3" x14ac:dyDescent="0.3">
      <c r="A26" s="93" t="s">
        <v>38</v>
      </c>
      <c r="B26" s="18">
        <v>12.097744</v>
      </c>
      <c r="C26" s="18">
        <v>12.097744</v>
      </c>
      <c r="D26" s="18">
        <v>12.097744</v>
      </c>
      <c r="E26" s="18">
        <v>12.097744</v>
      </c>
      <c r="F26" s="18">
        <v>12.097744</v>
      </c>
      <c r="G26" s="18">
        <v>12.097744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outlineLevel="3" x14ac:dyDescent="0.3">
      <c r="A27" s="93" t="s">
        <v>88</v>
      </c>
      <c r="B27" s="18">
        <v>12.097744</v>
      </c>
      <c r="C27" s="18">
        <v>12.097744</v>
      </c>
      <c r="D27" s="18">
        <v>12.097744</v>
      </c>
      <c r="E27" s="18">
        <v>12.097744</v>
      </c>
      <c r="F27" s="18">
        <v>12.097744</v>
      </c>
      <c r="G27" s="18">
        <v>12.097744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7" outlineLevel="3" x14ac:dyDescent="0.3">
      <c r="A28" s="93" t="s">
        <v>76</v>
      </c>
      <c r="B28" s="18">
        <v>12.097744</v>
      </c>
      <c r="C28" s="18">
        <v>12.097744</v>
      </c>
      <c r="D28" s="18">
        <v>12.097744</v>
      </c>
      <c r="E28" s="18">
        <v>12.097744</v>
      </c>
      <c r="F28" s="18">
        <v>12.097744</v>
      </c>
      <c r="G28" s="18">
        <v>12.097744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7" outlineLevel="3" x14ac:dyDescent="0.3">
      <c r="A29" s="93" t="s">
        <v>128</v>
      </c>
      <c r="B29" s="18">
        <v>12.097744</v>
      </c>
      <c r="C29" s="18">
        <v>12.097744</v>
      </c>
      <c r="D29" s="18">
        <v>12.097744</v>
      </c>
      <c r="E29" s="18">
        <v>12.097744</v>
      </c>
      <c r="F29" s="18">
        <v>12.097744</v>
      </c>
      <c r="G29" s="18">
        <v>12.097744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outlineLevel="3" x14ac:dyDescent="0.3">
      <c r="A30" s="93" t="s">
        <v>194</v>
      </c>
      <c r="B30" s="18">
        <v>12.097744</v>
      </c>
      <c r="C30" s="18">
        <v>12.097744</v>
      </c>
      <c r="D30" s="18">
        <v>12.097744</v>
      </c>
      <c r="E30" s="18">
        <v>12.097744</v>
      </c>
      <c r="F30" s="18">
        <v>12.097744</v>
      </c>
      <c r="G30" s="18">
        <v>12.097744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outlineLevel="3" x14ac:dyDescent="0.3">
      <c r="A31" s="93" t="s">
        <v>19</v>
      </c>
      <c r="B31" s="18">
        <v>12.097744</v>
      </c>
      <c r="C31" s="18">
        <v>12.097744</v>
      </c>
      <c r="D31" s="18">
        <v>12.097744</v>
      </c>
      <c r="E31" s="18">
        <v>12.097744</v>
      </c>
      <c r="F31" s="18">
        <v>12.097744</v>
      </c>
      <c r="G31" s="18">
        <v>12.097744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outlineLevel="3" x14ac:dyDescent="0.3">
      <c r="A32" s="93" t="s">
        <v>71</v>
      </c>
      <c r="B32" s="18">
        <v>12.097744</v>
      </c>
      <c r="C32" s="18">
        <v>12.097744</v>
      </c>
      <c r="D32" s="18">
        <v>12.097744</v>
      </c>
      <c r="E32" s="18">
        <v>12.097744</v>
      </c>
      <c r="F32" s="18">
        <v>12.097744</v>
      </c>
      <c r="G32" s="18">
        <v>12.097744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outlineLevel="3" x14ac:dyDescent="0.3">
      <c r="A33" s="93" t="s">
        <v>123</v>
      </c>
      <c r="B33" s="18">
        <v>12.097744</v>
      </c>
      <c r="C33" s="18">
        <v>12.097744</v>
      </c>
      <c r="D33" s="18">
        <v>12.097744</v>
      </c>
      <c r="E33" s="18">
        <v>12.097744</v>
      </c>
      <c r="F33" s="18">
        <v>12.097744</v>
      </c>
      <c r="G33" s="18">
        <v>12.097744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outlineLevel="3" x14ac:dyDescent="0.3">
      <c r="A34" s="93" t="s">
        <v>55</v>
      </c>
      <c r="B34" s="18">
        <v>0.54500000000000004</v>
      </c>
      <c r="C34" s="18">
        <v>6.6407129999999999</v>
      </c>
      <c r="D34" s="18">
        <v>0</v>
      </c>
      <c r="E34" s="18">
        <v>33.438972800999998</v>
      </c>
      <c r="F34" s="18">
        <v>1.1224285348</v>
      </c>
      <c r="G34" s="18">
        <v>0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outlineLevel="3" x14ac:dyDescent="0.3">
      <c r="A35" s="93" t="s">
        <v>45</v>
      </c>
      <c r="B35" s="18">
        <v>45.0859284808</v>
      </c>
      <c r="C35" s="18">
        <v>62.88869382435</v>
      </c>
      <c r="D35" s="18">
        <v>79.853823193400004</v>
      </c>
      <c r="E35" s="18">
        <v>61.000111877599998</v>
      </c>
      <c r="F35" s="18">
        <v>91.468603000000002</v>
      </c>
      <c r="G35" s="18">
        <v>41.488599000000001</v>
      </c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outlineLevel="3" x14ac:dyDescent="0.3">
      <c r="A36" s="93" t="s">
        <v>89</v>
      </c>
      <c r="B36" s="18">
        <v>12.097751000000001</v>
      </c>
      <c r="C36" s="18">
        <v>12.097751000000001</v>
      </c>
      <c r="D36" s="18">
        <v>12.097751000000001</v>
      </c>
      <c r="E36" s="18">
        <v>12.097751000000001</v>
      </c>
      <c r="F36" s="18">
        <v>12.097751000000001</v>
      </c>
      <c r="G36" s="18">
        <v>277.09775100000002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1:17" outlineLevel="3" x14ac:dyDescent="0.3">
      <c r="A37" s="93" t="s">
        <v>93</v>
      </c>
      <c r="B37" s="18">
        <v>0.03</v>
      </c>
      <c r="C37" s="18">
        <v>0.03</v>
      </c>
      <c r="D37" s="18">
        <v>7.03</v>
      </c>
      <c r="E37" s="18">
        <v>18.918331999999999</v>
      </c>
      <c r="F37" s="18">
        <v>42.151356999999997</v>
      </c>
      <c r="G37" s="18">
        <v>49.921956999999999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1:17" outlineLevel="3" x14ac:dyDescent="0.3">
      <c r="A38" s="93" t="s">
        <v>156</v>
      </c>
      <c r="B38" s="18">
        <v>51.174533400000001</v>
      </c>
      <c r="C38" s="18">
        <v>39.370320200000002</v>
      </c>
      <c r="D38" s="18">
        <v>46.557594000000002</v>
      </c>
      <c r="E38" s="18">
        <v>57.979410999999999</v>
      </c>
      <c r="F38" s="18">
        <v>51.468836000000003</v>
      </c>
      <c r="G38" s="18">
        <v>67.473926000000006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1:17" outlineLevel="3" x14ac:dyDescent="0.3">
      <c r="A39" s="93" t="s">
        <v>160</v>
      </c>
      <c r="B39" s="18">
        <v>10.87562790416</v>
      </c>
      <c r="C39" s="18">
        <v>8.97352198956</v>
      </c>
      <c r="D39" s="18">
        <v>0</v>
      </c>
      <c r="E39" s="18">
        <v>11.184692</v>
      </c>
      <c r="F39" s="18">
        <v>26.571145999999999</v>
      </c>
      <c r="G39" s="18">
        <v>46.997578392000001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outlineLevel="3" x14ac:dyDescent="0.3">
      <c r="A40" s="93" t="s">
        <v>213</v>
      </c>
      <c r="B40" s="18">
        <v>7.8000999999999996</v>
      </c>
      <c r="C40" s="18">
        <v>5.8000999999999996</v>
      </c>
      <c r="D40" s="18">
        <v>39.665255999999999</v>
      </c>
      <c r="E40" s="18">
        <v>46.880406999999998</v>
      </c>
      <c r="F40" s="18">
        <v>41.080407000000001</v>
      </c>
      <c r="G40" s="18">
        <v>41.080407000000001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1:17" outlineLevel="3" x14ac:dyDescent="0.3">
      <c r="A41" s="93" t="s">
        <v>39</v>
      </c>
      <c r="B41" s="18">
        <v>19.728459999999998</v>
      </c>
      <c r="C41" s="18">
        <v>17.873328999999998</v>
      </c>
      <c r="D41" s="18">
        <v>23.602312000000001</v>
      </c>
      <c r="E41" s="18">
        <v>17.245816000000001</v>
      </c>
      <c r="F41" s="18">
        <v>23.968738999999999</v>
      </c>
      <c r="G41" s="18">
        <v>21.481691000000001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1:17" outlineLevel="3" x14ac:dyDescent="0.3">
      <c r="A42" s="93" t="s">
        <v>90</v>
      </c>
      <c r="B42" s="18">
        <v>18.899999999999999</v>
      </c>
      <c r="C42" s="18">
        <v>17.5</v>
      </c>
      <c r="D42" s="18">
        <v>17.5</v>
      </c>
      <c r="E42" s="18">
        <v>17.5</v>
      </c>
      <c r="F42" s="18">
        <v>17.5</v>
      </c>
      <c r="G42" s="18">
        <v>10</v>
      </c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1:17" outlineLevel="3" x14ac:dyDescent="0.3">
      <c r="A43" s="93" t="s">
        <v>196</v>
      </c>
      <c r="B43" s="18">
        <v>0</v>
      </c>
      <c r="C43" s="18">
        <v>24.18031366728</v>
      </c>
      <c r="D43" s="18">
        <v>0</v>
      </c>
      <c r="E43" s="18">
        <v>31.776369563999999</v>
      </c>
      <c r="F43" s="18">
        <v>0</v>
      </c>
      <c r="G43" s="18">
        <v>0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1:17" outlineLevel="3" x14ac:dyDescent="0.3">
      <c r="A44" s="93" t="s">
        <v>144</v>
      </c>
      <c r="B44" s="18">
        <v>19.399999999999999</v>
      </c>
      <c r="C44" s="18">
        <v>19.399999999999999</v>
      </c>
      <c r="D44" s="18">
        <v>18</v>
      </c>
      <c r="E44" s="18">
        <v>18</v>
      </c>
      <c r="F44" s="18">
        <v>18</v>
      </c>
      <c r="G44" s="18">
        <v>18</v>
      </c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1:17" outlineLevel="2" x14ac:dyDescent="0.3">
      <c r="A45" s="200" t="s">
        <v>115</v>
      </c>
      <c r="B45" s="115">
        <f t="shared" ref="B45:G45" si="4">SUM(B$46:B$46)</f>
        <v>2.3805454051399999</v>
      </c>
      <c r="C45" s="115">
        <f t="shared" si="4"/>
        <v>2.2482928826599999</v>
      </c>
      <c r="D45" s="115">
        <f t="shared" si="4"/>
        <v>2.11604036018</v>
      </c>
      <c r="E45" s="115">
        <f t="shared" si="4"/>
        <v>1.9837878377</v>
      </c>
      <c r="F45" s="115">
        <f t="shared" si="4"/>
        <v>1.85153531522</v>
      </c>
      <c r="G45" s="115">
        <f t="shared" si="4"/>
        <v>1.7192827927400001</v>
      </c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1:17" outlineLevel="3" x14ac:dyDescent="0.3">
      <c r="A46" s="93" t="s">
        <v>29</v>
      </c>
      <c r="B46" s="18">
        <v>2.3805454051399999</v>
      </c>
      <c r="C46" s="18">
        <v>2.2482928826599999</v>
      </c>
      <c r="D46" s="18">
        <v>2.11604036018</v>
      </c>
      <c r="E46" s="18">
        <v>1.9837878377</v>
      </c>
      <c r="F46" s="18">
        <v>1.85153531522</v>
      </c>
      <c r="G46" s="18">
        <v>1.7192827927400001</v>
      </c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1:17" ht="14.5" outlineLevel="1" x14ac:dyDescent="0.35">
      <c r="A47" s="132" t="s">
        <v>59</v>
      </c>
      <c r="B47" s="220">
        <f t="shared" ref="B47:G47" si="5">B$48+B$56+B$67+B$72+B$82</f>
        <v>1080.3104444488399</v>
      </c>
      <c r="C47" s="220">
        <f t="shared" si="5"/>
        <v>1099.2009037613502</v>
      </c>
      <c r="D47" s="220">
        <f t="shared" si="5"/>
        <v>931.87402666849005</v>
      </c>
      <c r="E47" s="220">
        <f t="shared" si="5"/>
        <v>1258.5216249367199</v>
      </c>
      <c r="F47" s="220">
        <f t="shared" si="5"/>
        <v>1300.1611160073699</v>
      </c>
      <c r="G47" s="220">
        <f t="shared" si="5"/>
        <v>2325.4433794111501</v>
      </c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1:17" outlineLevel="2" x14ac:dyDescent="0.3">
      <c r="A48" s="200" t="s">
        <v>175</v>
      </c>
      <c r="B48" s="115">
        <f t="shared" ref="B48:G48" si="6">SUM(B$49:B$55)</f>
        <v>407.46798554705998</v>
      </c>
      <c r="C48" s="115">
        <f t="shared" si="6"/>
        <v>370.82150240570002</v>
      </c>
      <c r="D48" s="115">
        <f t="shared" si="6"/>
        <v>292.19705520395001</v>
      </c>
      <c r="E48" s="115">
        <f t="shared" si="6"/>
        <v>443.31220499020998</v>
      </c>
      <c r="F48" s="115">
        <f t="shared" si="6"/>
        <v>463.16791086648999</v>
      </c>
      <c r="G48" s="115">
        <f t="shared" si="6"/>
        <v>1100.2564081594501</v>
      </c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1:17" outlineLevel="3" x14ac:dyDescent="0.3">
      <c r="A49" s="93" t="s">
        <v>105</v>
      </c>
      <c r="B49" s="18">
        <v>0</v>
      </c>
      <c r="C49" s="18">
        <v>0</v>
      </c>
      <c r="D49" s="18">
        <v>0</v>
      </c>
      <c r="E49" s="18">
        <v>0</v>
      </c>
      <c r="F49" s="18">
        <v>6.1845200000000003E-2</v>
      </c>
      <c r="G49" s="18">
        <v>7.7901999999999999E-2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1:17" outlineLevel="3" x14ac:dyDescent="0.3">
      <c r="A50" s="93" t="s">
        <v>51</v>
      </c>
      <c r="B50" s="18">
        <v>18.002008912369998</v>
      </c>
      <c r="C50" s="18">
        <v>15.99855313998</v>
      </c>
      <c r="D50" s="18">
        <v>11.9812827548</v>
      </c>
      <c r="E50" s="18">
        <v>13.69347224048</v>
      </c>
      <c r="F50" s="18">
        <v>10.537976948860001</v>
      </c>
      <c r="G50" s="18">
        <v>9.4549938057599991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1:17" outlineLevel="3" x14ac:dyDescent="0.3">
      <c r="A51" s="93" t="s">
        <v>94</v>
      </c>
      <c r="B51" s="18">
        <v>19.35682668782</v>
      </c>
      <c r="C51" s="18">
        <v>18.849402313100001</v>
      </c>
      <c r="D51" s="18">
        <v>18.590715185450001</v>
      </c>
      <c r="E51" s="18">
        <v>26.985065628059999</v>
      </c>
      <c r="F51" s="18">
        <v>27.704960040149999</v>
      </c>
      <c r="G51" s="18">
        <v>98.126692472870005</v>
      </c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1:17" outlineLevel="3" x14ac:dyDescent="0.3">
      <c r="A52" s="93" t="s">
        <v>167</v>
      </c>
      <c r="B52" s="18">
        <v>94.122141439999993</v>
      </c>
      <c r="C52" s="18">
        <v>104.97379678</v>
      </c>
      <c r="D52" s="18">
        <v>87.456819999999993</v>
      </c>
      <c r="E52" s="18">
        <v>132.357876</v>
      </c>
      <c r="F52" s="18">
        <v>136.36866599999999</v>
      </c>
      <c r="G52" s="18">
        <v>452.22111000000001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1:17" outlineLevel="3" x14ac:dyDescent="0.3">
      <c r="A53" s="93" t="s">
        <v>132</v>
      </c>
      <c r="B53" s="18">
        <v>137.87248958478</v>
      </c>
      <c r="C53" s="18">
        <v>135.05662434153999</v>
      </c>
      <c r="D53" s="18">
        <v>116.13319515038</v>
      </c>
      <c r="E53" s="18">
        <v>149.66078664104</v>
      </c>
      <c r="F53" s="18">
        <v>167.90406736776001</v>
      </c>
      <c r="G53" s="18">
        <v>303.46587855233997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1:17" outlineLevel="3" x14ac:dyDescent="0.3">
      <c r="A54" s="93" t="s">
        <v>147</v>
      </c>
      <c r="B54" s="18">
        <v>137.94721835202</v>
      </c>
      <c r="C54" s="18">
        <v>95.545237728559997</v>
      </c>
      <c r="D54" s="18">
        <v>57.493439262499997</v>
      </c>
      <c r="E54" s="18">
        <v>119.56959310429001</v>
      </c>
      <c r="F54" s="18">
        <v>119.00280760606</v>
      </c>
      <c r="G54" s="18">
        <v>234.07269763165999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1:17" outlineLevel="3" x14ac:dyDescent="0.3">
      <c r="A55" s="93" t="s">
        <v>142</v>
      </c>
      <c r="B55" s="18">
        <v>0.16730057006999999</v>
      </c>
      <c r="C55" s="18">
        <v>0.39788810252000001</v>
      </c>
      <c r="D55" s="18">
        <v>0.54160285082000004</v>
      </c>
      <c r="E55" s="18">
        <v>1.0454113763399999</v>
      </c>
      <c r="F55" s="18">
        <v>1.5875877036599999</v>
      </c>
      <c r="G55" s="18">
        <v>2.8371336968200001</v>
      </c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1:17" outlineLevel="2" x14ac:dyDescent="0.3">
      <c r="A56" s="200" t="s">
        <v>43</v>
      </c>
      <c r="B56" s="115">
        <f t="shared" ref="B56:G56" si="7">SUM(B$57:B$66)</f>
        <v>49.296237410669995</v>
      </c>
      <c r="C56" s="115">
        <f t="shared" si="7"/>
        <v>47.931220623000002</v>
      </c>
      <c r="D56" s="115">
        <f t="shared" si="7"/>
        <v>38.587261669610001</v>
      </c>
      <c r="E56" s="115">
        <f t="shared" si="7"/>
        <v>43.896592746549999</v>
      </c>
      <c r="F56" s="115">
        <f t="shared" si="7"/>
        <v>40.750160885679996</v>
      </c>
      <c r="G56" s="115">
        <f t="shared" si="7"/>
        <v>182.66076849184003</v>
      </c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1:17" outlineLevel="3" x14ac:dyDescent="0.3">
      <c r="A57" s="93" t="s">
        <v>23</v>
      </c>
      <c r="B57" s="18">
        <v>0</v>
      </c>
      <c r="C57" s="18">
        <v>0</v>
      </c>
      <c r="D57" s="18">
        <v>0</v>
      </c>
      <c r="E57" s="18">
        <v>0</v>
      </c>
      <c r="F57" s="18">
        <v>0.55899540264000003</v>
      </c>
      <c r="G57" s="18">
        <v>0.80847284054000002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1:17" outlineLevel="3" x14ac:dyDescent="0.3">
      <c r="A58" s="93" t="s">
        <v>12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7.7901999999999996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1:17" outlineLevel="3" x14ac:dyDescent="0.3">
      <c r="A59" s="93" t="s">
        <v>27</v>
      </c>
      <c r="B59" s="18">
        <v>8.9030299999999993</v>
      </c>
      <c r="C59" s="18">
        <v>8.1307875999999997</v>
      </c>
      <c r="D59" s="18">
        <v>3.6202200000000002</v>
      </c>
      <c r="E59" s="18">
        <v>0</v>
      </c>
      <c r="F59" s="18">
        <v>0</v>
      </c>
      <c r="G59" s="18">
        <v>66.835792851359997</v>
      </c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1:17" outlineLevel="3" x14ac:dyDescent="0.3">
      <c r="A60" s="93" t="s">
        <v>108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7.7901999999999996</v>
      </c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17" outlineLevel="3" x14ac:dyDescent="0.3">
      <c r="A61" s="93" t="s">
        <v>49</v>
      </c>
      <c r="B61" s="18">
        <v>7.4875390536599999</v>
      </c>
      <c r="C61" s="18">
        <v>7.1863010601399999</v>
      </c>
      <c r="D61" s="18">
        <v>6.4320433100400001</v>
      </c>
      <c r="E61" s="18">
        <v>8.9906458514699992</v>
      </c>
      <c r="F61" s="18">
        <v>7.8206807494600001</v>
      </c>
      <c r="G61" s="18">
        <v>21.460113920649999</v>
      </c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1:17" outlineLevel="3" x14ac:dyDescent="0.3">
      <c r="A62" s="93" t="s">
        <v>110</v>
      </c>
      <c r="B62" s="18">
        <v>0</v>
      </c>
      <c r="C62" s="18">
        <v>0</v>
      </c>
      <c r="D62" s="18">
        <v>0.15374539101000001</v>
      </c>
      <c r="E62" s="18">
        <v>0.40721180357999998</v>
      </c>
      <c r="F62" s="18">
        <v>1.1414699260300001</v>
      </c>
      <c r="G62" s="18">
        <v>1.94019993968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1:17" outlineLevel="3" x14ac:dyDescent="0.3">
      <c r="A63" s="93" t="s">
        <v>120</v>
      </c>
      <c r="B63" s="18">
        <v>17.004691528479999</v>
      </c>
      <c r="C63" s="18">
        <v>16.775096997630001</v>
      </c>
      <c r="D63" s="18">
        <v>14.350423071130001</v>
      </c>
      <c r="E63" s="18">
        <v>17.13033209916</v>
      </c>
      <c r="F63" s="18">
        <v>16.526657320249999</v>
      </c>
      <c r="G63" s="18">
        <v>22.155300602000001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1:17" outlineLevel="3" x14ac:dyDescent="0.3">
      <c r="A64" s="93" t="s">
        <v>137</v>
      </c>
      <c r="B64" s="18">
        <v>0.17323603973999999</v>
      </c>
      <c r="C64" s="18">
        <v>0.13144382978999999</v>
      </c>
      <c r="D64" s="18">
        <v>7.8694291629999996E-2</v>
      </c>
      <c r="E64" s="18">
        <v>5.364996859E-2</v>
      </c>
      <c r="F64" s="18">
        <v>1.2890436159999999E-2</v>
      </c>
      <c r="G64" s="18">
        <v>1.7280656490000001E-2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1:17" outlineLevel="3" x14ac:dyDescent="0.3">
      <c r="A65" s="93" t="s">
        <v>219</v>
      </c>
      <c r="B65" s="18">
        <v>0</v>
      </c>
      <c r="C65" s="18">
        <v>0</v>
      </c>
      <c r="D65" s="18">
        <v>0.58780514750000001</v>
      </c>
      <c r="E65" s="18">
        <v>0.78617442469999999</v>
      </c>
      <c r="F65" s="18">
        <v>1.08277249519</v>
      </c>
      <c r="G65" s="18">
        <v>17.370752550180001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1:17" outlineLevel="3" x14ac:dyDescent="0.3">
      <c r="A66" s="93" t="s">
        <v>24</v>
      </c>
      <c r="B66" s="18">
        <v>15.727740788789999</v>
      </c>
      <c r="C66" s="18">
        <v>15.70759113544</v>
      </c>
      <c r="D66" s="18">
        <v>13.3643304583</v>
      </c>
      <c r="E66" s="18">
        <v>16.52857859905</v>
      </c>
      <c r="F66" s="18">
        <v>13.60669455595</v>
      </c>
      <c r="G66" s="18">
        <v>36.492455130940002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1:17" outlineLevel="2" x14ac:dyDescent="0.3">
      <c r="A67" s="200" t="s">
        <v>221</v>
      </c>
      <c r="B67" s="115">
        <f t="shared" ref="B67:G67" si="8">SUM(B$68:B$71)</f>
        <v>1.71259423E-3</v>
      </c>
      <c r="C67" s="115">
        <f t="shared" si="8"/>
        <v>11.079828836580001</v>
      </c>
      <c r="D67" s="115">
        <f t="shared" si="8"/>
        <v>33.342212997930005</v>
      </c>
      <c r="E67" s="115">
        <f t="shared" si="8"/>
        <v>61.086282690360008</v>
      </c>
      <c r="F67" s="115">
        <f t="shared" si="8"/>
        <v>50.739152857089998</v>
      </c>
      <c r="G67" s="115">
        <f t="shared" si="8"/>
        <v>60.379535033480003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1:17" outlineLevel="3" x14ac:dyDescent="0.3">
      <c r="A68" s="93" t="s">
        <v>61</v>
      </c>
      <c r="B68" s="18">
        <v>0</v>
      </c>
      <c r="C68" s="18">
        <v>0</v>
      </c>
      <c r="D68" s="18">
        <v>6.6055000000000001</v>
      </c>
      <c r="E68" s="18">
        <v>17.369800000000001</v>
      </c>
      <c r="F68" s="18">
        <v>20.099689999999999</v>
      </c>
      <c r="G68" s="18">
        <v>25.318149999999999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1:17" outlineLevel="3" x14ac:dyDescent="0.3">
      <c r="A69" s="93" t="s">
        <v>77</v>
      </c>
      <c r="B69" s="18">
        <v>1.71259423E-3</v>
      </c>
      <c r="C69" s="18">
        <v>1.6215184999999999E-3</v>
      </c>
      <c r="D69" s="18">
        <v>1.3509357200000001E-3</v>
      </c>
      <c r="E69" s="18">
        <v>1.77620796E-3</v>
      </c>
      <c r="F69" s="18">
        <v>1.5810478E-3</v>
      </c>
      <c r="G69" s="18">
        <v>1.99153347E-3</v>
      </c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1:17" outlineLevel="3" x14ac:dyDescent="0.3">
      <c r="A70" s="93" t="s">
        <v>174</v>
      </c>
      <c r="B70" s="18">
        <v>0</v>
      </c>
      <c r="C70" s="18">
        <v>0</v>
      </c>
      <c r="D70" s="18">
        <v>4.3171068115700004</v>
      </c>
      <c r="E70" s="18">
        <v>6.5858728443199999</v>
      </c>
      <c r="F70" s="18">
        <v>8.11366189644</v>
      </c>
      <c r="G70" s="18">
        <v>11.098013129230001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1:17" outlineLevel="3" x14ac:dyDescent="0.3">
      <c r="A71" s="93" t="s">
        <v>47</v>
      </c>
      <c r="B71" s="18">
        <v>0</v>
      </c>
      <c r="C71" s="18">
        <v>11.07820731808</v>
      </c>
      <c r="D71" s="18">
        <v>22.418255250640001</v>
      </c>
      <c r="E71" s="18">
        <v>37.128833638080003</v>
      </c>
      <c r="F71" s="18">
        <v>22.52421991285</v>
      </c>
      <c r="G71" s="18">
        <v>23.961380370779999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1:17" outlineLevel="2" x14ac:dyDescent="0.3">
      <c r="A72" s="200" t="s">
        <v>52</v>
      </c>
      <c r="B72" s="115">
        <f t="shared" ref="B72:G72" si="9">SUM(B$73:B$81)</f>
        <v>574.45951549287997</v>
      </c>
      <c r="C72" s="115">
        <f t="shared" si="9"/>
        <v>622.07978618407003</v>
      </c>
      <c r="D72" s="115">
        <f t="shared" si="9"/>
        <v>527.52570759700006</v>
      </c>
      <c r="E72" s="115">
        <f t="shared" si="9"/>
        <v>660.21868208960007</v>
      </c>
      <c r="F72" s="115">
        <f t="shared" si="9"/>
        <v>625.00446546599994</v>
      </c>
      <c r="G72" s="115">
        <f t="shared" si="9"/>
        <v>828.54262421800001</v>
      </c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1:17" outlineLevel="3" x14ac:dyDescent="0.3">
      <c r="A73" s="93" t="s">
        <v>117</v>
      </c>
      <c r="B73" s="18">
        <v>84.201668999999995</v>
      </c>
      <c r="C73" s="18">
        <v>83.064791999999997</v>
      </c>
      <c r="D73" s="18">
        <v>71.058599999999998</v>
      </c>
      <c r="E73" s="18">
        <v>84.823800000000006</v>
      </c>
      <c r="F73" s="18">
        <v>81.834599999999995</v>
      </c>
      <c r="G73" s="18">
        <v>109.7058</v>
      </c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1:17" outlineLevel="3" x14ac:dyDescent="0.3">
      <c r="A74" s="93" t="s">
        <v>166</v>
      </c>
      <c r="B74" s="18">
        <v>28.067222999999998</v>
      </c>
      <c r="C74" s="18">
        <v>27.688264</v>
      </c>
      <c r="D74" s="18">
        <v>0</v>
      </c>
      <c r="E74" s="18">
        <v>0</v>
      </c>
      <c r="F74" s="18">
        <v>0</v>
      </c>
      <c r="G74" s="18">
        <v>0</v>
      </c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1:17" outlineLevel="3" x14ac:dyDescent="0.3">
      <c r="A75" s="93" t="s">
        <v>205</v>
      </c>
      <c r="B75" s="18">
        <v>349.92173149287999</v>
      </c>
      <c r="C75" s="18">
        <v>345.19714618406999</v>
      </c>
      <c r="D75" s="18">
        <v>279.63773759700001</v>
      </c>
      <c r="E75" s="18">
        <v>244.17311208960001</v>
      </c>
      <c r="F75" s="18">
        <v>208.99547546599999</v>
      </c>
      <c r="G75" s="18">
        <v>276.48165421800002</v>
      </c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1:17" outlineLevel="3" x14ac:dyDescent="0.3">
      <c r="A76" s="93" t="s">
        <v>176</v>
      </c>
      <c r="B76" s="18">
        <v>28.067222999999998</v>
      </c>
      <c r="C76" s="18">
        <v>27.688264</v>
      </c>
      <c r="D76" s="18">
        <v>23.686199999999999</v>
      </c>
      <c r="E76" s="18">
        <v>28.2746</v>
      </c>
      <c r="F76" s="18">
        <v>0</v>
      </c>
      <c r="G76" s="18">
        <v>0</v>
      </c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1:17" outlineLevel="3" x14ac:dyDescent="0.3">
      <c r="A77" s="93" t="s">
        <v>223</v>
      </c>
      <c r="B77" s="18">
        <v>84.201668999999995</v>
      </c>
      <c r="C77" s="18">
        <v>83.064791999999997</v>
      </c>
      <c r="D77" s="18">
        <v>71.058599999999998</v>
      </c>
      <c r="E77" s="18">
        <v>84.823800000000006</v>
      </c>
      <c r="F77" s="18">
        <v>81.834599999999995</v>
      </c>
      <c r="G77" s="18">
        <v>109.7058</v>
      </c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1:17" outlineLevel="3" x14ac:dyDescent="0.3">
      <c r="A78" s="93" t="s">
        <v>21</v>
      </c>
      <c r="B78" s="18">
        <v>0</v>
      </c>
      <c r="C78" s="18">
        <v>55.376528</v>
      </c>
      <c r="D78" s="18">
        <v>55.662570000000002</v>
      </c>
      <c r="E78" s="18">
        <v>66.445310000000006</v>
      </c>
      <c r="F78" s="18">
        <v>64.103769999999997</v>
      </c>
      <c r="G78" s="18">
        <v>85.936210000000003</v>
      </c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1:17" outlineLevel="3" x14ac:dyDescent="0.3">
      <c r="A79" s="93" t="s">
        <v>58</v>
      </c>
      <c r="B79" s="18">
        <v>0</v>
      </c>
      <c r="C79" s="18">
        <v>0</v>
      </c>
      <c r="D79" s="18">
        <v>26.422000000000001</v>
      </c>
      <c r="E79" s="18">
        <v>34.739600000000003</v>
      </c>
      <c r="F79" s="18">
        <v>30.922599999999999</v>
      </c>
      <c r="G79" s="18">
        <v>38.951000000000001</v>
      </c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1:17" outlineLevel="3" x14ac:dyDescent="0.3">
      <c r="A80" s="93" t="s">
        <v>185</v>
      </c>
      <c r="B80" s="18">
        <v>0</v>
      </c>
      <c r="C80" s="18">
        <v>0</v>
      </c>
      <c r="D80" s="18">
        <v>0</v>
      </c>
      <c r="E80" s="18">
        <v>116.93846000000001</v>
      </c>
      <c r="F80" s="18">
        <v>109.57657</v>
      </c>
      <c r="G80" s="18">
        <v>143.76711</v>
      </c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1:17" outlineLevel="3" x14ac:dyDescent="0.3">
      <c r="A81" s="93" t="s">
        <v>3</v>
      </c>
      <c r="B81" s="18">
        <v>0</v>
      </c>
      <c r="C81" s="18">
        <v>0</v>
      </c>
      <c r="D81" s="18">
        <v>0</v>
      </c>
      <c r="E81" s="18">
        <v>0</v>
      </c>
      <c r="F81" s="18">
        <v>47.736849999999997</v>
      </c>
      <c r="G81" s="18">
        <v>63.995049999999999</v>
      </c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outlineLevel="2" x14ac:dyDescent="0.3">
      <c r="A82" s="200" t="s">
        <v>178</v>
      </c>
      <c r="B82" s="115">
        <f t="shared" ref="B82:G82" si="10">SUM(B$83:B$83)</f>
        <v>49.084993404000002</v>
      </c>
      <c r="C82" s="115">
        <f t="shared" si="10"/>
        <v>47.288565712</v>
      </c>
      <c r="D82" s="115">
        <f t="shared" si="10"/>
        <v>40.221789200000003</v>
      </c>
      <c r="E82" s="115">
        <f t="shared" si="10"/>
        <v>50.007862420000002</v>
      </c>
      <c r="F82" s="115">
        <f t="shared" si="10"/>
        <v>120.49942593211</v>
      </c>
      <c r="G82" s="115">
        <f t="shared" si="10"/>
        <v>153.60404350837999</v>
      </c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1:17" outlineLevel="3" x14ac:dyDescent="0.3">
      <c r="A83" s="93" t="s">
        <v>147</v>
      </c>
      <c r="B83" s="18">
        <v>49.084993404000002</v>
      </c>
      <c r="C83" s="18">
        <v>47.288565712</v>
      </c>
      <c r="D83" s="18">
        <v>40.221789200000003</v>
      </c>
      <c r="E83" s="18">
        <v>50.007862420000002</v>
      </c>
      <c r="F83" s="18">
        <v>120.49942593211</v>
      </c>
      <c r="G83" s="18">
        <v>153.60404350837999</v>
      </c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1:17" ht="14.5" x14ac:dyDescent="0.35">
      <c r="A84" s="181" t="s">
        <v>13</v>
      </c>
      <c r="B84" s="8">
        <f t="shared" ref="B84:G84" si="11">B$85+B$104</f>
        <v>307.98075708291003</v>
      </c>
      <c r="C84" s="8">
        <f t="shared" si="11"/>
        <v>308.13047207878003</v>
      </c>
      <c r="D84" s="8">
        <f t="shared" si="11"/>
        <v>236.92676847590002</v>
      </c>
      <c r="E84" s="8">
        <f t="shared" si="11"/>
        <v>292.65022357580006</v>
      </c>
      <c r="F84" s="8">
        <f t="shared" si="11"/>
        <v>309.34005931053002</v>
      </c>
      <c r="G84" s="8">
        <f t="shared" si="11"/>
        <v>357.71299120364006</v>
      </c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1:17" ht="14.5" outlineLevel="1" x14ac:dyDescent="0.35">
      <c r="A85" s="132" t="s">
        <v>48</v>
      </c>
      <c r="B85" s="220">
        <f t="shared" ref="B85:G85" si="12">B$86+B$94+B$102</f>
        <v>13.279554505250001</v>
      </c>
      <c r="C85" s="220">
        <f t="shared" si="12"/>
        <v>10.320351852600002</v>
      </c>
      <c r="D85" s="220">
        <f t="shared" si="12"/>
        <v>9.3528146002600003</v>
      </c>
      <c r="E85" s="220">
        <f t="shared" si="12"/>
        <v>32.237360679409996</v>
      </c>
      <c r="F85" s="220">
        <f t="shared" si="12"/>
        <v>49.038826501249993</v>
      </c>
      <c r="G85" s="220">
        <f t="shared" si="12"/>
        <v>72.19793130507</v>
      </c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1:17" outlineLevel="2" x14ac:dyDescent="0.3">
      <c r="A86" s="200" t="s">
        <v>197</v>
      </c>
      <c r="B86" s="115">
        <f t="shared" ref="B86:G86" si="13">SUM(B$87:B$93)</f>
        <v>8.9500115999999998</v>
      </c>
      <c r="C86" s="115">
        <f t="shared" si="13"/>
        <v>6.0000115999999997</v>
      </c>
      <c r="D86" s="115">
        <f t="shared" si="13"/>
        <v>4.1880116000000003</v>
      </c>
      <c r="E86" s="115">
        <f t="shared" si="13"/>
        <v>24.3868166</v>
      </c>
      <c r="F86" s="115">
        <f t="shared" si="13"/>
        <v>16.928416599999998</v>
      </c>
      <c r="G86" s="115">
        <f t="shared" si="13"/>
        <v>11.847416600000001</v>
      </c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1:17" outlineLevel="3" x14ac:dyDescent="0.3">
      <c r="A87" s="93" t="s">
        <v>109</v>
      </c>
      <c r="B87" s="18">
        <v>1.1600000000000001E-5</v>
      </c>
      <c r="C87" s="18">
        <v>1.1600000000000001E-5</v>
      </c>
      <c r="D87" s="18">
        <v>1.1600000000000001E-5</v>
      </c>
      <c r="E87" s="18">
        <v>1.1600000000000001E-5</v>
      </c>
      <c r="F87" s="18">
        <v>1.1600000000000001E-5</v>
      </c>
      <c r="G87" s="18">
        <v>1.1600000000000001E-5</v>
      </c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1:17" outlineLevel="3" x14ac:dyDescent="0.3">
      <c r="A88" s="93" t="s">
        <v>72</v>
      </c>
      <c r="B88" s="18">
        <v>1</v>
      </c>
      <c r="C88" s="18">
        <v>1</v>
      </c>
      <c r="D88" s="18">
        <v>2.1880000000000002</v>
      </c>
      <c r="E88" s="18">
        <v>3.4750000000000001</v>
      </c>
      <c r="F88" s="18">
        <v>3.4750000000000001</v>
      </c>
      <c r="G88" s="18">
        <v>3.4750000000000001</v>
      </c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1:17" outlineLevel="3" x14ac:dyDescent="0.3">
      <c r="A89" s="93" t="s">
        <v>104</v>
      </c>
      <c r="B89" s="18">
        <v>2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1:17" outlineLevel="3" x14ac:dyDescent="0.3">
      <c r="A90" s="93" t="s">
        <v>1</v>
      </c>
      <c r="B90" s="18">
        <v>3</v>
      </c>
      <c r="C90" s="18">
        <v>3</v>
      </c>
      <c r="D90" s="18">
        <v>2</v>
      </c>
      <c r="E90" s="18">
        <v>1.6763999999999999</v>
      </c>
      <c r="F90" s="18">
        <v>0</v>
      </c>
      <c r="G90" s="18">
        <v>0</v>
      </c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1:17" outlineLevel="3" x14ac:dyDescent="0.3">
      <c r="A91" s="93" t="s">
        <v>191</v>
      </c>
      <c r="B91" s="18">
        <v>0</v>
      </c>
      <c r="C91" s="18">
        <v>0</v>
      </c>
      <c r="D91" s="18">
        <v>0</v>
      </c>
      <c r="E91" s="18">
        <v>14.363</v>
      </c>
      <c r="F91" s="18">
        <v>8.5809999999999995</v>
      </c>
      <c r="G91" s="18">
        <v>3.5</v>
      </c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1:17" outlineLevel="3" x14ac:dyDescent="0.3">
      <c r="A92" s="93" t="s">
        <v>102</v>
      </c>
      <c r="B92" s="18">
        <v>0</v>
      </c>
      <c r="C92" s="18">
        <v>0</v>
      </c>
      <c r="D92" s="18">
        <v>0</v>
      </c>
      <c r="E92" s="18">
        <v>2.8724050000000001</v>
      </c>
      <c r="F92" s="18">
        <v>2.8724050000000001</v>
      </c>
      <c r="G92" s="18">
        <v>2.8724050000000001</v>
      </c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1:17" outlineLevel="3" x14ac:dyDescent="0.3">
      <c r="A93" s="93" t="s">
        <v>0</v>
      </c>
      <c r="B93" s="18">
        <v>2.95</v>
      </c>
      <c r="C93" s="18">
        <v>2</v>
      </c>
      <c r="D93" s="18">
        <v>0</v>
      </c>
      <c r="E93" s="18">
        <v>2</v>
      </c>
      <c r="F93" s="18">
        <v>2</v>
      </c>
      <c r="G93" s="18">
        <v>2</v>
      </c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1:17" outlineLevel="2" x14ac:dyDescent="0.3">
      <c r="A94" s="200" t="s">
        <v>115</v>
      </c>
      <c r="B94" s="115">
        <f t="shared" ref="B94:G94" si="14">SUM(B$95:B$101)</f>
        <v>4.3285882552499997</v>
      </c>
      <c r="C94" s="115">
        <f t="shared" si="14"/>
        <v>4.3193856026000006</v>
      </c>
      <c r="D94" s="115">
        <f t="shared" si="14"/>
        <v>5.1638483502600003</v>
      </c>
      <c r="E94" s="115">
        <f t="shared" si="14"/>
        <v>7.8495894294099999</v>
      </c>
      <c r="F94" s="115">
        <f t="shared" si="14"/>
        <v>32.109455251249997</v>
      </c>
      <c r="G94" s="115">
        <f t="shared" si="14"/>
        <v>60.34956005507</v>
      </c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1:17" outlineLevel="3" x14ac:dyDescent="0.3">
      <c r="A95" s="93" t="s">
        <v>140</v>
      </c>
      <c r="B95" s="18">
        <v>8.9442430010000004E-2</v>
      </c>
      <c r="C95" s="18">
        <v>7.410936102E-2</v>
      </c>
      <c r="D95" s="18">
        <v>5.8776299900000002E-2</v>
      </c>
      <c r="E95" s="18">
        <v>1.0434432387999999</v>
      </c>
      <c r="F95" s="18">
        <v>4.3504301776699998</v>
      </c>
      <c r="G95" s="18">
        <v>4.2835835077600004</v>
      </c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1:17" outlineLevel="3" x14ac:dyDescent="0.3">
      <c r="A96" s="93" t="s">
        <v>125</v>
      </c>
      <c r="B96" s="18">
        <v>0</v>
      </c>
      <c r="C96" s="18">
        <v>0</v>
      </c>
      <c r="D96" s="18">
        <v>0</v>
      </c>
      <c r="E96" s="18">
        <v>0</v>
      </c>
      <c r="F96" s="18">
        <v>0.3546166</v>
      </c>
      <c r="G96" s="18">
        <v>0.47539179999999998</v>
      </c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1:17" outlineLevel="3" x14ac:dyDescent="0.3">
      <c r="A97" s="93" t="s">
        <v>199</v>
      </c>
      <c r="B97" s="18">
        <v>0</v>
      </c>
      <c r="C97" s="18">
        <v>0</v>
      </c>
      <c r="D97" s="18">
        <v>0</v>
      </c>
      <c r="E97" s="18">
        <v>0</v>
      </c>
      <c r="F97" s="18">
        <v>0.27278200000000002</v>
      </c>
      <c r="G97" s="18">
        <v>0.36568600000000001</v>
      </c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1:17" outlineLevel="3" x14ac:dyDescent="0.3">
      <c r="A98" s="93" t="s">
        <v>183</v>
      </c>
      <c r="B98" s="18">
        <v>0</v>
      </c>
      <c r="C98" s="18">
        <v>0</v>
      </c>
      <c r="D98" s="18">
        <v>0</v>
      </c>
      <c r="E98" s="18">
        <v>0</v>
      </c>
      <c r="F98" s="18">
        <v>0.38189479999999998</v>
      </c>
      <c r="G98" s="18">
        <v>0.51196039999999998</v>
      </c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1:17" outlineLevel="3" x14ac:dyDescent="0.3">
      <c r="A99" s="93" t="s">
        <v>60</v>
      </c>
      <c r="B99" s="18">
        <v>0.34146937824000001</v>
      </c>
      <c r="C99" s="18">
        <v>0.96711474375999995</v>
      </c>
      <c r="D99" s="18">
        <v>1.75162567326</v>
      </c>
      <c r="E99" s="18">
        <v>1.9796968365100001</v>
      </c>
      <c r="F99" s="18">
        <v>10.60962944519</v>
      </c>
      <c r="G99" s="18">
        <v>12.3806687687</v>
      </c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1:17" outlineLevel="3" x14ac:dyDescent="0.3">
      <c r="A100" s="93" t="s">
        <v>180</v>
      </c>
      <c r="B100" s="18">
        <v>3.8976764469999998</v>
      </c>
      <c r="C100" s="18">
        <v>3.2781614978200002</v>
      </c>
      <c r="D100" s="18">
        <v>3.3534463771</v>
      </c>
      <c r="E100" s="18">
        <v>4.8264493541000002</v>
      </c>
      <c r="F100" s="18">
        <v>12.514342159670001</v>
      </c>
      <c r="G100" s="18">
        <v>13.93794200916</v>
      </c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1:17" outlineLevel="3" x14ac:dyDescent="0.3">
      <c r="A101" s="93" t="s">
        <v>210</v>
      </c>
      <c r="B101" s="18">
        <v>0</v>
      </c>
      <c r="C101" s="18">
        <v>0</v>
      </c>
      <c r="D101" s="18">
        <v>0</v>
      </c>
      <c r="E101" s="18">
        <v>0</v>
      </c>
      <c r="F101" s="18">
        <v>3.62576006872</v>
      </c>
      <c r="G101" s="18">
        <v>28.394327569449999</v>
      </c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1:17" outlineLevel="2" x14ac:dyDescent="0.3">
      <c r="A102" s="200" t="s">
        <v>138</v>
      </c>
      <c r="B102" s="115">
        <f t="shared" ref="B102:G102" si="15">SUM(B$103:B$103)</f>
        <v>9.5465000000000003E-4</v>
      </c>
      <c r="C102" s="115">
        <f t="shared" si="15"/>
        <v>9.5465000000000003E-4</v>
      </c>
      <c r="D102" s="115">
        <f t="shared" si="15"/>
        <v>9.5465000000000003E-4</v>
      </c>
      <c r="E102" s="115">
        <f t="shared" si="15"/>
        <v>9.5465000000000003E-4</v>
      </c>
      <c r="F102" s="115">
        <f t="shared" si="15"/>
        <v>9.5465000000000003E-4</v>
      </c>
      <c r="G102" s="115">
        <f t="shared" si="15"/>
        <v>9.5465000000000003E-4</v>
      </c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1:17" outlineLevel="3" x14ac:dyDescent="0.3">
      <c r="A103" s="93" t="s">
        <v>66</v>
      </c>
      <c r="B103" s="18">
        <v>9.5465000000000003E-4</v>
      </c>
      <c r="C103" s="18">
        <v>9.5465000000000003E-4</v>
      </c>
      <c r="D103" s="18">
        <v>9.5465000000000003E-4</v>
      </c>
      <c r="E103" s="18">
        <v>9.5465000000000003E-4</v>
      </c>
      <c r="F103" s="18">
        <v>9.5465000000000003E-4</v>
      </c>
      <c r="G103" s="18">
        <v>9.5465000000000003E-4</v>
      </c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1:17" ht="14.5" outlineLevel="1" x14ac:dyDescent="0.35">
      <c r="A104" s="132" t="s">
        <v>59</v>
      </c>
      <c r="B104" s="220">
        <f t="shared" ref="B104:G104" si="16">B$105+B$112+B$114+B$122+B$125</f>
        <v>294.70120257766001</v>
      </c>
      <c r="C104" s="220">
        <f t="shared" si="16"/>
        <v>297.81012022618</v>
      </c>
      <c r="D104" s="220">
        <f t="shared" si="16"/>
        <v>227.57395387564003</v>
      </c>
      <c r="E104" s="220">
        <f t="shared" si="16"/>
        <v>260.41286289639004</v>
      </c>
      <c r="F104" s="220">
        <f t="shared" si="16"/>
        <v>260.30123280928001</v>
      </c>
      <c r="G104" s="220">
        <f t="shared" si="16"/>
        <v>285.51505989857003</v>
      </c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1:17" outlineLevel="2" x14ac:dyDescent="0.3">
      <c r="A105" s="200" t="s">
        <v>175</v>
      </c>
      <c r="B105" s="115">
        <f t="shared" ref="B105:G105" si="17">SUM(B$106:B$111)</f>
        <v>229.71372478395</v>
      </c>
      <c r="C105" s="115">
        <f t="shared" si="17"/>
        <v>236.99304515757001</v>
      </c>
      <c r="D105" s="115">
        <f t="shared" si="17"/>
        <v>190.85308737639002</v>
      </c>
      <c r="E105" s="115">
        <f t="shared" si="17"/>
        <v>221.66375747764999</v>
      </c>
      <c r="F105" s="115">
        <f t="shared" si="17"/>
        <v>186.07907643070001</v>
      </c>
      <c r="G105" s="115">
        <f t="shared" si="17"/>
        <v>188.51578636895002</v>
      </c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1:17" outlineLevel="3" x14ac:dyDescent="0.3">
      <c r="A106" s="93" t="s">
        <v>62</v>
      </c>
      <c r="B106" s="18">
        <v>1.7725860336399999</v>
      </c>
      <c r="C106" s="18">
        <v>3.1714137999999998</v>
      </c>
      <c r="D106" s="18">
        <v>2.6421999999999999</v>
      </c>
      <c r="E106" s="18">
        <v>6.9479199999999999</v>
      </c>
      <c r="F106" s="18">
        <v>9.2767800000000005</v>
      </c>
      <c r="G106" s="18">
        <v>11.6853</v>
      </c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1:17" outlineLevel="3" x14ac:dyDescent="0.3">
      <c r="A107" s="93" t="s">
        <v>51</v>
      </c>
      <c r="B107" s="18">
        <v>11.454118493439999</v>
      </c>
      <c r="C107" s="18">
        <v>5.7115437652300001</v>
      </c>
      <c r="D107" s="18">
        <v>7.9946693819899997</v>
      </c>
      <c r="E107" s="18">
        <v>10.432493553680001</v>
      </c>
      <c r="F107" s="18">
        <v>9.2797913305699993</v>
      </c>
      <c r="G107" s="18">
        <v>21.399462458510001</v>
      </c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1:17" outlineLevel="3" x14ac:dyDescent="0.3">
      <c r="A108" s="93" t="s">
        <v>94</v>
      </c>
      <c r="B108" s="18">
        <v>1.17233984</v>
      </c>
      <c r="C108" s="18">
        <v>1.553992762</v>
      </c>
      <c r="D108" s="18">
        <v>1.4470008299999999</v>
      </c>
      <c r="E108" s="18">
        <v>1.9025141940000001</v>
      </c>
      <c r="F108" s="18">
        <v>1.685745539</v>
      </c>
      <c r="G108" s="18">
        <v>2.0552495149999999</v>
      </c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1:17" outlineLevel="3" x14ac:dyDescent="0.3">
      <c r="A109" s="93" t="s">
        <v>132</v>
      </c>
      <c r="B109" s="18">
        <v>12.620988166689999</v>
      </c>
      <c r="C109" s="18">
        <v>12.655384744099999</v>
      </c>
      <c r="D109" s="18">
        <v>10.8254236629</v>
      </c>
      <c r="E109" s="18">
        <v>12.66957612263</v>
      </c>
      <c r="F109" s="18">
        <v>12.77248679523</v>
      </c>
      <c r="G109" s="18">
        <v>17.16922751996</v>
      </c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1:17" outlineLevel="3" x14ac:dyDescent="0.3">
      <c r="A110" s="93" t="s">
        <v>147</v>
      </c>
      <c r="B110" s="18">
        <v>202.69369225017999</v>
      </c>
      <c r="C110" s="18">
        <v>213.90071008624</v>
      </c>
      <c r="D110" s="18">
        <v>167.94379350150001</v>
      </c>
      <c r="E110" s="18">
        <v>189.71125360734001</v>
      </c>
      <c r="F110" s="18">
        <v>153.0642727659</v>
      </c>
      <c r="G110" s="18">
        <v>136.20086235975</v>
      </c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1:17" outlineLevel="3" x14ac:dyDescent="0.3">
      <c r="A111" s="93" t="s">
        <v>142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5.6845157299999999E-3</v>
      </c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1:17" outlineLevel="2" x14ac:dyDescent="0.3">
      <c r="A112" s="200" t="s">
        <v>43</v>
      </c>
      <c r="B112" s="115">
        <f t="shared" ref="B112:G112" si="18">SUM(B$113:B$113)</f>
        <v>2.7359326455700002</v>
      </c>
      <c r="C112" s="115">
        <f t="shared" si="18"/>
        <v>1.3494962667799999</v>
      </c>
      <c r="D112" s="115">
        <f t="shared" si="18"/>
        <v>0</v>
      </c>
      <c r="E112" s="115">
        <f t="shared" si="18"/>
        <v>0</v>
      </c>
      <c r="F112" s="115">
        <f t="shared" si="18"/>
        <v>0</v>
      </c>
      <c r="G112" s="115">
        <f t="shared" si="18"/>
        <v>0</v>
      </c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1:17" outlineLevel="3" x14ac:dyDescent="0.3">
      <c r="A113" s="93" t="s">
        <v>27</v>
      </c>
      <c r="B113" s="18">
        <v>2.7359326455700002</v>
      </c>
      <c r="C113" s="18">
        <v>1.3494962667799999</v>
      </c>
      <c r="D113" s="18">
        <v>0</v>
      </c>
      <c r="E113" s="18">
        <v>0</v>
      </c>
      <c r="F113" s="18">
        <v>0</v>
      </c>
      <c r="G113" s="18">
        <v>0</v>
      </c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1:17" outlineLevel="2" x14ac:dyDescent="0.3">
      <c r="A114" s="200" t="s">
        <v>221</v>
      </c>
      <c r="B114" s="115">
        <f t="shared" ref="B114:G114" si="19">SUM(B$115:B$121)</f>
        <v>58.996130575340004</v>
      </c>
      <c r="C114" s="115">
        <f t="shared" si="19"/>
        <v>56.331306893259999</v>
      </c>
      <c r="D114" s="115">
        <f t="shared" si="19"/>
        <v>34.05327729071</v>
      </c>
      <c r="E114" s="115">
        <f t="shared" si="19"/>
        <v>35.432484333830004</v>
      </c>
      <c r="F114" s="115">
        <f t="shared" si="19"/>
        <v>29.513522327330001</v>
      </c>
      <c r="G114" s="115">
        <f t="shared" si="19"/>
        <v>37.268544666909996</v>
      </c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1:17" outlineLevel="3" x14ac:dyDescent="0.3">
      <c r="A115" s="93" t="s">
        <v>153</v>
      </c>
      <c r="B115" s="18">
        <v>0</v>
      </c>
      <c r="C115" s="18">
        <v>2.21274739397</v>
      </c>
      <c r="D115" s="18">
        <v>3.43046205458</v>
      </c>
      <c r="E115" s="18">
        <v>4.9365827108299998</v>
      </c>
      <c r="F115" s="18">
        <v>4.4761919675000001</v>
      </c>
      <c r="G115" s="18">
        <v>6.8946523524199996</v>
      </c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1:17" outlineLevel="3" x14ac:dyDescent="0.3">
      <c r="A116" s="93" t="s">
        <v>214</v>
      </c>
      <c r="B116" s="18">
        <v>10.58962562764</v>
      </c>
      <c r="C116" s="18">
        <v>12.53187946503</v>
      </c>
      <c r="D116" s="18">
        <v>0</v>
      </c>
      <c r="E116" s="18">
        <v>0</v>
      </c>
      <c r="F116" s="18">
        <v>0</v>
      </c>
      <c r="G116" s="18">
        <v>0</v>
      </c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1:17" outlineLevel="3" x14ac:dyDescent="0.3">
      <c r="A117" s="93" t="s">
        <v>47</v>
      </c>
      <c r="B117" s="18">
        <v>1.0414123130299999</v>
      </c>
      <c r="C117" s="18">
        <v>0.93949721320000001</v>
      </c>
      <c r="D117" s="18">
        <v>0.71897552226000006</v>
      </c>
      <c r="E117" s="18">
        <v>0.80757162299999996</v>
      </c>
      <c r="F117" s="18">
        <v>0.48695035983000001</v>
      </c>
      <c r="G117" s="18">
        <v>0.20479731448999999</v>
      </c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7" outlineLevel="3" x14ac:dyDescent="0.3">
      <c r="A118" s="93" t="s">
        <v>124</v>
      </c>
      <c r="B118" s="18">
        <v>0.85413330630999995</v>
      </c>
      <c r="C118" s="18">
        <v>0.53914034188000004</v>
      </c>
      <c r="D118" s="18">
        <v>0.22458699762000001</v>
      </c>
      <c r="E118" s="18">
        <v>0</v>
      </c>
      <c r="F118" s="18">
        <v>0</v>
      </c>
      <c r="G118" s="18">
        <v>0</v>
      </c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1:17" outlineLevel="3" x14ac:dyDescent="0.3">
      <c r="A119" s="93" t="s">
        <v>150</v>
      </c>
      <c r="B119" s="18">
        <v>1.29782839152</v>
      </c>
      <c r="C119" s="18">
        <v>0.92257295648000004</v>
      </c>
      <c r="D119" s="18">
        <v>0.48319847999999999</v>
      </c>
      <c r="E119" s="18">
        <v>0</v>
      </c>
      <c r="F119" s="18">
        <v>0</v>
      </c>
      <c r="G119" s="18">
        <v>0</v>
      </c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1:17" outlineLevel="3" x14ac:dyDescent="0.3">
      <c r="A120" s="93" t="s">
        <v>119</v>
      </c>
      <c r="B120" s="18">
        <v>42.466577746150001</v>
      </c>
      <c r="C120" s="18">
        <v>37.379156399999999</v>
      </c>
      <c r="D120" s="18">
        <v>28.423439999999999</v>
      </c>
      <c r="E120" s="18">
        <v>29.688330000000001</v>
      </c>
      <c r="F120" s="18">
        <v>24.550380000000001</v>
      </c>
      <c r="G120" s="18">
        <v>30.169094999999999</v>
      </c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1:17" outlineLevel="3" x14ac:dyDescent="0.3">
      <c r="A121" s="93" t="s">
        <v>103</v>
      </c>
      <c r="B121" s="18">
        <v>2.7465531906899998</v>
      </c>
      <c r="C121" s="18">
        <v>1.8063131227</v>
      </c>
      <c r="D121" s="18">
        <v>0.77261423625000003</v>
      </c>
      <c r="E121" s="18">
        <v>0</v>
      </c>
      <c r="F121" s="18">
        <v>0</v>
      </c>
      <c r="G121" s="18">
        <v>0</v>
      </c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1:17" outlineLevel="2" x14ac:dyDescent="0.3">
      <c r="A122" s="200" t="s">
        <v>52</v>
      </c>
      <c r="B122" s="115">
        <f t="shared" ref="B122:G122" si="20">SUM(B$123:B$124)</f>
        <v>0</v>
      </c>
      <c r="C122" s="115">
        <f t="shared" si="20"/>
        <v>0</v>
      </c>
      <c r="D122" s="115">
        <f t="shared" si="20"/>
        <v>0</v>
      </c>
      <c r="E122" s="115">
        <f t="shared" si="20"/>
        <v>0</v>
      </c>
      <c r="F122" s="115">
        <f t="shared" si="20"/>
        <v>41.599254999999999</v>
      </c>
      <c r="G122" s="115">
        <f t="shared" si="20"/>
        <v>55.767115000000004</v>
      </c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1:17" outlineLevel="3" x14ac:dyDescent="0.3">
      <c r="A123" s="93" t="s">
        <v>99</v>
      </c>
      <c r="B123" s="18">
        <v>0</v>
      </c>
      <c r="C123" s="18">
        <v>0</v>
      </c>
      <c r="D123" s="18">
        <v>0</v>
      </c>
      <c r="E123" s="18">
        <v>0</v>
      </c>
      <c r="F123" s="18">
        <v>19.094740000000002</v>
      </c>
      <c r="G123" s="18">
        <v>25.598020000000002</v>
      </c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1:17" outlineLevel="3" x14ac:dyDescent="0.3">
      <c r="A124" s="93" t="s">
        <v>97</v>
      </c>
      <c r="B124" s="18">
        <v>0</v>
      </c>
      <c r="C124" s="18">
        <v>0</v>
      </c>
      <c r="D124" s="18">
        <v>0</v>
      </c>
      <c r="E124" s="18">
        <v>0</v>
      </c>
      <c r="F124" s="18">
        <v>22.504515000000001</v>
      </c>
      <c r="G124" s="18">
        <v>30.169094999999999</v>
      </c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1:17" outlineLevel="2" x14ac:dyDescent="0.3">
      <c r="A125" s="200" t="s">
        <v>178</v>
      </c>
      <c r="B125" s="115">
        <f t="shared" ref="B125:G125" si="21">SUM(B$126:B$126)</f>
        <v>3.2554145727999999</v>
      </c>
      <c r="C125" s="115">
        <f t="shared" si="21"/>
        <v>3.1362719085699999</v>
      </c>
      <c r="D125" s="115">
        <f t="shared" si="21"/>
        <v>2.6675892085399999</v>
      </c>
      <c r="E125" s="115">
        <f t="shared" si="21"/>
        <v>3.31662108491</v>
      </c>
      <c r="F125" s="115">
        <f t="shared" si="21"/>
        <v>3.1093790512499999</v>
      </c>
      <c r="G125" s="115">
        <f t="shared" si="21"/>
        <v>3.9636138627099999</v>
      </c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1:17" outlineLevel="3" x14ac:dyDescent="0.3">
      <c r="A126" s="93" t="s">
        <v>147</v>
      </c>
      <c r="B126" s="18">
        <v>3.2554145727999999</v>
      </c>
      <c r="C126" s="18">
        <v>3.1362719085699999</v>
      </c>
      <c r="D126" s="18">
        <v>2.6675892085399999</v>
      </c>
      <c r="E126" s="18">
        <v>3.31662108491</v>
      </c>
      <c r="F126" s="18">
        <v>3.1093790512499999</v>
      </c>
      <c r="G126" s="18">
        <v>3.9636138627099999</v>
      </c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1:17" x14ac:dyDescent="0.3">
      <c r="B127" s="37"/>
      <c r="C127" s="37"/>
      <c r="D127" s="37"/>
      <c r="E127" s="37"/>
      <c r="F127" s="37"/>
      <c r="G127" s="37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1:17" x14ac:dyDescent="0.3">
      <c r="B128" s="37"/>
      <c r="C128" s="37"/>
      <c r="D128" s="37"/>
      <c r="E128" s="37"/>
      <c r="F128" s="37"/>
      <c r="G128" s="37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37"/>
      <c r="E129" s="37"/>
      <c r="F129" s="37"/>
      <c r="G129" s="37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37"/>
      <c r="E130" s="37"/>
      <c r="F130" s="37"/>
      <c r="G130" s="37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37"/>
      <c r="E131" s="37"/>
      <c r="F131" s="37"/>
      <c r="G131" s="37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37"/>
      <c r="E132" s="37"/>
      <c r="F132" s="37"/>
      <c r="G132" s="37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37"/>
      <c r="E133" s="37"/>
      <c r="F133" s="37"/>
      <c r="G133" s="37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37"/>
      <c r="E134" s="37"/>
      <c r="F134" s="37"/>
      <c r="G134" s="37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37"/>
      <c r="E135" s="37"/>
      <c r="F135" s="37"/>
      <c r="G135" s="37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37"/>
      <c r="E136" s="37"/>
      <c r="F136" s="37"/>
      <c r="G136" s="37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37"/>
      <c r="E137" s="37"/>
      <c r="F137" s="37"/>
      <c r="G137" s="37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37"/>
      <c r="E138" s="37"/>
      <c r="F138" s="37"/>
      <c r="G138" s="37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37"/>
      <c r="E139" s="37"/>
      <c r="F139" s="37"/>
      <c r="G139" s="37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37"/>
      <c r="E140" s="37"/>
      <c r="F140" s="37"/>
      <c r="G140" s="37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37"/>
      <c r="E141" s="37"/>
      <c r="F141" s="37"/>
      <c r="G141" s="37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37"/>
      <c r="E142" s="37"/>
      <c r="F142" s="37"/>
      <c r="G142" s="37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37"/>
      <c r="E143" s="37"/>
      <c r="F143" s="37"/>
      <c r="G143" s="37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37"/>
      <c r="E144" s="37"/>
      <c r="F144" s="37"/>
      <c r="G144" s="37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37"/>
      <c r="E145" s="37"/>
      <c r="F145" s="37"/>
      <c r="G145" s="37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37"/>
      <c r="E146" s="37"/>
      <c r="F146" s="37"/>
      <c r="G146" s="37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37"/>
      <c r="E147" s="37"/>
      <c r="F147" s="37"/>
      <c r="G147" s="37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37"/>
      <c r="E148" s="37"/>
      <c r="F148" s="37"/>
      <c r="G148" s="37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37"/>
      <c r="E149" s="37"/>
      <c r="F149" s="37"/>
      <c r="G149" s="37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37"/>
      <c r="E150" s="37"/>
      <c r="F150" s="37"/>
      <c r="G150" s="37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37"/>
      <c r="E151" s="37"/>
      <c r="F151" s="37"/>
      <c r="G151" s="37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37"/>
      <c r="E152" s="37"/>
      <c r="F152" s="37"/>
      <c r="G152" s="37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37"/>
      <c r="E153" s="37"/>
      <c r="F153" s="37"/>
      <c r="G153" s="37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37"/>
      <c r="E154" s="37"/>
      <c r="F154" s="37"/>
      <c r="G154" s="37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37"/>
      <c r="E155" s="37"/>
      <c r="F155" s="37"/>
      <c r="G155" s="37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37"/>
      <c r="E156" s="37"/>
      <c r="F156" s="37"/>
      <c r="G156" s="37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37"/>
      <c r="E157" s="37"/>
      <c r="F157" s="37"/>
      <c r="G157" s="37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37"/>
      <c r="E158" s="37"/>
      <c r="F158" s="37"/>
      <c r="G158" s="37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37"/>
      <c r="E159" s="37"/>
      <c r="F159" s="37"/>
      <c r="G159" s="37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37"/>
      <c r="E160" s="37"/>
      <c r="F160" s="37"/>
      <c r="G160" s="37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37"/>
      <c r="E161" s="37"/>
      <c r="F161" s="37"/>
      <c r="G161" s="37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37"/>
      <c r="E162" s="37"/>
      <c r="F162" s="37"/>
      <c r="G162" s="37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37"/>
      <c r="E163" s="37"/>
      <c r="F163" s="37"/>
      <c r="G163" s="37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37"/>
      <c r="E164" s="37"/>
      <c r="F164" s="37"/>
      <c r="G164" s="37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37"/>
      <c r="E165" s="37"/>
      <c r="F165" s="37"/>
      <c r="G165" s="37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37"/>
      <c r="E166" s="37"/>
      <c r="F166" s="37"/>
      <c r="G166" s="37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37"/>
      <c r="E167" s="37"/>
      <c r="F167" s="37"/>
      <c r="G167" s="37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37"/>
      <c r="E168" s="37"/>
      <c r="F168" s="37"/>
      <c r="G168" s="37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defaultColWidth="9.1796875" defaultRowHeight="13" outlineLevelRow="3" x14ac:dyDescent="0.3"/>
  <cols>
    <col min="1" max="1" width="52" style="108" customWidth="1"/>
    <col min="2" max="7" width="15.1796875" style="50" customWidth="1"/>
    <col min="8" max="16384" width="9.1796875" style="108"/>
  </cols>
  <sheetData>
    <row r="2" spans="1:19" ht="18.5" x14ac:dyDescent="0.45">
      <c r="A2" s="256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8"/>
      <c r="C2" s="258"/>
      <c r="D2" s="258"/>
      <c r="E2" s="258"/>
      <c r="F2" s="258"/>
      <c r="G2" s="25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x14ac:dyDescent="0.3">
      <c r="A3" s="125"/>
    </row>
    <row r="4" spans="1:19" s="57" customFormat="1" x14ac:dyDescent="0.3">
      <c r="B4" s="229"/>
      <c r="C4" s="229"/>
      <c r="D4" s="229"/>
      <c r="E4" s="229"/>
      <c r="F4" s="229"/>
      <c r="G4" s="57" t="str">
        <f>VALUSD</f>
        <v>млрд. дол. США</v>
      </c>
    </row>
    <row r="5" spans="1:19" s="89" customFormat="1" x14ac:dyDescent="0.25">
      <c r="A5" s="83"/>
      <c r="B5" s="178">
        <v>43100</v>
      </c>
      <c r="C5" s="178">
        <v>43465</v>
      </c>
      <c r="D5" s="178">
        <v>43830</v>
      </c>
      <c r="E5" s="178">
        <v>44196</v>
      </c>
      <c r="F5" s="178">
        <v>44561</v>
      </c>
      <c r="G5" s="178">
        <v>44926</v>
      </c>
    </row>
    <row r="6" spans="1:19" s="171" customFormat="1" ht="31" x14ac:dyDescent="0.25">
      <c r="A6" s="18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17">
        <f t="shared" ref="B6:G6" si="0">B$7+B$84</f>
        <v>76.305753084320017</v>
      </c>
      <c r="C6" s="117">
        <f t="shared" si="0"/>
        <v>78.315547975930002</v>
      </c>
      <c r="D6" s="117">
        <f t="shared" si="0"/>
        <v>84.365406859520021</v>
      </c>
      <c r="E6" s="117">
        <f t="shared" si="0"/>
        <v>90.253504033989998</v>
      </c>
      <c r="F6" s="117">
        <f t="shared" si="0"/>
        <v>97.955884555140017</v>
      </c>
      <c r="G6" s="117">
        <f t="shared" si="0"/>
        <v>111.37551404710999</v>
      </c>
    </row>
    <row r="7" spans="1:19" s="17" customFormat="1" ht="14.5" x14ac:dyDescent="0.25">
      <c r="A7" s="179" t="s">
        <v>65</v>
      </c>
      <c r="B7" s="201">
        <f t="shared" ref="B7:G7" si="1">B$8+B$47</f>
        <v>65.332784469560011</v>
      </c>
      <c r="C7" s="201">
        <f t="shared" si="1"/>
        <v>67.186989245079999</v>
      </c>
      <c r="D7" s="201">
        <f t="shared" si="1"/>
        <v>74.362672420240017</v>
      </c>
      <c r="E7" s="201">
        <f t="shared" si="1"/>
        <v>79.903217077660003</v>
      </c>
      <c r="F7" s="201">
        <f t="shared" si="1"/>
        <v>86.615691312520013</v>
      </c>
      <c r="G7" s="201">
        <f t="shared" si="1"/>
        <v>101.59354286954999</v>
      </c>
    </row>
    <row r="8" spans="1:19" s="184" customFormat="1" ht="14.5" outlineLevel="1" x14ac:dyDescent="0.25">
      <c r="A8" s="7" t="s">
        <v>48</v>
      </c>
      <c r="B8" s="72">
        <f t="shared" ref="B8:G8" si="2">B$9+B$45</f>
        <v>26.842676472450012</v>
      </c>
      <c r="C8" s="72">
        <f t="shared" si="2"/>
        <v>27.487826315950002</v>
      </c>
      <c r="D8" s="72">
        <f t="shared" si="2"/>
        <v>35.020184952060006</v>
      </c>
      <c r="E8" s="72">
        <f t="shared" si="2"/>
        <v>35.392538767910004</v>
      </c>
      <c r="F8" s="72">
        <f t="shared" si="2"/>
        <v>38.952681436220011</v>
      </c>
      <c r="G8" s="72">
        <f t="shared" si="2"/>
        <v>38.00228207715999</v>
      </c>
    </row>
    <row r="9" spans="1:19" s="26" customFormat="1" outlineLevel="2" x14ac:dyDescent="0.25">
      <c r="A9" s="24" t="s">
        <v>197</v>
      </c>
      <c r="B9" s="36">
        <f t="shared" ref="B9:G9" si="3">SUM(B$10:B$44)</f>
        <v>26.757860621410014</v>
      </c>
      <c r="C9" s="36">
        <f t="shared" si="3"/>
        <v>27.406626104820003</v>
      </c>
      <c r="D9" s="36">
        <f t="shared" si="3"/>
        <v>34.930848530000006</v>
      </c>
      <c r="E9" s="36">
        <f t="shared" si="3"/>
        <v>35.322377285950004</v>
      </c>
      <c r="F9" s="36">
        <f t="shared" si="3"/>
        <v>38.884805428450008</v>
      </c>
      <c r="G9" s="36">
        <f t="shared" si="3"/>
        <v>37.955266801959986</v>
      </c>
    </row>
    <row r="10" spans="1:19" s="127" customFormat="1" outlineLevel="3" x14ac:dyDescent="0.25">
      <c r="A10" s="242" t="s">
        <v>50</v>
      </c>
      <c r="B10" s="70">
        <v>0</v>
      </c>
      <c r="C10" s="70">
        <v>0.423707</v>
      </c>
      <c r="D10" s="70">
        <v>0</v>
      </c>
      <c r="E10" s="70">
        <v>0</v>
      </c>
      <c r="F10" s="70">
        <v>0</v>
      </c>
      <c r="G10" s="70">
        <v>0</v>
      </c>
    </row>
    <row r="11" spans="1:19" outlineLevel="3" x14ac:dyDescent="0.3">
      <c r="A11" s="93" t="s">
        <v>143</v>
      </c>
      <c r="B11" s="18">
        <v>2.2321566689900001</v>
      </c>
      <c r="C11" s="18">
        <v>2.2627073694200002</v>
      </c>
      <c r="D11" s="18">
        <v>3.0702229567899999</v>
      </c>
      <c r="E11" s="18">
        <v>2.5383883414600001</v>
      </c>
      <c r="F11" s="18">
        <v>2.9816281866000001</v>
      </c>
      <c r="G11" s="18">
        <v>2.22413354628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outlineLevel="3" x14ac:dyDescent="0.3">
      <c r="A12" s="93" t="s">
        <v>206</v>
      </c>
      <c r="B12" s="18">
        <v>0.67812195027</v>
      </c>
      <c r="C12" s="18">
        <v>0.68740315390999995</v>
      </c>
      <c r="D12" s="18">
        <v>0.80354805750000002</v>
      </c>
      <c r="E12" s="18">
        <v>0.67314833805999996</v>
      </c>
      <c r="F12" s="18">
        <v>0.64274768862999998</v>
      </c>
      <c r="G12" s="18">
        <v>0.47945505163000002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outlineLevel="3" x14ac:dyDescent="0.3">
      <c r="A13" s="93" t="s">
        <v>31</v>
      </c>
      <c r="B13" s="18">
        <v>0.24593776166</v>
      </c>
      <c r="C13" s="18">
        <v>0.69196167220000004</v>
      </c>
      <c r="D13" s="18">
        <v>1.59467773396</v>
      </c>
      <c r="E13" s="18">
        <v>1.96742521474</v>
      </c>
      <c r="F13" s="18">
        <v>3.5161637729300002</v>
      </c>
      <c r="G13" s="18">
        <v>1.47136659314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outlineLevel="3" x14ac:dyDescent="0.3">
      <c r="A14" s="93" t="s">
        <v>34</v>
      </c>
      <c r="B14" s="18">
        <v>1.30044928209</v>
      </c>
      <c r="C14" s="18">
        <v>1.3182480490299999</v>
      </c>
      <c r="D14" s="18">
        <v>1.54098166862</v>
      </c>
      <c r="E14" s="18">
        <v>1.29091127722</v>
      </c>
      <c r="F14" s="18">
        <v>1.3380648283200001</v>
      </c>
      <c r="G14" s="18">
        <v>0.95710527612999996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outlineLevel="3" x14ac:dyDescent="0.3">
      <c r="A15" s="93" t="s">
        <v>83</v>
      </c>
      <c r="B15" s="18">
        <v>1.02254508758</v>
      </c>
      <c r="C15" s="18">
        <v>1.0365402828900001</v>
      </c>
      <c r="D15" s="18">
        <v>1.2116760391900001</v>
      </c>
      <c r="E15" s="18">
        <v>1.01504534102</v>
      </c>
      <c r="F15" s="18">
        <v>1.05212224414</v>
      </c>
      <c r="G15" s="18">
        <v>0.78482635377999999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outlineLevel="3" x14ac:dyDescent="0.3">
      <c r="A16" s="93" t="s">
        <v>134</v>
      </c>
      <c r="B16" s="18">
        <v>1.67098825562</v>
      </c>
      <c r="C16" s="18">
        <v>1.69385845206</v>
      </c>
      <c r="D16" s="18">
        <v>1.98005589748</v>
      </c>
      <c r="E16" s="18">
        <v>1.65873257264</v>
      </c>
      <c r="F16" s="18">
        <v>1.71932165613</v>
      </c>
      <c r="G16" s="18">
        <v>1.28252107002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outlineLevel="3" x14ac:dyDescent="0.3">
      <c r="A17" s="93" t="s">
        <v>198</v>
      </c>
      <c r="B17" s="18">
        <v>3.3291023126899999</v>
      </c>
      <c r="C17" s="18">
        <v>3.3746665013200001</v>
      </c>
      <c r="D17" s="18">
        <v>3.9448563720599998</v>
      </c>
      <c r="E17" s="18">
        <v>3.5465986079</v>
      </c>
      <c r="F17" s="18">
        <v>4.2928769860499996</v>
      </c>
      <c r="G17" s="18">
        <v>6.4837581148799996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outlineLevel="3" x14ac:dyDescent="0.3">
      <c r="A18" s="93" t="s">
        <v>26</v>
      </c>
      <c r="B18" s="18">
        <v>0.43102746574</v>
      </c>
      <c r="C18" s="18">
        <v>0.43692677880000003</v>
      </c>
      <c r="D18" s="18">
        <v>0.51075073250000003</v>
      </c>
      <c r="E18" s="18">
        <v>0.42786614134000001</v>
      </c>
      <c r="F18" s="18">
        <v>0.44349495202</v>
      </c>
      <c r="G18" s="18">
        <v>0.33082327462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outlineLevel="3" x14ac:dyDescent="0.3">
      <c r="A19" s="93" t="s">
        <v>75</v>
      </c>
      <c r="B19" s="18">
        <v>0.43102746574</v>
      </c>
      <c r="C19" s="18">
        <v>0.43692677880000003</v>
      </c>
      <c r="D19" s="18">
        <v>0.51075073250000003</v>
      </c>
      <c r="E19" s="18">
        <v>0.42786614134000001</v>
      </c>
      <c r="F19" s="18">
        <v>0.44349495202</v>
      </c>
      <c r="G19" s="18">
        <v>0.74101125010000002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outlineLevel="3" x14ac:dyDescent="0.3">
      <c r="A20" s="93" t="s">
        <v>170</v>
      </c>
      <c r="B20" s="18">
        <v>1.07894224034</v>
      </c>
      <c r="C20" s="18">
        <v>1.3515315323999999</v>
      </c>
      <c r="D20" s="18">
        <v>1.3257462422599999</v>
      </c>
      <c r="E20" s="18">
        <v>1.4937057667</v>
      </c>
      <c r="F20" s="18">
        <v>2.9617775985099999</v>
      </c>
      <c r="G20" s="18">
        <v>1.90368219733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outlineLevel="3" x14ac:dyDescent="0.3">
      <c r="A21" s="93" t="s">
        <v>127</v>
      </c>
      <c r="B21" s="18">
        <v>0.43102746574</v>
      </c>
      <c r="C21" s="18">
        <v>0.43692677880000003</v>
      </c>
      <c r="D21" s="18">
        <v>0.51075073250000003</v>
      </c>
      <c r="E21" s="18">
        <v>0.42786614134000001</v>
      </c>
      <c r="F21" s="18">
        <v>0.44349495202</v>
      </c>
      <c r="G21" s="18">
        <v>0.33082327462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outlineLevel="3" x14ac:dyDescent="0.3">
      <c r="A22" s="93" t="s">
        <v>193</v>
      </c>
      <c r="B22" s="18">
        <v>0.43102746574</v>
      </c>
      <c r="C22" s="18">
        <v>0.43692677880000003</v>
      </c>
      <c r="D22" s="18">
        <v>0.51075073250000003</v>
      </c>
      <c r="E22" s="18">
        <v>0.42786614134000001</v>
      </c>
      <c r="F22" s="18">
        <v>0.44349495202</v>
      </c>
      <c r="G22" s="18">
        <v>0.33082327462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outlineLevel="3" x14ac:dyDescent="0.3">
      <c r="A23" s="93" t="s">
        <v>220</v>
      </c>
      <c r="B23" s="18">
        <v>2.5512044713000002</v>
      </c>
      <c r="C23" s="18">
        <v>0.69286224135999996</v>
      </c>
      <c r="D23" s="18">
        <v>1.9942664029399999</v>
      </c>
      <c r="E23" s="18">
        <v>3.6177396860700002</v>
      </c>
      <c r="F23" s="18">
        <v>2.2411606184299999</v>
      </c>
      <c r="G23" s="18">
        <v>1.6427051342200001</v>
      </c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outlineLevel="3" x14ac:dyDescent="0.3">
      <c r="A24" s="93" t="s">
        <v>151</v>
      </c>
      <c r="B24" s="18">
        <v>0.43102746574</v>
      </c>
      <c r="C24" s="18">
        <v>0.43692677880000003</v>
      </c>
      <c r="D24" s="18">
        <v>0.51075073250000003</v>
      </c>
      <c r="E24" s="18">
        <v>0.42786614134000001</v>
      </c>
      <c r="F24" s="18">
        <v>0.44349495202</v>
      </c>
      <c r="G24" s="18">
        <v>0.33082327462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outlineLevel="3" x14ac:dyDescent="0.3">
      <c r="A25" s="93" t="s">
        <v>211</v>
      </c>
      <c r="B25" s="18">
        <v>0.43102746574</v>
      </c>
      <c r="C25" s="18">
        <v>0.43692677880000003</v>
      </c>
      <c r="D25" s="18">
        <v>0.51075073250000003</v>
      </c>
      <c r="E25" s="18">
        <v>0.42786614134000001</v>
      </c>
      <c r="F25" s="18">
        <v>0.44349495202</v>
      </c>
      <c r="G25" s="18">
        <v>0.33082327462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outlineLevel="3" x14ac:dyDescent="0.3">
      <c r="A26" s="93" t="s">
        <v>38</v>
      </c>
      <c r="B26" s="18">
        <v>0.43102746574</v>
      </c>
      <c r="C26" s="18">
        <v>0.43692677880000003</v>
      </c>
      <c r="D26" s="18">
        <v>0.51075073250000003</v>
      </c>
      <c r="E26" s="18">
        <v>0.42786614134000001</v>
      </c>
      <c r="F26" s="18">
        <v>0.44349495202</v>
      </c>
      <c r="G26" s="18">
        <v>0.33082327462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outlineLevel="3" x14ac:dyDescent="0.3">
      <c r="A27" s="93" t="s">
        <v>88</v>
      </c>
      <c r="B27" s="18">
        <v>0.43102746574</v>
      </c>
      <c r="C27" s="18">
        <v>0.43692677880000003</v>
      </c>
      <c r="D27" s="18">
        <v>0.51075073250000003</v>
      </c>
      <c r="E27" s="18">
        <v>0.42786614134000001</v>
      </c>
      <c r="F27" s="18">
        <v>0.44349495202</v>
      </c>
      <c r="G27" s="18">
        <v>0.33082327462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7" outlineLevel="3" x14ac:dyDescent="0.3">
      <c r="A28" s="93" t="s">
        <v>76</v>
      </c>
      <c r="B28" s="18">
        <v>0.43102746574</v>
      </c>
      <c r="C28" s="18">
        <v>0.43692677880000003</v>
      </c>
      <c r="D28" s="18">
        <v>0.51075073250000003</v>
      </c>
      <c r="E28" s="18">
        <v>0.42786614134000001</v>
      </c>
      <c r="F28" s="18">
        <v>0.44349495202</v>
      </c>
      <c r="G28" s="18">
        <v>0.33082327462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7" outlineLevel="3" x14ac:dyDescent="0.3">
      <c r="A29" s="93" t="s">
        <v>128</v>
      </c>
      <c r="B29" s="18">
        <v>0.43102746574</v>
      </c>
      <c r="C29" s="18">
        <v>0.43692677880000003</v>
      </c>
      <c r="D29" s="18">
        <v>0.51075073250000003</v>
      </c>
      <c r="E29" s="18">
        <v>0.42786614134000001</v>
      </c>
      <c r="F29" s="18">
        <v>0.44349495202</v>
      </c>
      <c r="G29" s="18">
        <v>0.33082327462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outlineLevel="3" x14ac:dyDescent="0.3">
      <c r="A30" s="93" t="s">
        <v>194</v>
      </c>
      <c r="B30" s="18">
        <v>0.43102746574</v>
      </c>
      <c r="C30" s="18">
        <v>0.43692677880000003</v>
      </c>
      <c r="D30" s="18">
        <v>0.51075073250000003</v>
      </c>
      <c r="E30" s="18">
        <v>0.42786614134000001</v>
      </c>
      <c r="F30" s="18">
        <v>0.44349495202</v>
      </c>
      <c r="G30" s="18">
        <v>0.33082327462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outlineLevel="3" x14ac:dyDescent="0.3">
      <c r="A31" s="93" t="s">
        <v>19</v>
      </c>
      <c r="B31" s="18">
        <v>0.43102746574</v>
      </c>
      <c r="C31" s="18">
        <v>0.43692677880000003</v>
      </c>
      <c r="D31" s="18">
        <v>0.51075073250000003</v>
      </c>
      <c r="E31" s="18">
        <v>0.42786614134000001</v>
      </c>
      <c r="F31" s="18">
        <v>0.44349495202</v>
      </c>
      <c r="G31" s="18">
        <v>0.33082327462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outlineLevel="3" x14ac:dyDescent="0.3">
      <c r="A32" s="93" t="s">
        <v>71</v>
      </c>
      <c r="B32" s="18">
        <v>0.43102746574</v>
      </c>
      <c r="C32" s="18">
        <v>0.43692677880000003</v>
      </c>
      <c r="D32" s="18">
        <v>0.51075073250000003</v>
      </c>
      <c r="E32" s="18">
        <v>0.42786614134000001</v>
      </c>
      <c r="F32" s="18">
        <v>0.44349495202</v>
      </c>
      <c r="G32" s="18">
        <v>0.33082327462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outlineLevel="3" x14ac:dyDescent="0.3">
      <c r="A33" s="93" t="s">
        <v>123</v>
      </c>
      <c r="B33" s="18">
        <v>0.43102746574</v>
      </c>
      <c r="C33" s="18">
        <v>0.43692677880000003</v>
      </c>
      <c r="D33" s="18">
        <v>0.51075073250000003</v>
      </c>
      <c r="E33" s="18">
        <v>0.42786614134000001</v>
      </c>
      <c r="F33" s="18">
        <v>0.44349495202</v>
      </c>
      <c r="G33" s="18">
        <v>0.33082327462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outlineLevel="3" x14ac:dyDescent="0.3">
      <c r="A34" s="93" t="s">
        <v>55</v>
      </c>
      <c r="B34" s="18">
        <v>1.9417667369999999E-2</v>
      </c>
      <c r="C34" s="18">
        <v>0.23983854674999999</v>
      </c>
      <c r="D34" s="18">
        <v>0</v>
      </c>
      <c r="E34" s="18">
        <v>1.1826506051800001</v>
      </c>
      <c r="F34" s="18">
        <v>4.1147456020000001E-2</v>
      </c>
      <c r="G34" s="18">
        <v>0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outlineLevel="3" x14ac:dyDescent="0.3">
      <c r="A35" s="93" t="s">
        <v>45</v>
      </c>
      <c r="B35" s="18">
        <v>1.6063551595600001</v>
      </c>
      <c r="C35" s="18">
        <v>2.2713122724199999</v>
      </c>
      <c r="D35" s="18">
        <v>3.3713226771100002</v>
      </c>
      <c r="E35" s="18">
        <v>2.1574173242899999</v>
      </c>
      <c r="F35" s="18">
        <v>3.3531759060400002</v>
      </c>
      <c r="G35" s="18">
        <v>1.1345416286000001</v>
      </c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outlineLevel="3" x14ac:dyDescent="0.3">
      <c r="A36" s="93" t="s">
        <v>89</v>
      </c>
      <c r="B36" s="18">
        <v>0.43102771513999999</v>
      </c>
      <c r="C36" s="18">
        <v>0.43692703161000002</v>
      </c>
      <c r="D36" s="18">
        <v>0.51075102803000005</v>
      </c>
      <c r="E36" s="18">
        <v>0.42786638891000001</v>
      </c>
      <c r="F36" s="18">
        <v>0.44349520863000003</v>
      </c>
      <c r="G36" s="18">
        <v>7.5774776994800002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1:17" outlineLevel="3" x14ac:dyDescent="0.3">
      <c r="A37" s="93" t="s">
        <v>93</v>
      </c>
      <c r="B37" s="18">
        <v>1.0688624199999999E-3</v>
      </c>
      <c r="C37" s="18">
        <v>1.08349155E-3</v>
      </c>
      <c r="D37" s="18">
        <v>0.29679729124999998</v>
      </c>
      <c r="E37" s="18">
        <v>0.66909282536000003</v>
      </c>
      <c r="F37" s="18">
        <v>1.54523967858</v>
      </c>
      <c r="G37" s="18">
        <v>1.3651590982999999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1:17" outlineLevel="3" x14ac:dyDescent="0.3">
      <c r="A38" s="93" t="s">
        <v>156</v>
      </c>
      <c r="B38" s="18">
        <v>1.82328452659</v>
      </c>
      <c r="C38" s="18">
        <v>1.4219136382299999</v>
      </c>
      <c r="D38" s="18">
        <v>1.9655999696199999</v>
      </c>
      <c r="E38" s="18">
        <v>2.0505828906499999</v>
      </c>
      <c r="F38" s="18">
        <v>1.88681203308</v>
      </c>
      <c r="G38" s="18">
        <v>1.8451328735700001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1:17" outlineLevel="3" x14ac:dyDescent="0.3">
      <c r="A39" s="93" t="s">
        <v>160</v>
      </c>
      <c r="B39" s="18">
        <v>0.38748500000000002</v>
      </c>
      <c r="C39" s="18">
        <v>0.32409117412999999</v>
      </c>
      <c r="D39" s="18">
        <v>0</v>
      </c>
      <c r="E39" s="18">
        <v>0.39557383659000001</v>
      </c>
      <c r="F39" s="18">
        <v>0.97407988796</v>
      </c>
      <c r="G39" s="18">
        <v>1.28518943552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outlineLevel="3" x14ac:dyDescent="0.3">
      <c r="A40" s="93" t="s">
        <v>213</v>
      </c>
      <c r="B40" s="18">
        <v>0.27790779301000001</v>
      </c>
      <c r="C40" s="18">
        <v>0.20947864409</v>
      </c>
      <c r="D40" s="18">
        <v>1.6746145857300001</v>
      </c>
      <c r="E40" s="18">
        <v>1.6580396185999999</v>
      </c>
      <c r="F40" s="18">
        <v>1.50597939013</v>
      </c>
      <c r="G40" s="18">
        <v>1.1233792652800001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1:17" outlineLevel="3" x14ac:dyDescent="0.3">
      <c r="A41" s="93" t="s">
        <v>39</v>
      </c>
      <c r="B41" s="18">
        <v>0.70290031898000005</v>
      </c>
      <c r="C41" s="18">
        <v>0.64552002972</v>
      </c>
      <c r="D41" s="18">
        <v>0.99645835970999996</v>
      </c>
      <c r="E41" s="18">
        <v>0.60994022902</v>
      </c>
      <c r="F41" s="18">
        <v>0.87867744205999998</v>
      </c>
      <c r="G41" s="18">
        <v>0.58743542275000005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1:17" outlineLevel="3" x14ac:dyDescent="0.3">
      <c r="A42" s="93" t="s">
        <v>90</v>
      </c>
      <c r="B42" s="18">
        <v>0.67338332685000002</v>
      </c>
      <c r="C42" s="18">
        <v>0.63203673581999997</v>
      </c>
      <c r="D42" s="18">
        <v>0.73882682741000005</v>
      </c>
      <c r="E42" s="18">
        <v>0.61893006440999998</v>
      </c>
      <c r="F42" s="18">
        <v>0.64153793137000004</v>
      </c>
      <c r="G42" s="18">
        <v>0.27345865032</v>
      </c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1:17" outlineLevel="3" x14ac:dyDescent="0.3">
      <c r="A43" s="93" t="s">
        <v>196</v>
      </c>
      <c r="B43" s="18">
        <v>0</v>
      </c>
      <c r="C43" s="18">
        <v>0.87330551556000002</v>
      </c>
      <c r="D43" s="18">
        <v>0</v>
      </c>
      <c r="E43" s="18">
        <v>1.1238485978199999</v>
      </c>
      <c r="F43" s="18">
        <v>0</v>
      </c>
      <c r="G43" s="18">
        <v>0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1:17" outlineLevel="3" x14ac:dyDescent="0.3">
      <c r="A44" s="93" t="s">
        <v>144</v>
      </c>
      <c r="B44" s="18">
        <v>0.69119770058999996</v>
      </c>
      <c r="C44" s="18">
        <v>0.70065786715</v>
      </c>
      <c r="D44" s="18">
        <v>0.75993616533999997</v>
      </c>
      <c r="E44" s="18">
        <v>0.63661378054999995</v>
      </c>
      <c r="F44" s="18">
        <v>0.65986758656</v>
      </c>
      <c r="G44" s="18">
        <v>0.49222557056999999</v>
      </c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1:17" outlineLevel="2" x14ac:dyDescent="0.3">
      <c r="A45" s="200" t="s">
        <v>115</v>
      </c>
      <c r="B45" s="115">
        <f t="shared" ref="B45:G45" si="4">SUM(B$46:B$46)</f>
        <v>8.4815851040000001E-2</v>
      </c>
      <c r="C45" s="115">
        <f t="shared" si="4"/>
        <v>8.1200211130000005E-2</v>
      </c>
      <c r="D45" s="115">
        <f t="shared" si="4"/>
        <v>8.9336422060000004E-2</v>
      </c>
      <c r="E45" s="115">
        <f t="shared" si="4"/>
        <v>7.0161481959999994E-2</v>
      </c>
      <c r="F45" s="115">
        <f t="shared" si="4"/>
        <v>6.7876007769999996E-2</v>
      </c>
      <c r="G45" s="115">
        <f t="shared" si="4"/>
        <v>4.7015275199999998E-2</v>
      </c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1:17" outlineLevel="3" x14ac:dyDescent="0.3">
      <c r="A46" s="93" t="s">
        <v>29</v>
      </c>
      <c r="B46" s="18">
        <v>8.4815851040000001E-2</v>
      </c>
      <c r="C46" s="18">
        <v>8.1200211130000005E-2</v>
      </c>
      <c r="D46" s="18">
        <v>8.9336422060000004E-2</v>
      </c>
      <c r="E46" s="18">
        <v>7.0161481959999994E-2</v>
      </c>
      <c r="F46" s="18">
        <v>6.7876007769999996E-2</v>
      </c>
      <c r="G46" s="18">
        <v>4.7015275199999998E-2</v>
      </c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1:17" ht="14.5" outlineLevel="1" x14ac:dyDescent="0.35">
      <c r="A47" s="132" t="s">
        <v>59</v>
      </c>
      <c r="B47" s="220">
        <f t="shared" ref="B47:G47" si="5">B$48+B$56+B$67+B$72+B$82</f>
        <v>38.490107997110002</v>
      </c>
      <c r="C47" s="220">
        <f t="shared" si="5"/>
        <v>39.699162929129997</v>
      </c>
      <c r="D47" s="220">
        <f t="shared" si="5"/>
        <v>39.342487468180003</v>
      </c>
      <c r="E47" s="220">
        <f t="shared" si="5"/>
        <v>44.510678309749999</v>
      </c>
      <c r="F47" s="220">
        <f t="shared" si="5"/>
        <v>47.663009876300002</v>
      </c>
      <c r="G47" s="220">
        <f t="shared" si="5"/>
        <v>63.591260792390003</v>
      </c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1:17" outlineLevel="2" x14ac:dyDescent="0.3">
      <c r="A48" s="200" t="s">
        <v>175</v>
      </c>
      <c r="B48" s="115">
        <f t="shared" ref="B48:G48" si="6">SUM(B$49:B$55)</f>
        <v>14.51757395261</v>
      </c>
      <c r="C48" s="115">
        <f t="shared" si="6"/>
        <v>13.392732112249998</v>
      </c>
      <c r="D48" s="115">
        <f t="shared" si="6"/>
        <v>12.336172758990001</v>
      </c>
      <c r="E48" s="115">
        <f t="shared" si="6"/>
        <v>15.678814377210001</v>
      </c>
      <c r="F48" s="115">
        <f t="shared" si="6"/>
        <v>16.97941619561</v>
      </c>
      <c r="G48" s="115">
        <f t="shared" si="6"/>
        <v>30.087463237860003</v>
      </c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1:17" outlineLevel="3" x14ac:dyDescent="0.3">
      <c r="A49" s="93" t="s">
        <v>105</v>
      </c>
      <c r="B49" s="18">
        <v>0</v>
      </c>
      <c r="C49" s="18">
        <v>0</v>
      </c>
      <c r="D49" s="18">
        <v>0</v>
      </c>
      <c r="E49" s="18">
        <v>0</v>
      </c>
      <c r="F49" s="18">
        <v>2.2672023800000001E-3</v>
      </c>
      <c r="G49" s="18">
        <v>2.13029758E-3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1:17" outlineLevel="3" x14ac:dyDescent="0.3">
      <c r="A50" s="93" t="s">
        <v>51</v>
      </c>
      <c r="B50" s="18">
        <v>0.64138902919999996</v>
      </c>
      <c r="C50" s="18">
        <v>0.57780990314000003</v>
      </c>
      <c r="D50" s="18">
        <v>0.50583389293000003</v>
      </c>
      <c r="E50" s="18">
        <v>0.48430295177999999</v>
      </c>
      <c r="F50" s="18">
        <v>0.3863149676</v>
      </c>
      <c r="G50" s="18">
        <v>0.25855498448999997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1:17" outlineLevel="3" x14ac:dyDescent="0.3">
      <c r="A51" s="93" t="s">
        <v>94</v>
      </c>
      <c r="B51" s="18">
        <v>0.68965948957000001</v>
      </c>
      <c r="C51" s="18">
        <v>0.68077226917</v>
      </c>
      <c r="D51" s="18">
        <v>0.78487537830999998</v>
      </c>
      <c r="E51" s="18">
        <v>0.95439248045000002</v>
      </c>
      <c r="F51" s="18">
        <v>1.0156447287699999</v>
      </c>
      <c r="G51" s="18">
        <v>2.6833592883700002</v>
      </c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1:17" outlineLevel="3" x14ac:dyDescent="0.3">
      <c r="A52" s="93" t="s">
        <v>167</v>
      </c>
      <c r="B52" s="18">
        <v>3.3534540071799999</v>
      </c>
      <c r="C52" s="18">
        <v>3.7912740495400001</v>
      </c>
      <c r="D52" s="18">
        <v>3.6923111347500002</v>
      </c>
      <c r="E52" s="18">
        <v>4.6811582126699998</v>
      </c>
      <c r="F52" s="18">
        <v>4.9991812509700004</v>
      </c>
      <c r="G52" s="18">
        <v>12.366377438580001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1:17" outlineLevel="3" x14ac:dyDescent="0.3">
      <c r="A53" s="93" t="s">
        <v>132</v>
      </c>
      <c r="B53" s="18">
        <v>4.9122241122599997</v>
      </c>
      <c r="C53" s="18">
        <v>4.8777570288099996</v>
      </c>
      <c r="D53" s="18">
        <v>4.90298972188</v>
      </c>
      <c r="E53" s="18">
        <v>5.2931177325599998</v>
      </c>
      <c r="F53" s="18">
        <v>6.1552473171899997</v>
      </c>
      <c r="G53" s="18">
        <v>8.2985369566399996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1:17" outlineLevel="3" x14ac:dyDescent="0.3">
      <c r="A54" s="93" t="s">
        <v>147</v>
      </c>
      <c r="B54" s="18">
        <v>4.9148866046400004</v>
      </c>
      <c r="C54" s="18">
        <v>3.4507485817300001</v>
      </c>
      <c r="D54" s="18">
        <v>2.4272968759200002</v>
      </c>
      <c r="E54" s="18">
        <v>4.2288694837199996</v>
      </c>
      <c r="F54" s="18">
        <v>4.3625608583400002</v>
      </c>
      <c r="G54" s="18">
        <v>6.4009203970500002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1:17" outlineLevel="3" x14ac:dyDescent="0.3">
      <c r="A55" s="93" t="s">
        <v>142</v>
      </c>
      <c r="B55" s="18">
        <v>5.9607097600000002E-3</v>
      </c>
      <c r="C55" s="18">
        <v>1.437027986E-2</v>
      </c>
      <c r="D55" s="18">
        <v>2.2865755200000001E-2</v>
      </c>
      <c r="E55" s="18">
        <v>3.697351603E-2</v>
      </c>
      <c r="F55" s="18">
        <v>5.8199870360000003E-2</v>
      </c>
      <c r="G55" s="18">
        <v>7.7583875149999995E-2</v>
      </c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1:17" outlineLevel="2" x14ac:dyDescent="0.3">
      <c r="A56" s="200" t="s">
        <v>43</v>
      </c>
      <c r="B56" s="115">
        <f t="shared" ref="B56:G56" si="7">SUM(B$57:B$66)</f>
        <v>1.7563631931399997</v>
      </c>
      <c r="C56" s="115">
        <f t="shared" si="7"/>
        <v>1.7311024130200001</v>
      </c>
      <c r="D56" s="115">
        <f t="shared" si="7"/>
        <v>1.6291030925099999</v>
      </c>
      <c r="E56" s="115">
        <f t="shared" si="7"/>
        <v>1.5525097701399999</v>
      </c>
      <c r="F56" s="115">
        <f t="shared" si="7"/>
        <v>1.4938727953400002</v>
      </c>
      <c r="G56" s="115">
        <f t="shared" si="7"/>
        <v>4.9950167217899999</v>
      </c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1:17" outlineLevel="3" x14ac:dyDescent="0.3">
      <c r="A57" s="93" t="s">
        <v>23</v>
      </c>
      <c r="B57" s="18">
        <v>0</v>
      </c>
      <c r="C57" s="18">
        <v>0</v>
      </c>
      <c r="D57" s="18">
        <v>0</v>
      </c>
      <c r="E57" s="18">
        <v>0</v>
      </c>
      <c r="F57" s="18">
        <v>2.0492385960000001E-2</v>
      </c>
      <c r="G57" s="18">
        <v>2.210838918E-2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1:17" outlineLevel="3" x14ac:dyDescent="0.3">
      <c r="A58" s="93" t="s">
        <v>12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0.21302975776999999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1:17" outlineLevel="3" x14ac:dyDescent="0.3">
      <c r="A59" s="93" t="s">
        <v>27</v>
      </c>
      <c r="B59" s="18">
        <v>0.31720380743999999</v>
      </c>
      <c r="C59" s="18">
        <v>0.29365465454</v>
      </c>
      <c r="D59" s="18">
        <v>0.15284089470000001</v>
      </c>
      <c r="E59" s="18">
        <v>0</v>
      </c>
      <c r="F59" s="18">
        <v>0</v>
      </c>
      <c r="G59" s="18">
        <v>1.8276825705999999</v>
      </c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1:17" outlineLevel="3" x14ac:dyDescent="0.3">
      <c r="A60" s="93" t="s">
        <v>108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0.21302975776999999</v>
      </c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17" outlineLevel="3" x14ac:dyDescent="0.3">
      <c r="A61" s="93" t="s">
        <v>49</v>
      </c>
      <c r="B61" s="18">
        <v>0.26677163799999998</v>
      </c>
      <c r="C61" s="18">
        <v>0.25954321514000001</v>
      </c>
      <c r="D61" s="18">
        <v>0.27155235158000002</v>
      </c>
      <c r="E61" s="18">
        <v>0.31797605808000001</v>
      </c>
      <c r="F61" s="18">
        <v>0.28670076286000001</v>
      </c>
      <c r="G61" s="18">
        <v>0.58684537884999999</v>
      </c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1:17" outlineLevel="3" x14ac:dyDescent="0.3">
      <c r="A62" s="93" t="s">
        <v>110</v>
      </c>
      <c r="B62" s="18">
        <v>0</v>
      </c>
      <c r="C62" s="18">
        <v>0</v>
      </c>
      <c r="D62" s="18">
        <v>6.4909268300000003E-3</v>
      </c>
      <c r="E62" s="18">
        <v>1.440203588E-2</v>
      </c>
      <c r="F62" s="18">
        <v>4.1845500289999997E-2</v>
      </c>
      <c r="G62" s="18">
        <v>5.3056445690000002E-2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1:17" outlineLevel="3" x14ac:dyDescent="0.3">
      <c r="A63" s="93" t="s">
        <v>120</v>
      </c>
      <c r="B63" s="18">
        <v>0.60585586000000002</v>
      </c>
      <c r="C63" s="18">
        <v>0.60585586000000002</v>
      </c>
      <c r="D63" s="18">
        <v>0.60585586000000002</v>
      </c>
      <c r="E63" s="18">
        <v>0.60585586000000002</v>
      </c>
      <c r="F63" s="18">
        <v>0.60585586000000002</v>
      </c>
      <c r="G63" s="18">
        <v>0.60585586000000002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1:17" outlineLevel="3" x14ac:dyDescent="0.3">
      <c r="A64" s="93" t="s">
        <v>137</v>
      </c>
      <c r="B64" s="18">
        <v>6.1721831099999999E-3</v>
      </c>
      <c r="C64" s="18">
        <v>4.7472759500000001E-3</v>
      </c>
      <c r="D64" s="18">
        <v>3.3223687899999999E-3</v>
      </c>
      <c r="E64" s="18">
        <v>1.8974616299999999E-3</v>
      </c>
      <c r="F64" s="18">
        <v>4.7255449999999998E-4</v>
      </c>
      <c r="G64" s="18">
        <v>4.7255449999999998E-4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1:17" outlineLevel="3" x14ac:dyDescent="0.3">
      <c r="A65" s="93" t="s">
        <v>219</v>
      </c>
      <c r="B65" s="18">
        <v>0</v>
      </c>
      <c r="C65" s="18">
        <v>0</v>
      </c>
      <c r="D65" s="18">
        <v>2.4816354990000001E-2</v>
      </c>
      <c r="E65" s="18">
        <v>2.7804970700000001E-2</v>
      </c>
      <c r="F65" s="18">
        <v>3.9693692959999999E-2</v>
      </c>
      <c r="G65" s="18">
        <v>0.47501825474999998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1:17" outlineLevel="3" x14ac:dyDescent="0.3">
      <c r="A66" s="93" t="s">
        <v>24</v>
      </c>
      <c r="B66" s="18">
        <v>0.56035970458999995</v>
      </c>
      <c r="C66" s="18">
        <v>0.56730140739000001</v>
      </c>
      <c r="D66" s="18">
        <v>0.56422433561999996</v>
      </c>
      <c r="E66" s="18">
        <v>0.58457338385000002</v>
      </c>
      <c r="F66" s="18">
        <v>0.49881203877000002</v>
      </c>
      <c r="G66" s="18">
        <v>0.99791775268000005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1:17" outlineLevel="2" x14ac:dyDescent="0.3">
      <c r="A67" s="200" t="s">
        <v>221</v>
      </c>
      <c r="B67" s="115">
        <f t="shared" ref="B67:G67" si="8">SUM(B$68:B$71)</f>
        <v>6.1017590000000003E-5</v>
      </c>
      <c r="C67" s="115">
        <f t="shared" si="8"/>
        <v>0.40016336295999999</v>
      </c>
      <c r="D67" s="115">
        <f t="shared" si="8"/>
        <v>1.4076640828</v>
      </c>
      <c r="E67" s="115">
        <f t="shared" si="8"/>
        <v>2.16046496469</v>
      </c>
      <c r="F67" s="115">
        <f t="shared" si="8"/>
        <v>1.8600623522399999</v>
      </c>
      <c r="G67" s="115">
        <f t="shared" si="8"/>
        <v>1.6511306157100001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1:17" outlineLevel="3" x14ac:dyDescent="0.3">
      <c r="A68" s="93" t="s">
        <v>61</v>
      </c>
      <c r="B68" s="18">
        <v>0</v>
      </c>
      <c r="C68" s="18">
        <v>0</v>
      </c>
      <c r="D68" s="18">
        <v>0.27887546335000002</v>
      </c>
      <c r="E68" s="18">
        <v>0.61432522476999996</v>
      </c>
      <c r="F68" s="18">
        <v>0.73684077395000003</v>
      </c>
      <c r="G68" s="18">
        <v>0.69234671275000004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1:17" outlineLevel="3" x14ac:dyDescent="0.3">
      <c r="A69" s="93" t="s">
        <v>77</v>
      </c>
      <c r="B69" s="18">
        <v>6.1017590000000003E-5</v>
      </c>
      <c r="C69" s="18">
        <v>5.8563390000000002E-5</v>
      </c>
      <c r="D69" s="18">
        <v>5.7034719999999999E-5</v>
      </c>
      <c r="E69" s="18">
        <v>6.2819910000000005E-5</v>
      </c>
      <c r="F69" s="18">
        <v>5.7960120000000002E-5</v>
      </c>
      <c r="G69" s="18">
        <v>5.4460209999999998E-5</v>
      </c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1:17" outlineLevel="3" x14ac:dyDescent="0.3">
      <c r="A70" s="93" t="s">
        <v>174</v>
      </c>
      <c r="B70" s="18">
        <v>0</v>
      </c>
      <c r="C70" s="18">
        <v>0</v>
      </c>
      <c r="D70" s="18">
        <v>0.18226253311000001</v>
      </c>
      <c r="E70" s="18">
        <v>0.23292541166</v>
      </c>
      <c r="F70" s="18">
        <v>0.29744124965000002</v>
      </c>
      <c r="G70" s="18">
        <v>0.30348476916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1:17" outlineLevel="3" x14ac:dyDescent="0.3">
      <c r="A71" s="93" t="s">
        <v>47</v>
      </c>
      <c r="B71" s="18">
        <v>0</v>
      </c>
      <c r="C71" s="18">
        <v>0.40010479957</v>
      </c>
      <c r="D71" s="18">
        <v>0.94646905161999995</v>
      </c>
      <c r="E71" s="18">
        <v>1.3131515083500001</v>
      </c>
      <c r="F71" s="18">
        <v>0.82572236852000003</v>
      </c>
      <c r="G71" s="18">
        <v>0.65524467359000005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1:17" outlineLevel="2" x14ac:dyDescent="0.3">
      <c r="A72" s="200" t="s">
        <v>52</v>
      </c>
      <c r="B72" s="115">
        <f t="shared" ref="B72:G72" si="9">SUM(B$73:B$81)</f>
        <v>20.467272999999999</v>
      </c>
      <c r="C72" s="115">
        <f t="shared" si="9"/>
        <v>22.467272999999999</v>
      </c>
      <c r="D72" s="115">
        <f t="shared" si="9"/>
        <v>22.271436853400001</v>
      </c>
      <c r="E72" s="115">
        <f t="shared" si="9"/>
        <v>23.35023951142</v>
      </c>
      <c r="F72" s="115">
        <f t="shared" si="9"/>
        <v>22.912232679060001</v>
      </c>
      <c r="G72" s="115">
        <f t="shared" si="9"/>
        <v>22.657214774909999</v>
      </c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1:17" outlineLevel="3" x14ac:dyDescent="0.3">
      <c r="A73" s="93" t="s">
        <v>117</v>
      </c>
      <c r="B73" s="18">
        <v>3</v>
      </c>
      <c r="C73" s="18">
        <v>3</v>
      </c>
      <c r="D73" s="18">
        <v>3</v>
      </c>
      <c r="E73" s="18">
        <v>3</v>
      </c>
      <c r="F73" s="18">
        <v>3</v>
      </c>
      <c r="G73" s="18">
        <v>3</v>
      </c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1:17" outlineLevel="3" x14ac:dyDescent="0.3">
      <c r="A74" s="93" t="s">
        <v>166</v>
      </c>
      <c r="B74" s="18">
        <v>1</v>
      </c>
      <c r="C74" s="18">
        <v>1</v>
      </c>
      <c r="D74" s="18">
        <v>0</v>
      </c>
      <c r="E74" s="18">
        <v>0</v>
      </c>
      <c r="F74" s="18">
        <v>0</v>
      </c>
      <c r="G74" s="18">
        <v>0</v>
      </c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1:17" outlineLevel="3" x14ac:dyDescent="0.3">
      <c r="A75" s="93" t="s">
        <v>205</v>
      </c>
      <c r="B75" s="18">
        <v>12.467273</v>
      </c>
      <c r="C75" s="18">
        <v>12.467273</v>
      </c>
      <c r="D75" s="18">
        <v>11.805935</v>
      </c>
      <c r="E75" s="18">
        <v>8.6357759999999999</v>
      </c>
      <c r="F75" s="18">
        <v>7.6616299999999997</v>
      </c>
      <c r="G75" s="18">
        <v>7.5606299999999997</v>
      </c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1:17" outlineLevel="3" x14ac:dyDescent="0.3">
      <c r="A76" s="93" t="s">
        <v>176</v>
      </c>
      <c r="B76" s="18">
        <v>1</v>
      </c>
      <c r="C76" s="18">
        <v>1</v>
      </c>
      <c r="D76" s="18">
        <v>1</v>
      </c>
      <c r="E76" s="18">
        <v>1</v>
      </c>
      <c r="F76" s="18">
        <v>0</v>
      </c>
      <c r="G76" s="18">
        <v>0</v>
      </c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1:17" outlineLevel="3" x14ac:dyDescent="0.3">
      <c r="A77" s="93" t="s">
        <v>223</v>
      </c>
      <c r="B77" s="18">
        <v>3</v>
      </c>
      <c r="C77" s="18">
        <v>3</v>
      </c>
      <c r="D77" s="18">
        <v>3</v>
      </c>
      <c r="E77" s="18">
        <v>3</v>
      </c>
      <c r="F77" s="18">
        <v>3</v>
      </c>
      <c r="G77" s="18">
        <v>3</v>
      </c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1:17" outlineLevel="3" x14ac:dyDescent="0.3">
      <c r="A78" s="93" t="s">
        <v>21</v>
      </c>
      <c r="B78" s="18">
        <v>0</v>
      </c>
      <c r="C78" s="18">
        <v>2</v>
      </c>
      <c r="D78" s="18">
        <v>2.35</v>
      </c>
      <c r="E78" s="18">
        <v>2.35</v>
      </c>
      <c r="F78" s="18">
        <v>2.35</v>
      </c>
      <c r="G78" s="18">
        <v>2.35</v>
      </c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1:17" outlineLevel="3" x14ac:dyDescent="0.3">
      <c r="A79" s="93" t="s">
        <v>58</v>
      </c>
      <c r="B79" s="18">
        <v>0</v>
      </c>
      <c r="C79" s="18">
        <v>0</v>
      </c>
      <c r="D79" s="18">
        <v>1.1155018534000001</v>
      </c>
      <c r="E79" s="18">
        <v>1.2286504495199999</v>
      </c>
      <c r="F79" s="18">
        <v>1.1336011906900001</v>
      </c>
      <c r="G79" s="18">
        <v>1.06514878885</v>
      </c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1:17" outlineLevel="3" x14ac:dyDescent="0.3">
      <c r="A80" s="93" t="s">
        <v>185</v>
      </c>
      <c r="B80" s="18">
        <v>0</v>
      </c>
      <c r="C80" s="18">
        <v>0</v>
      </c>
      <c r="D80" s="18">
        <v>0</v>
      </c>
      <c r="E80" s="18">
        <v>4.1358130619000004</v>
      </c>
      <c r="F80" s="18">
        <v>4.01700148837</v>
      </c>
      <c r="G80" s="18">
        <v>3.9314359860599999</v>
      </c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1:17" outlineLevel="3" x14ac:dyDescent="0.3">
      <c r="A81" s="93" t="s">
        <v>3</v>
      </c>
      <c r="B81" s="18">
        <v>0</v>
      </c>
      <c r="C81" s="18">
        <v>0</v>
      </c>
      <c r="D81" s="18">
        <v>0</v>
      </c>
      <c r="E81" s="18">
        <v>0</v>
      </c>
      <c r="F81" s="18">
        <v>1.75</v>
      </c>
      <c r="G81" s="18">
        <v>1.75</v>
      </c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 outlineLevel="2" x14ac:dyDescent="0.3">
      <c r="A82" s="200" t="s">
        <v>178</v>
      </c>
      <c r="B82" s="115">
        <f t="shared" ref="B82:G82" si="10">SUM(B$83:B$83)</f>
        <v>1.74883683377</v>
      </c>
      <c r="C82" s="115">
        <f t="shared" si="10"/>
        <v>1.7078920409</v>
      </c>
      <c r="D82" s="115">
        <f t="shared" si="10"/>
        <v>1.6981106804799999</v>
      </c>
      <c r="E82" s="115">
        <f t="shared" si="10"/>
        <v>1.7686496862900001</v>
      </c>
      <c r="F82" s="115">
        <f t="shared" si="10"/>
        <v>4.4174258540500002</v>
      </c>
      <c r="G82" s="115">
        <f t="shared" si="10"/>
        <v>4.2004354421199999</v>
      </c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1:17" outlineLevel="3" x14ac:dyDescent="0.3">
      <c r="A83" s="93" t="s">
        <v>147</v>
      </c>
      <c r="B83" s="18">
        <v>1.74883683377</v>
      </c>
      <c r="C83" s="18">
        <v>1.7078920409</v>
      </c>
      <c r="D83" s="18">
        <v>1.6981106804799999</v>
      </c>
      <c r="E83" s="18">
        <v>1.7686496862900001</v>
      </c>
      <c r="F83" s="18">
        <v>4.4174258540500002</v>
      </c>
      <c r="G83" s="18">
        <v>4.2004354421199999</v>
      </c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1:17" ht="14.5" x14ac:dyDescent="0.35">
      <c r="A84" s="181" t="s">
        <v>13</v>
      </c>
      <c r="B84" s="8">
        <f t="shared" ref="B84:G84" si="11">B$85+B$104</f>
        <v>10.972968614760001</v>
      </c>
      <c r="C84" s="8">
        <f t="shared" si="11"/>
        <v>11.128558730850001</v>
      </c>
      <c r="D84" s="8">
        <f t="shared" si="11"/>
        <v>10.002734439280003</v>
      </c>
      <c r="E84" s="8">
        <f t="shared" si="11"/>
        <v>10.350286956330001</v>
      </c>
      <c r="F84" s="8">
        <f t="shared" si="11"/>
        <v>11.34019324262</v>
      </c>
      <c r="G84" s="8">
        <f t="shared" si="11"/>
        <v>9.7819711775599991</v>
      </c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1:17" ht="14.5" outlineLevel="1" x14ac:dyDescent="0.35">
      <c r="A85" s="132" t="s">
        <v>48</v>
      </c>
      <c r="B85" s="220">
        <f t="shared" ref="B85:G85" si="12">B$86+B$94+B$102</f>
        <v>0.47313389375999998</v>
      </c>
      <c r="C85" s="220">
        <f t="shared" si="12"/>
        <v>0.37273379988999994</v>
      </c>
      <c r="D85" s="220">
        <f t="shared" si="12"/>
        <v>0.39486344792</v>
      </c>
      <c r="E85" s="220">
        <f t="shared" si="12"/>
        <v>1.1401526698600002</v>
      </c>
      <c r="F85" s="220">
        <f t="shared" si="12"/>
        <v>1.7977295606499999</v>
      </c>
      <c r="G85" s="220">
        <f t="shared" si="12"/>
        <v>1.9743148850400001</v>
      </c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1:17" outlineLevel="2" x14ac:dyDescent="0.3">
      <c r="A86" s="200" t="s">
        <v>197</v>
      </c>
      <c r="B86" s="115">
        <f t="shared" ref="B86:G86" si="13">SUM(B$87:B$93)</f>
        <v>0.31887770297999996</v>
      </c>
      <c r="C86" s="115">
        <f t="shared" si="13"/>
        <v>0.21669872839999998</v>
      </c>
      <c r="D86" s="115">
        <f t="shared" si="13"/>
        <v>0.17681230419999999</v>
      </c>
      <c r="E86" s="115">
        <f t="shared" si="13"/>
        <v>0.86249908398000008</v>
      </c>
      <c r="F86" s="115">
        <f t="shared" si="13"/>
        <v>0.62058407813000005</v>
      </c>
      <c r="G86" s="115">
        <f t="shared" si="13"/>
        <v>0.32397785532000001</v>
      </c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1:17" outlineLevel="3" x14ac:dyDescent="0.3">
      <c r="A87" s="93" t="s">
        <v>109</v>
      </c>
      <c r="B87" s="18">
        <v>4.1329000000000002E-7</v>
      </c>
      <c r="C87" s="18">
        <v>4.1894999999999998E-7</v>
      </c>
      <c r="D87" s="18">
        <v>4.8973999999999999E-7</v>
      </c>
      <c r="E87" s="18">
        <v>4.1026000000000002E-7</v>
      </c>
      <c r="F87" s="18">
        <v>4.2525000000000003E-7</v>
      </c>
      <c r="G87" s="18">
        <v>3.1721000000000002E-7</v>
      </c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1:17" outlineLevel="3" x14ac:dyDescent="0.3">
      <c r="A88" s="93" t="s">
        <v>72</v>
      </c>
      <c r="B88" s="18">
        <v>3.5628747449999998E-2</v>
      </c>
      <c r="C88" s="18">
        <v>3.611638491E-2</v>
      </c>
      <c r="D88" s="18">
        <v>9.2374462759999998E-2</v>
      </c>
      <c r="E88" s="18">
        <v>0.12290182708</v>
      </c>
      <c r="F88" s="18">
        <v>0.12739110351999999</v>
      </c>
      <c r="G88" s="18">
        <v>9.5026880990000007E-2</v>
      </c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1:17" outlineLevel="3" x14ac:dyDescent="0.3">
      <c r="A89" s="93" t="s">
        <v>104</v>
      </c>
      <c r="B89" s="18">
        <v>7.1257494899999996E-2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1:17" outlineLevel="3" x14ac:dyDescent="0.3">
      <c r="A90" s="93" t="s">
        <v>1</v>
      </c>
      <c r="B90" s="18">
        <v>0.10688624234999999</v>
      </c>
      <c r="C90" s="18">
        <v>0.10834915472999999</v>
      </c>
      <c r="D90" s="18">
        <v>8.4437351699999996E-2</v>
      </c>
      <c r="E90" s="18">
        <v>5.9289963430000002E-2</v>
      </c>
      <c r="F90" s="18">
        <v>0</v>
      </c>
      <c r="G90" s="18">
        <v>0</v>
      </c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1:17" outlineLevel="3" x14ac:dyDescent="0.3">
      <c r="A91" s="93" t="s">
        <v>191</v>
      </c>
      <c r="B91" s="18">
        <v>0</v>
      </c>
      <c r="C91" s="18">
        <v>0</v>
      </c>
      <c r="D91" s="18">
        <v>0</v>
      </c>
      <c r="E91" s="18">
        <v>0.50798242946000005</v>
      </c>
      <c r="F91" s="18">
        <v>0.31457354224</v>
      </c>
      <c r="G91" s="18">
        <v>9.5710527609999999E-2</v>
      </c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1:17" outlineLevel="3" x14ac:dyDescent="0.3">
      <c r="A92" s="93" t="s">
        <v>102</v>
      </c>
      <c r="B92" s="18">
        <v>0</v>
      </c>
      <c r="C92" s="18">
        <v>0</v>
      </c>
      <c r="D92" s="18">
        <v>0</v>
      </c>
      <c r="E92" s="18">
        <v>0.10158958924</v>
      </c>
      <c r="F92" s="18">
        <v>0.10530038639</v>
      </c>
      <c r="G92" s="18">
        <v>7.854839945E-2</v>
      </c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1:17" outlineLevel="3" x14ac:dyDescent="0.3">
      <c r="A93" s="93" t="s">
        <v>0</v>
      </c>
      <c r="B93" s="18">
        <v>0.10510480498999999</v>
      </c>
      <c r="C93" s="18">
        <v>7.223276981E-2</v>
      </c>
      <c r="D93" s="18">
        <v>0</v>
      </c>
      <c r="E93" s="18">
        <v>7.0734864509999995E-2</v>
      </c>
      <c r="F93" s="18">
        <v>7.3318620730000006E-2</v>
      </c>
      <c r="G93" s="18">
        <v>5.4691730059999999E-2</v>
      </c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1:17" outlineLevel="2" x14ac:dyDescent="0.3">
      <c r="A94" s="200" t="s">
        <v>115</v>
      </c>
      <c r="B94" s="115">
        <f t="shared" ref="B94:G94" si="14">SUM(B$95:B$101)</f>
        <v>0.1542221778</v>
      </c>
      <c r="C94" s="115">
        <f t="shared" si="14"/>
        <v>0.15600059297999999</v>
      </c>
      <c r="D94" s="115">
        <f t="shared" si="14"/>
        <v>0.21801083966000001</v>
      </c>
      <c r="E94" s="115">
        <f t="shared" si="14"/>
        <v>0.27761982235999999</v>
      </c>
      <c r="F94" s="115">
        <f t="shared" si="14"/>
        <v>1.1771104857099999</v>
      </c>
      <c r="G94" s="115">
        <f t="shared" si="14"/>
        <v>1.65031092399</v>
      </c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1:17" outlineLevel="3" x14ac:dyDescent="0.3">
      <c r="A95" s="93" t="s">
        <v>140</v>
      </c>
      <c r="B95" s="18">
        <v>3.18672175E-3</v>
      </c>
      <c r="C95" s="18">
        <v>2.67656221E-3</v>
      </c>
      <c r="D95" s="18">
        <v>2.4814575499999998E-3</v>
      </c>
      <c r="E95" s="18">
        <v>3.6903908059999997E-2</v>
      </c>
      <c r="F95" s="18">
        <v>0.15948377011000001</v>
      </c>
      <c r="G95" s="18">
        <v>0.11713829645</v>
      </c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1:17" outlineLevel="3" x14ac:dyDescent="0.3">
      <c r="A96" s="93" t="s">
        <v>125</v>
      </c>
      <c r="B96" s="18">
        <v>0</v>
      </c>
      <c r="C96" s="18">
        <v>0</v>
      </c>
      <c r="D96" s="18">
        <v>0</v>
      </c>
      <c r="E96" s="18">
        <v>0</v>
      </c>
      <c r="F96" s="18">
        <v>1.2999999999999999E-2</v>
      </c>
      <c r="G96" s="18">
        <v>1.2999999999999999E-2</v>
      </c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1:17" outlineLevel="3" x14ac:dyDescent="0.3">
      <c r="A97" s="93" t="s">
        <v>199</v>
      </c>
      <c r="B97" s="18">
        <v>0</v>
      </c>
      <c r="C97" s="18">
        <v>0</v>
      </c>
      <c r="D97" s="18">
        <v>0</v>
      </c>
      <c r="E97" s="18">
        <v>0</v>
      </c>
      <c r="F97" s="18">
        <v>0.01</v>
      </c>
      <c r="G97" s="18">
        <v>0.01</v>
      </c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1:17" outlineLevel="3" x14ac:dyDescent="0.3">
      <c r="A98" s="93" t="s">
        <v>183</v>
      </c>
      <c r="B98" s="18">
        <v>0</v>
      </c>
      <c r="C98" s="18">
        <v>0</v>
      </c>
      <c r="D98" s="18">
        <v>0</v>
      </c>
      <c r="E98" s="18">
        <v>0</v>
      </c>
      <c r="F98" s="18">
        <v>1.4E-2</v>
      </c>
      <c r="G98" s="18">
        <v>1.4E-2</v>
      </c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1:17" outlineLevel="3" x14ac:dyDescent="0.3">
      <c r="A99" s="93" t="s">
        <v>60</v>
      </c>
      <c r="B99" s="18">
        <v>1.2166126249999999E-2</v>
      </c>
      <c r="C99" s="18">
        <v>3.492868834E-2</v>
      </c>
      <c r="D99" s="18">
        <v>7.3951316520000004E-2</v>
      </c>
      <c r="E99" s="18">
        <v>7.001679374E-2</v>
      </c>
      <c r="F99" s="18">
        <v>0.38894169869</v>
      </c>
      <c r="G99" s="18">
        <v>0.33856009715000002</v>
      </c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1:17" outlineLevel="3" x14ac:dyDescent="0.3">
      <c r="A100" s="93" t="s">
        <v>180</v>
      </c>
      <c r="B100" s="18">
        <v>0.1388693298</v>
      </c>
      <c r="C100" s="18">
        <v>0.11839534242999999</v>
      </c>
      <c r="D100" s="18">
        <v>0.14157806559</v>
      </c>
      <c r="E100" s="18">
        <v>0.17069912056</v>
      </c>
      <c r="F100" s="18">
        <v>0.45876715325</v>
      </c>
      <c r="G100" s="18">
        <v>0.381145081</v>
      </c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1:17" outlineLevel="3" x14ac:dyDescent="0.3">
      <c r="A101" s="93" t="s">
        <v>210</v>
      </c>
      <c r="B101" s="18">
        <v>0</v>
      </c>
      <c r="C101" s="18">
        <v>0</v>
      </c>
      <c r="D101" s="18">
        <v>0</v>
      </c>
      <c r="E101" s="18">
        <v>0</v>
      </c>
      <c r="F101" s="18">
        <v>0.13291786366</v>
      </c>
      <c r="G101" s="18">
        <v>0.77646744939000001</v>
      </c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1:17" outlineLevel="2" x14ac:dyDescent="0.3">
      <c r="A102" s="200" t="s">
        <v>138</v>
      </c>
      <c r="B102" s="115">
        <f t="shared" ref="B102:G102" si="15">SUM(B$103:B$103)</f>
        <v>3.401298E-5</v>
      </c>
      <c r="C102" s="115">
        <f t="shared" si="15"/>
        <v>3.4478509999999999E-5</v>
      </c>
      <c r="D102" s="115">
        <f t="shared" si="15"/>
        <v>4.0304060000000003E-5</v>
      </c>
      <c r="E102" s="115">
        <f t="shared" si="15"/>
        <v>3.3763519999999998E-5</v>
      </c>
      <c r="F102" s="115">
        <f t="shared" si="15"/>
        <v>3.4996809999999997E-5</v>
      </c>
      <c r="G102" s="115">
        <f t="shared" si="15"/>
        <v>2.6105729999999998E-5</v>
      </c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1:17" outlineLevel="3" x14ac:dyDescent="0.3">
      <c r="A103" s="93" t="s">
        <v>66</v>
      </c>
      <c r="B103" s="18">
        <v>3.401298E-5</v>
      </c>
      <c r="C103" s="18">
        <v>3.4478509999999999E-5</v>
      </c>
      <c r="D103" s="18">
        <v>4.0304060000000003E-5</v>
      </c>
      <c r="E103" s="18">
        <v>3.3763519999999998E-5</v>
      </c>
      <c r="F103" s="18">
        <v>3.4996809999999997E-5</v>
      </c>
      <c r="G103" s="18">
        <v>2.6105729999999998E-5</v>
      </c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1:17" ht="14.5" outlineLevel="1" x14ac:dyDescent="0.35">
      <c r="A104" s="132" t="s">
        <v>59</v>
      </c>
      <c r="B104" s="220">
        <f t="shared" ref="B104:G104" si="16">B$105+B$112+B$114+B$122+B$125</f>
        <v>10.499834721000001</v>
      </c>
      <c r="C104" s="220">
        <f t="shared" si="16"/>
        <v>10.755824930960001</v>
      </c>
      <c r="D104" s="220">
        <f t="shared" si="16"/>
        <v>9.6078709913600022</v>
      </c>
      <c r="E104" s="220">
        <f t="shared" si="16"/>
        <v>9.2101342864699998</v>
      </c>
      <c r="F104" s="220">
        <f t="shared" si="16"/>
        <v>9.5424636819700002</v>
      </c>
      <c r="G104" s="220">
        <f t="shared" si="16"/>
        <v>7.8076562925199999</v>
      </c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1:17" outlineLevel="2" x14ac:dyDescent="0.3">
      <c r="A105" s="200" t="s">
        <v>175</v>
      </c>
      <c r="B105" s="115">
        <f t="shared" ref="B105:G105" si="17">SUM(B$106:B$111)</f>
        <v>8.1844122870200007</v>
      </c>
      <c r="C105" s="115">
        <f t="shared" si="17"/>
        <v>8.5593320389300001</v>
      </c>
      <c r="D105" s="115">
        <f t="shared" si="17"/>
        <v>8.0575646315700009</v>
      </c>
      <c r="E105" s="115">
        <f t="shared" si="17"/>
        <v>7.8396779256800002</v>
      </c>
      <c r="F105" s="115">
        <f t="shared" si="17"/>
        <v>6.8215306153300004</v>
      </c>
      <c r="G105" s="115">
        <f t="shared" si="17"/>
        <v>5.1551272504000005</v>
      </c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1:17" outlineLevel="3" x14ac:dyDescent="0.3">
      <c r="A106" s="93" t="s">
        <v>62</v>
      </c>
      <c r="B106" s="18">
        <v>6.3155020130000003E-2</v>
      </c>
      <c r="C106" s="18">
        <v>0.1145400015</v>
      </c>
      <c r="D106" s="18">
        <v>0.11155018534</v>
      </c>
      <c r="E106" s="18">
        <v>0.2457300899</v>
      </c>
      <c r="F106" s="18">
        <v>0.34008035721000002</v>
      </c>
      <c r="G106" s="18">
        <v>0.31954463665999999</v>
      </c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1:17" outlineLevel="3" x14ac:dyDescent="0.3">
      <c r="A107" s="93" t="s">
        <v>51</v>
      </c>
      <c r="B107" s="18">
        <v>0.40809589511</v>
      </c>
      <c r="C107" s="18">
        <v>0.20628031303</v>
      </c>
      <c r="D107" s="18">
        <v>0.33752435519000001</v>
      </c>
      <c r="E107" s="18">
        <v>0.36897050899</v>
      </c>
      <c r="F107" s="18">
        <v>0.34019075051999997</v>
      </c>
      <c r="G107" s="18">
        <v>0.58518681215000001</v>
      </c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1:17" outlineLevel="3" x14ac:dyDescent="0.3">
      <c r="A108" s="93" t="s">
        <v>94</v>
      </c>
      <c r="B108" s="18">
        <v>4.1769000090000001E-2</v>
      </c>
      <c r="C108" s="18">
        <v>5.6124600730000002E-2</v>
      </c>
      <c r="D108" s="18">
        <v>6.1090459E-2</v>
      </c>
      <c r="E108" s="18">
        <v>6.7287041869999994E-2</v>
      </c>
      <c r="F108" s="18">
        <v>6.1798268910000002E-2</v>
      </c>
      <c r="G108" s="18">
        <v>5.6202575839999998E-2</v>
      </c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1:17" outlineLevel="3" x14ac:dyDescent="0.3">
      <c r="A109" s="93" t="s">
        <v>132</v>
      </c>
      <c r="B109" s="18">
        <v>0.44967000001000001</v>
      </c>
      <c r="C109" s="18">
        <v>0.45706674655000001</v>
      </c>
      <c r="D109" s="18">
        <v>0.45703505259999999</v>
      </c>
      <c r="E109" s="18">
        <v>0.4480903752</v>
      </c>
      <c r="F109" s="18">
        <v>0.46823055755999998</v>
      </c>
      <c r="G109" s="18">
        <v>0.46950737846000001</v>
      </c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1:17" outlineLevel="3" x14ac:dyDescent="0.3">
      <c r="A110" s="93" t="s">
        <v>147</v>
      </c>
      <c r="B110" s="18">
        <v>7.2217223716800003</v>
      </c>
      <c r="C110" s="18">
        <v>7.7253203771200001</v>
      </c>
      <c r="D110" s="18">
        <v>7.0903645794400001</v>
      </c>
      <c r="E110" s="18">
        <v>6.7095999097199996</v>
      </c>
      <c r="F110" s="18">
        <v>5.6112306811300003</v>
      </c>
      <c r="G110" s="18">
        <v>3.7245303992899998</v>
      </c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1:17" outlineLevel="3" x14ac:dyDescent="0.3">
      <c r="A111" s="93" t="s">
        <v>142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1.5544800000000001E-4</v>
      </c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1:17" outlineLevel="2" x14ac:dyDescent="0.3">
      <c r="A112" s="200" t="s">
        <v>43</v>
      </c>
      <c r="B112" s="115">
        <f t="shared" ref="B112:G112" si="18">SUM(B$113:B$113)</f>
        <v>9.7477853279999999E-2</v>
      </c>
      <c r="C112" s="115">
        <f t="shared" si="18"/>
        <v>4.8738926600000003E-2</v>
      </c>
      <c r="D112" s="115">
        <f t="shared" si="18"/>
        <v>0</v>
      </c>
      <c r="E112" s="115">
        <f t="shared" si="18"/>
        <v>0</v>
      </c>
      <c r="F112" s="115">
        <f t="shared" si="18"/>
        <v>0</v>
      </c>
      <c r="G112" s="115">
        <f t="shared" si="18"/>
        <v>0</v>
      </c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1:17" outlineLevel="3" x14ac:dyDescent="0.3">
      <c r="A113" s="93" t="s">
        <v>27</v>
      </c>
      <c r="B113" s="18">
        <v>9.7477853279999999E-2</v>
      </c>
      <c r="C113" s="18">
        <v>4.8738926600000003E-2</v>
      </c>
      <c r="D113" s="18">
        <v>0</v>
      </c>
      <c r="E113" s="18">
        <v>0</v>
      </c>
      <c r="F113" s="18">
        <v>0</v>
      </c>
      <c r="G113" s="18">
        <v>0</v>
      </c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1:17" outlineLevel="2" x14ac:dyDescent="0.3">
      <c r="A114" s="200" t="s">
        <v>221</v>
      </c>
      <c r="B114" s="115">
        <f t="shared" ref="B114:G114" si="19">SUM(B$115:B$121)</f>
        <v>2.1019582370299998</v>
      </c>
      <c r="C114" s="115">
        <f t="shared" si="19"/>
        <v>2.0344831620099999</v>
      </c>
      <c r="D114" s="115">
        <f t="shared" si="19"/>
        <v>1.4376842756799999</v>
      </c>
      <c r="E114" s="115">
        <f t="shared" si="19"/>
        <v>1.2531559892600002</v>
      </c>
      <c r="F114" s="115">
        <f t="shared" si="19"/>
        <v>1.0819453749600001</v>
      </c>
      <c r="G114" s="115">
        <f t="shared" si="19"/>
        <v>1.0191405923899999</v>
      </c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1:17" outlineLevel="3" x14ac:dyDescent="0.3">
      <c r="A115" s="93" t="s">
        <v>153</v>
      </c>
      <c r="B115" s="18">
        <v>0</v>
      </c>
      <c r="C115" s="18">
        <v>7.991643658E-2</v>
      </c>
      <c r="D115" s="18">
        <v>0.14482956551000001</v>
      </c>
      <c r="E115" s="18">
        <v>0.17459425459</v>
      </c>
      <c r="F115" s="18">
        <v>0.16409411059000001</v>
      </c>
      <c r="G115" s="18">
        <v>0.18854023267</v>
      </c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1:17" outlineLevel="3" x14ac:dyDescent="0.3">
      <c r="A116" s="93" t="s">
        <v>214</v>
      </c>
      <c r="B116" s="18">
        <v>0.37729509711999998</v>
      </c>
      <c r="C116" s="18">
        <v>0.45260618235</v>
      </c>
      <c r="D116" s="18">
        <v>0</v>
      </c>
      <c r="E116" s="18">
        <v>0</v>
      </c>
      <c r="F116" s="18">
        <v>0</v>
      </c>
      <c r="G116" s="18">
        <v>0</v>
      </c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1:17" outlineLevel="3" x14ac:dyDescent="0.3">
      <c r="A117" s="93" t="s">
        <v>47</v>
      </c>
      <c r="B117" s="18">
        <v>3.7104216299999999E-2</v>
      </c>
      <c r="C117" s="18">
        <v>3.3931242969999997E-2</v>
      </c>
      <c r="D117" s="18">
        <v>3.0354194519999999E-2</v>
      </c>
      <c r="E117" s="18">
        <v>2.8561734669999998E-2</v>
      </c>
      <c r="F117" s="18">
        <v>1.7851264370000001E-2</v>
      </c>
      <c r="G117" s="18">
        <v>5.6003597199999998E-3</v>
      </c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1:17" outlineLevel="3" x14ac:dyDescent="0.3">
      <c r="A118" s="93" t="s">
        <v>124</v>
      </c>
      <c r="B118" s="18">
        <v>3.0431699860000001E-2</v>
      </c>
      <c r="C118" s="18">
        <v>1.947180011E-2</v>
      </c>
      <c r="D118" s="18">
        <v>9.4817656499999996E-3</v>
      </c>
      <c r="E118" s="18">
        <v>0</v>
      </c>
      <c r="F118" s="18">
        <v>0</v>
      </c>
      <c r="G118" s="18">
        <v>0</v>
      </c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1:17" outlineLevel="3" x14ac:dyDescent="0.3">
      <c r="A119" s="93" t="s">
        <v>150</v>
      </c>
      <c r="B119" s="18">
        <v>4.6240000000000003E-2</v>
      </c>
      <c r="C119" s="18">
        <v>3.3320000000000002E-2</v>
      </c>
      <c r="D119" s="18">
        <v>2.0400000000000001E-2</v>
      </c>
      <c r="E119" s="18">
        <v>0</v>
      </c>
      <c r="F119" s="18">
        <v>0</v>
      </c>
      <c r="G119" s="18">
        <v>0</v>
      </c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1:17" outlineLevel="3" x14ac:dyDescent="0.3">
      <c r="A120" s="93" t="s">
        <v>119</v>
      </c>
      <c r="B120" s="18">
        <v>1.5130309737500001</v>
      </c>
      <c r="C120" s="18">
        <v>1.35</v>
      </c>
      <c r="D120" s="18">
        <v>1.2</v>
      </c>
      <c r="E120" s="18">
        <v>1.05</v>
      </c>
      <c r="F120" s="18">
        <v>0.9</v>
      </c>
      <c r="G120" s="18">
        <v>0.82499999999999996</v>
      </c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1:17" outlineLevel="3" x14ac:dyDescent="0.3">
      <c r="A121" s="93" t="s">
        <v>103</v>
      </c>
      <c r="B121" s="18">
        <v>9.7856250000000006E-2</v>
      </c>
      <c r="C121" s="18">
        <v>6.5237500000000004E-2</v>
      </c>
      <c r="D121" s="18">
        <v>3.2618750000000002E-2</v>
      </c>
      <c r="E121" s="18">
        <v>0</v>
      </c>
      <c r="F121" s="18">
        <v>0</v>
      </c>
      <c r="G121" s="18">
        <v>0</v>
      </c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1:17" outlineLevel="2" x14ac:dyDescent="0.3">
      <c r="A122" s="200" t="s">
        <v>52</v>
      </c>
      <c r="B122" s="115">
        <f t="shared" ref="B122:G122" si="20">SUM(B$123:B$124)</f>
        <v>0</v>
      </c>
      <c r="C122" s="115">
        <f t="shared" si="20"/>
        <v>0</v>
      </c>
      <c r="D122" s="115">
        <f t="shared" si="20"/>
        <v>0</v>
      </c>
      <c r="E122" s="115">
        <f t="shared" si="20"/>
        <v>0</v>
      </c>
      <c r="F122" s="115">
        <f t="shared" si="20"/>
        <v>1.5249999999999999</v>
      </c>
      <c r="G122" s="115">
        <f t="shared" si="20"/>
        <v>1.5249999999999999</v>
      </c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1:17" outlineLevel="3" x14ac:dyDescent="0.3">
      <c r="A123" s="93" t="s">
        <v>99</v>
      </c>
      <c r="B123" s="18">
        <v>0</v>
      </c>
      <c r="C123" s="18">
        <v>0</v>
      </c>
      <c r="D123" s="18">
        <v>0</v>
      </c>
      <c r="E123" s="18">
        <v>0</v>
      </c>
      <c r="F123" s="18">
        <v>0.7</v>
      </c>
      <c r="G123" s="18">
        <v>0.7</v>
      </c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1:17" outlineLevel="3" x14ac:dyDescent="0.3">
      <c r="A124" s="93" t="s">
        <v>97</v>
      </c>
      <c r="B124" s="18">
        <v>0</v>
      </c>
      <c r="C124" s="18">
        <v>0</v>
      </c>
      <c r="D124" s="18">
        <v>0</v>
      </c>
      <c r="E124" s="18">
        <v>0</v>
      </c>
      <c r="F124" s="18">
        <v>0.82499999999999996</v>
      </c>
      <c r="G124" s="18">
        <v>0.82499999999999996</v>
      </c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1:17" outlineLevel="2" x14ac:dyDescent="0.3">
      <c r="A125" s="200" t="s">
        <v>178</v>
      </c>
      <c r="B125" s="115">
        <f t="shared" ref="B125:G125" si="21">SUM(B$126:B$126)</f>
        <v>0.11598634367000001</v>
      </c>
      <c r="C125" s="115">
        <f t="shared" si="21"/>
        <v>0.11327080342</v>
      </c>
      <c r="D125" s="115">
        <f t="shared" si="21"/>
        <v>0.11262208411000001</v>
      </c>
      <c r="E125" s="115">
        <f t="shared" si="21"/>
        <v>0.11730037153</v>
      </c>
      <c r="F125" s="115">
        <f t="shared" si="21"/>
        <v>0.11398769168</v>
      </c>
      <c r="G125" s="115">
        <f t="shared" si="21"/>
        <v>0.10838844973</v>
      </c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1:17" outlineLevel="3" x14ac:dyDescent="0.3">
      <c r="A126" s="93" t="s">
        <v>147</v>
      </c>
      <c r="B126" s="18">
        <v>0.11598634367000001</v>
      </c>
      <c r="C126" s="18">
        <v>0.11327080342</v>
      </c>
      <c r="D126" s="18">
        <v>0.11262208411000001</v>
      </c>
      <c r="E126" s="18">
        <v>0.11730037153</v>
      </c>
      <c r="F126" s="18">
        <v>0.11398769168</v>
      </c>
      <c r="G126" s="18">
        <v>0.10838844973</v>
      </c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1:17" x14ac:dyDescent="0.3">
      <c r="B127" s="37"/>
      <c r="C127" s="37"/>
      <c r="D127" s="37"/>
      <c r="E127" s="37"/>
      <c r="F127" s="37"/>
      <c r="G127" s="37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1:17" x14ac:dyDescent="0.3">
      <c r="B128" s="37"/>
      <c r="C128" s="37"/>
      <c r="D128" s="37"/>
      <c r="E128" s="37"/>
      <c r="F128" s="37"/>
      <c r="G128" s="37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37"/>
      <c r="E129" s="37"/>
      <c r="F129" s="37"/>
      <c r="G129" s="37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37"/>
      <c r="E130" s="37"/>
      <c r="F130" s="37"/>
      <c r="G130" s="37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37"/>
      <c r="E131" s="37"/>
      <c r="F131" s="37"/>
      <c r="G131" s="37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37"/>
      <c r="E132" s="37"/>
      <c r="F132" s="37"/>
      <c r="G132" s="37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37"/>
      <c r="E133" s="37"/>
      <c r="F133" s="37"/>
      <c r="G133" s="37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37"/>
      <c r="E134" s="37"/>
      <c r="F134" s="37"/>
      <c r="G134" s="37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37"/>
      <c r="E135" s="37"/>
      <c r="F135" s="37"/>
      <c r="G135" s="37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37"/>
      <c r="E136" s="37"/>
      <c r="F136" s="37"/>
      <c r="G136" s="37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37"/>
      <c r="E137" s="37"/>
      <c r="F137" s="37"/>
      <c r="G137" s="37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37"/>
      <c r="E138" s="37"/>
      <c r="F138" s="37"/>
      <c r="G138" s="37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37"/>
      <c r="E139" s="37"/>
      <c r="F139" s="37"/>
      <c r="G139" s="37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37"/>
      <c r="E140" s="37"/>
      <c r="F140" s="37"/>
      <c r="G140" s="37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37"/>
      <c r="E141" s="37"/>
      <c r="F141" s="37"/>
      <c r="G141" s="37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37"/>
      <c r="E142" s="37"/>
      <c r="F142" s="37"/>
      <c r="G142" s="37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37"/>
      <c r="E143" s="37"/>
      <c r="F143" s="37"/>
      <c r="G143" s="37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37"/>
      <c r="E144" s="37"/>
      <c r="F144" s="37"/>
      <c r="G144" s="37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37"/>
      <c r="E145" s="37"/>
      <c r="F145" s="37"/>
      <c r="G145" s="37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37"/>
      <c r="E146" s="37"/>
      <c r="F146" s="37"/>
      <c r="G146" s="37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37"/>
      <c r="E147" s="37"/>
      <c r="F147" s="37"/>
      <c r="G147" s="37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37"/>
      <c r="E148" s="37"/>
      <c r="F148" s="37"/>
      <c r="G148" s="37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37"/>
      <c r="E149" s="37"/>
      <c r="F149" s="37"/>
      <c r="G149" s="37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37"/>
      <c r="E150" s="37"/>
      <c r="F150" s="37"/>
      <c r="G150" s="37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37"/>
      <c r="E151" s="37"/>
      <c r="F151" s="37"/>
      <c r="G151" s="37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37"/>
      <c r="E152" s="37"/>
      <c r="F152" s="37"/>
      <c r="G152" s="37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37"/>
      <c r="E153" s="37"/>
      <c r="F153" s="37"/>
      <c r="G153" s="37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37"/>
      <c r="E154" s="37"/>
      <c r="F154" s="37"/>
      <c r="G154" s="37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37"/>
      <c r="E155" s="37"/>
      <c r="F155" s="37"/>
      <c r="G155" s="37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37"/>
      <c r="E156" s="37"/>
      <c r="F156" s="37"/>
      <c r="G156" s="37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37"/>
      <c r="E157" s="37"/>
      <c r="F157" s="37"/>
      <c r="G157" s="37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37"/>
      <c r="E158" s="37"/>
      <c r="F158" s="37"/>
      <c r="G158" s="37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37"/>
      <c r="E159" s="37"/>
      <c r="F159" s="37"/>
      <c r="G159" s="37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37"/>
      <c r="E160" s="37"/>
      <c r="F160" s="37"/>
      <c r="G160" s="37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37"/>
      <c r="E161" s="37"/>
      <c r="F161" s="37"/>
      <c r="G161" s="37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37"/>
      <c r="E162" s="37"/>
      <c r="F162" s="37"/>
      <c r="G162" s="37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37"/>
      <c r="E163" s="37"/>
      <c r="F163" s="37"/>
      <c r="G163" s="37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37"/>
      <c r="E164" s="37"/>
      <c r="F164" s="37"/>
      <c r="G164" s="37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37"/>
      <c r="E165" s="37"/>
      <c r="F165" s="37"/>
      <c r="G165" s="37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37"/>
      <c r="E166" s="37"/>
      <c r="F166" s="37"/>
      <c r="G166" s="37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37"/>
      <c r="E167" s="37"/>
      <c r="F167" s="37"/>
      <c r="G167" s="37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37"/>
      <c r="E168" s="37"/>
      <c r="F168" s="37"/>
      <c r="G168" s="37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108" bestFit="1" customWidth="1"/>
    <col min="2" max="2" width="12.453125" style="50" bestFit="1" customWidth="1"/>
    <col min="3" max="3" width="13.54296875" style="50" bestFit="1" customWidth="1"/>
    <col min="4" max="4" width="10.26953125" style="73" customWidth="1"/>
    <col min="5" max="6" width="13.54296875" style="50" bestFit="1" customWidth="1"/>
    <col min="7" max="7" width="10.26953125" style="73" customWidth="1"/>
    <col min="8" max="8" width="12.7265625" style="50" hidden="1" customWidth="1"/>
    <col min="9" max="9" width="13.7265625" style="50" bestFit="1" customWidth="1"/>
    <col min="10" max="16384" width="9.1796875" style="108"/>
  </cols>
  <sheetData>
    <row r="1" spans="1:19" x14ac:dyDescent="0.3">
      <c r="A1" s="125"/>
      <c r="B1" s="26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31.12.2022</v>
      </c>
      <c r="C1" s="268"/>
      <c r="D1" s="268"/>
      <c r="E1" s="268"/>
    </row>
    <row r="2" spans="1:19" ht="38.25" customHeight="1" x14ac:dyDescent="0.45">
      <c r="A2" s="269" t="s">
        <v>7</v>
      </c>
      <c r="B2" s="258"/>
      <c r="C2" s="258"/>
      <c r="D2" s="258"/>
      <c r="E2" s="258"/>
      <c r="F2" s="258"/>
      <c r="G2" s="258"/>
      <c r="H2" s="258"/>
      <c r="I2" s="25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x14ac:dyDescent="0.3">
      <c r="A3" s="125"/>
    </row>
    <row r="4" spans="1:19" s="57" customFormat="1" x14ac:dyDescent="0.3">
      <c r="B4" s="229"/>
      <c r="C4" s="229"/>
      <c r="D4" s="20"/>
      <c r="E4" s="229"/>
      <c r="F4" s="229"/>
      <c r="G4" s="20"/>
      <c r="H4" s="229" t="s">
        <v>139</v>
      </c>
      <c r="I4" s="57" t="str">
        <f>VALVAL</f>
        <v>млрд. одиниць</v>
      </c>
    </row>
    <row r="5" spans="1:19" s="247" customFormat="1" x14ac:dyDescent="0.25">
      <c r="A5" s="149"/>
      <c r="B5" s="261">
        <v>44561</v>
      </c>
      <c r="C5" s="262"/>
      <c r="D5" s="263"/>
      <c r="E5" s="261">
        <v>44926</v>
      </c>
      <c r="F5" s="262"/>
      <c r="G5" s="263"/>
      <c r="H5" s="21"/>
      <c r="I5" s="21"/>
    </row>
    <row r="6" spans="1:19" s="192" customFormat="1" x14ac:dyDescent="0.25">
      <c r="A6" s="83"/>
      <c r="B6" s="104" t="s">
        <v>169</v>
      </c>
      <c r="C6" s="104" t="s">
        <v>172</v>
      </c>
      <c r="D6" s="140" t="s">
        <v>192</v>
      </c>
      <c r="E6" s="104" t="s">
        <v>169</v>
      </c>
      <c r="F6" s="104" t="s">
        <v>172</v>
      </c>
      <c r="G6" s="140" t="s">
        <v>192</v>
      </c>
      <c r="H6" s="104" t="s">
        <v>192</v>
      </c>
      <c r="I6" s="104" t="s">
        <v>63</v>
      </c>
    </row>
    <row r="7" spans="1:19" s="171" customFormat="1" ht="14.5" x14ac:dyDescent="0.25">
      <c r="A7" s="28" t="s">
        <v>152</v>
      </c>
      <c r="B7" s="218">
        <f t="shared" ref="B7:G7" si="0">SUM(B$8+ B$9)</f>
        <v>97.955884555140003</v>
      </c>
      <c r="C7" s="218">
        <f t="shared" si="0"/>
        <v>2672.0602100677197</v>
      </c>
      <c r="D7" s="233">
        <f t="shared" si="0"/>
        <v>1</v>
      </c>
      <c r="E7" s="218">
        <f t="shared" si="0"/>
        <v>111.37551404711</v>
      </c>
      <c r="F7" s="218">
        <f t="shared" si="0"/>
        <v>4072.8466229697297</v>
      </c>
      <c r="G7" s="233">
        <f t="shared" si="0"/>
        <v>1</v>
      </c>
      <c r="H7" s="218"/>
      <c r="I7" s="218">
        <f>SUM(I$8+ I$9)</f>
        <v>0</v>
      </c>
    </row>
    <row r="8" spans="1:19" s="127" customFormat="1" x14ac:dyDescent="0.25">
      <c r="A8" s="114" t="s">
        <v>65</v>
      </c>
      <c r="B8" s="70">
        <v>86.615691312519999</v>
      </c>
      <c r="C8" s="70">
        <v>2362.7201507571899</v>
      </c>
      <c r="D8" s="106">
        <v>0.88423200000000002</v>
      </c>
      <c r="E8" s="70">
        <v>101.59354286955001</v>
      </c>
      <c r="F8" s="70">
        <v>3715.1336317660898</v>
      </c>
      <c r="G8" s="106">
        <v>0.91217099999999995</v>
      </c>
      <c r="H8" s="70">
        <v>2.794E-2</v>
      </c>
      <c r="I8" s="70">
        <v>-21.4</v>
      </c>
    </row>
    <row r="9" spans="1:19" s="127" customFormat="1" x14ac:dyDescent="0.25">
      <c r="A9" s="114" t="s">
        <v>13</v>
      </c>
      <c r="B9" s="70">
        <v>11.34019324262</v>
      </c>
      <c r="C9" s="70">
        <v>309.34005931053002</v>
      </c>
      <c r="D9" s="106">
        <v>0.115768</v>
      </c>
      <c r="E9" s="70">
        <v>9.7819711775599991</v>
      </c>
      <c r="F9" s="70">
        <v>357.71299120364</v>
      </c>
      <c r="G9" s="106">
        <v>8.7829000000000004E-2</v>
      </c>
      <c r="H9" s="70">
        <v>-2.794E-2</v>
      </c>
      <c r="I9" s="70">
        <v>21.4</v>
      </c>
    </row>
    <row r="10" spans="1:19" x14ac:dyDescent="0.3">
      <c r="B10" s="37"/>
      <c r="C10" s="37"/>
      <c r="D10" s="59"/>
      <c r="E10" s="37"/>
      <c r="F10" s="37"/>
      <c r="G10" s="59"/>
      <c r="H10" s="37"/>
      <c r="I10" s="37"/>
      <c r="J10" s="98"/>
      <c r="K10" s="98"/>
      <c r="L10" s="98"/>
      <c r="M10" s="98"/>
      <c r="N10" s="98"/>
      <c r="O10" s="98"/>
      <c r="P10" s="98"/>
      <c r="Q10" s="98"/>
    </row>
    <row r="11" spans="1:19" x14ac:dyDescent="0.3">
      <c r="B11" s="37"/>
      <c r="C11" s="37"/>
      <c r="D11" s="59"/>
      <c r="E11" s="37"/>
      <c r="F11" s="37"/>
      <c r="G11" s="59"/>
      <c r="H11" s="37"/>
      <c r="I11" s="37"/>
      <c r="J11" s="98"/>
      <c r="K11" s="98"/>
      <c r="L11" s="98"/>
      <c r="M11" s="98"/>
      <c r="N11" s="98"/>
      <c r="O11" s="98"/>
      <c r="P11" s="98"/>
      <c r="Q11" s="98"/>
    </row>
    <row r="12" spans="1:19" x14ac:dyDescent="0.3">
      <c r="B12" s="37"/>
      <c r="C12" s="37"/>
      <c r="D12" s="59"/>
      <c r="E12" s="37"/>
      <c r="F12" s="37"/>
      <c r="G12" s="59"/>
      <c r="H12" s="37"/>
      <c r="I12" s="37"/>
      <c r="J12" s="98"/>
      <c r="K12" s="98"/>
      <c r="L12" s="98"/>
      <c r="M12" s="98"/>
      <c r="N12" s="98"/>
      <c r="O12" s="98"/>
      <c r="P12" s="98"/>
      <c r="Q12" s="98"/>
    </row>
    <row r="13" spans="1:19" x14ac:dyDescent="0.3">
      <c r="B13" s="37"/>
      <c r="C13" s="37"/>
      <c r="D13" s="59"/>
      <c r="E13" s="37"/>
      <c r="F13" s="37"/>
      <c r="G13" s="59"/>
      <c r="H13" s="37"/>
      <c r="I13" s="37"/>
      <c r="J13" s="98"/>
      <c r="K13" s="98"/>
      <c r="L13" s="98"/>
      <c r="M13" s="98"/>
      <c r="N13" s="98"/>
      <c r="O13" s="98"/>
      <c r="P13" s="98"/>
      <c r="Q13" s="98"/>
    </row>
    <row r="14" spans="1:19" x14ac:dyDescent="0.3">
      <c r="B14" s="37"/>
      <c r="C14" s="37"/>
      <c r="D14" s="59"/>
      <c r="E14" s="37"/>
      <c r="F14" s="37"/>
      <c r="G14" s="59"/>
      <c r="H14" s="37"/>
      <c r="I14" s="37"/>
      <c r="J14" s="98"/>
      <c r="K14" s="98"/>
      <c r="L14" s="98"/>
      <c r="M14" s="98"/>
      <c r="N14" s="98"/>
      <c r="O14" s="98"/>
      <c r="P14" s="98"/>
      <c r="Q14" s="98"/>
    </row>
    <row r="15" spans="1:19" x14ac:dyDescent="0.3">
      <c r="B15" s="37"/>
      <c r="C15" s="37"/>
      <c r="D15" s="59"/>
      <c r="E15" s="37"/>
      <c r="F15" s="37"/>
      <c r="G15" s="59"/>
      <c r="H15" s="37"/>
      <c r="I15" s="37"/>
      <c r="J15" s="98"/>
      <c r="K15" s="98"/>
      <c r="L15" s="98"/>
      <c r="M15" s="98"/>
      <c r="N15" s="98"/>
      <c r="O15" s="98"/>
      <c r="P15" s="98"/>
      <c r="Q15" s="98"/>
    </row>
    <row r="16" spans="1:19" x14ac:dyDescent="0.3">
      <c r="B16" s="37"/>
      <c r="C16" s="37"/>
      <c r="D16" s="59"/>
      <c r="E16" s="37"/>
      <c r="F16" s="37"/>
      <c r="G16" s="59"/>
      <c r="H16" s="37"/>
      <c r="I16" s="37"/>
      <c r="J16" s="98"/>
      <c r="K16" s="98"/>
      <c r="L16" s="98"/>
      <c r="M16" s="98"/>
      <c r="N16" s="98"/>
      <c r="O16" s="98"/>
      <c r="P16" s="98"/>
      <c r="Q16" s="98"/>
    </row>
    <row r="17" spans="2:17" x14ac:dyDescent="0.3">
      <c r="B17" s="37"/>
      <c r="C17" s="37"/>
      <c r="D17" s="59"/>
      <c r="E17" s="37"/>
      <c r="F17" s="37"/>
      <c r="G17" s="59"/>
      <c r="H17" s="37"/>
      <c r="I17" s="37"/>
      <c r="J17" s="98"/>
      <c r="K17" s="98"/>
      <c r="L17" s="98"/>
      <c r="M17" s="98"/>
      <c r="N17" s="98"/>
      <c r="O17" s="98"/>
      <c r="P17" s="98"/>
      <c r="Q17" s="98"/>
    </row>
    <row r="18" spans="2:17" x14ac:dyDescent="0.3">
      <c r="B18" s="37"/>
      <c r="C18" s="37"/>
      <c r="D18" s="59"/>
      <c r="E18" s="37"/>
      <c r="F18" s="37"/>
      <c r="G18" s="59"/>
      <c r="H18" s="37"/>
      <c r="I18" s="37"/>
      <c r="J18" s="98"/>
      <c r="K18" s="98"/>
      <c r="L18" s="98"/>
      <c r="M18" s="98"/>
      <c r="N18" s="98"/>
      <c r="O18" s="98"/>
      <c r="P18" s="98"/>
      <c r="Q18" s="98"/>
    </row>
    <row r="19" spans="2:17" x14ac:dyDescent="0.3">
      <c r="B19" s="37"/>
      <c r="C19" s="37"/>
      <c r="D19" s="59"/>
      <c r="E19" s="37"/>
      <c r="F19" s="37"/>
      <c r="G19" s="59"/>
      <c r="H19" s="37"/>
      <c r="I19" s="37"/>
      <c r="J19" s="98"/>
      <c r="K19" s="98"/>
      <c r="L19" s="98"/>
      <c r="M19" s="98"/>
      <c r="N19" s="98"/>
      <c r="O19" s="98"/>
      <c r="P19" s="98"/>
      <c r="Q19" s="98"/>
    </row>
    <row r="20" spans="2:17" x14ac:dyDescent="0.3">
      <c r="B20" s="37"/>
      <c r="C20" s="37"/>
      <c r="D20" s="59"/>
      <c r="E20" s="37"/>
      <c r="F20" s="37"/>
      <c r="G20" s="59"/>
      <c r="H20" s="37"/>
      <c r="I20" s="37"/>
      <c r="J20" s="98"/>
      <c r="K20" s="98"/>
      <c r="L20" s="98"/>
      <c r="M20" s="98"/>
      <c r="N20" s="98"/>
      <c r="O20" s="98"/>
      <c r="P20" s="98"/>
      <c r="Q20" s="98"/>
    </row>
    <row r="21" spans="2:17" x14ac:dyDescent="0.3">
      <c r="B21" s="37"/>
      <c r="C21" s="37"/>
      <c r="D21" s="59"/>
      <c r="E21" s="37"/>
      <c r="F21" s="37"/>
      <c r="G21" s="59"/>
      <c r="H21" s="37"/>
      <c r="I21" s="37"/>
      <c r="J21" s="98"/>
      <c r="K21" s="98"/>
      <c r="L21" s="98"/>
      <c r="M21" s="98"/>
      <c r="N21" s="98"/>
      <c r="O21" s="98"/>
      <c r="P21" s="98"/>
      <c r="Q21" s="98"/>
    </row>
    <row r="22" spans="2:17" x14ac:dyDescent="0.3">
      <c r="B22" s="37"/>
      <c r="C22" s="37"/>
      <c r="D22" s="59"/>
      <c r="E22" s="37"/>
      <c r="F22" s="37"/>
      <c r="G22" s="59"/>
      <c r="H22" s="37"/>
      <c r="I22" s="37"/>
      <c r="J22" s="98"/>
      <c r="K22" s="98"/>
      <c r="L22" s="98"/>
      <c r="M22" s="98"/>
      <c r="N22" s="98"/>
      <c r="O22" s="98"/>
      <c r="P22" s="98"/>
      <c r="Q22" s="98"/>
    </row>
    <row r="23" spans="2:17" x14ac:dyDescent="0.3">
      <c r="B23" s="37"/>
      <c r="C23" s="37"/>
      <c r="D23" s="59"/>
      <c r="E23" s="37"/>
      <c r="F23" s="37"/>
      <c r="G23" s="59"/>
      <c r="H23" s="37"/>
      <c r="I23" s="37"/>
      <c r="J23" s="98"/>
      <c r="K23" s="98"/>
      <c r="L23" s="98"/>
      <c r="M23" s="98"/>
      <c r="N23" s="98"/>
      <c r="O23" s="98"/>
      <c r="P23" s="98"/>
      <c r="Q23" s="98"/>
    </row>
    <row r="24" spans="2:17" x14ac:dyDescent="0.3">
      <c r="B24" s="37"/>
      <c r="C24" s="37"/>
      <c r="D24" s="59"/>
      <c r="E24" s="37"/>
      <c r="F24" s="37"/>
      <c r="G24" s="59"/>
      <c r="H24" s="37"/>
      <c r="I24" s="37"/>
      <c r="J24" s="98"/>
      <c r="K24" s="98"/>
      <c r="L24" s="98"/>
      <c r="M24" s="98"/>
      <c r="N24" s="98"/>
      <c r="O24" s="98"/>
      <c r="P24" s="98"/>
      <c r="Q24" s="98"/>
    </row>
    <row r="25" spans="2:17" x14ac:dyDescent="0.3">
      <c r="B25" s="37"/>
      <c r="C25" s="37"/>
      <c r="D25" s="59"/>
      <c r="E25" s="37"/>
      <c r="F25" s="37"/>
      <c r="G25" s="59"/>
      <c r="H25" s="37"/>
      <c r="I25" s="37"/>
      <c r="J25" s="98"/>
      <c r="K25" s="98"/>
      <c r="L25" s="98"/>
      <c r="M25" s="98"/>
      <c r="N25" s="98"/>
      <c r="O25" s="98"/>
      <c r="P25" s="98"/>
      <c r="Q25" s="98"/>
    </row>
    <row r="26" spans="2:17" x14ac:dyDescent="0.3">
      <c r="B26" s="37"/>
      <c r="C26" s="37"/>
      <c r="D26" s="59"/>
      <c r="E26" s="37"/>
      <c r="F26" s="37"/>
      <c r="G26" s="59"/>
      <c r="H26" s="37"/>
      <c r="I26" s="37"/>
      <c r="J26" s="98"/>
      <c r="K26" s="98"/>
      <c r="L26" s="98"/>
      <c r="M26" s="98"/>
      <c r="N26" s="98"/>
      <c r="O26" s="98"/>
      <c r="P26" s="98"/>
      <c r="Q26" s="98"/>
    </row>
    <row r="27" spans="2:17" x14ac:dyDescent="0.3">
      <c r="B27" s="37"/>
      <c r="C27" s="37"/>
      <c r="D27" s="59"/>
      <c r="E27" s="37"/>
      <c r="F27" s="37"/>
      <c r="G27" s="59"/>
      <c r="H27" s="37"/>
      <c r="I27" s="37"/>
      <c r="J27" s="98"/>
      <c r="K27" s="98"/>
      <c r="L27" s="98"/>
      <c r="M27" s="98"/>
      <c r="N27" s="98"/>
      <c r="O27" s="98"/>
      <c r="P27" s="98"/>
      <c r="Q27" s="98"/>
    </row>
    <row r="28" spans="2:17" x14ac:dyDescent="0.3">
      <c r="B28" s="37"/>
      <c r="C28" s="37"/>
      <c r="D28" s="59"/>
      <c r="E28" s="37"/>
      <c r="F28" s="37"/>
      <c r="G28" s="59"/>
      <c r="H28" s="37"/>
      <c r="I28" s="37"/>
      <c r="J28" s="98"/>
      <c r="K28" s="98"/>
      <c r="L28" s="98"/>
      <c r="M28" s="98"/>
      <c r="N28" s="98"/>
      <c r="O28" s="98"/>
      <c r="P28" s="98"/>
      <c r="Q28" s="98"/>
    </row>
    <row r="29" spans="2:17" x14ac:dyDescent="0.3">
      <c r="B29" s="37"/>
      <c r="C29" s="37"/>
      <c r="D29" s="59"/>
      <c r="E29" s="37"/>
      <c r="F29" s="37"/>
      <c r="G29" s="59"/>
      <c r="H29" s="37"/>
      <c r="I29" s="37"/>
      <c r="J29" s="98"/>
      <c r="K29" s="98"/>
      <c r="L29" s="98"/>
      <c r="M29" s="98"/>
      <c r="N29" s="98"/>
      <c r="O29" s="98"/>
      <c r="P29" s="98"/>
      <c r="Q29" s="98"/>
    </row>
    <row r="30" spans="2:17" x14ac:dyDescent="0.3">
      <c r="B30" s="37"/>
      <c r="C30" s="37"/>
      <c r="D30" s="59"/>
      <c r="E30" s="37"/>
      <c r="F30" s="37"/>
      <c r="G30" s="59"/>
      <c r="H30" s="37"/>
      <c r="I30" s="37"/>
      <c r="J30" s="98"/>
      <c r="K30" s="98"/>
      <c r="L30" s="98"/>
      <c r="M30" s="98"/>
      <c r="N30" s="98"/>
      <c r="O30" s="98"/>
      <c r="P30" s="98"/>
      <c r="Q30" s="98"/>
    </row>
    <row r="31" spans="2:17" x14ac:dyDescent="0.3">
      <c r="B31" s="37"/>
      <c r="C31" s="37"/>
      <c r="D31" s="59"/>
      <c r="E31" s="37"/>
      <c r="F31" s="37"/>
      <c r="G31" s="59"/>
      <c r="H31" s="37"/>
      <c r="I31" s="37"/>
      <c r="J31" s="98"/>
      <c r="K31" s="98"/>
      <c r="L31" s="98"/>
      <c r="M31" s="98"/>
      <c r="N31" s="98"/>
      <c r="O31" s="98"/>
      <c r="P31" s="98"/>
      <c r="Q31" s="98"/>
    </row>
    <row r="32" spans="2:17" x14ac:dyDescent="0.3">
      <c r="B32" s="37"/>
      <c r="C32" s="37"/>
      <c r="D32" s="59"/>
      <c r="E32" s="37"/>
      <c r="F32" s="37"/>
      <c r="G32" s="59"/>
      <c r="H32" s="37"/>
      <c r="I32" s="37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37"/>
      <c r="C33" s="37"/>
      <c r="D33" s="59"/>
      <c r="E33" s="37"/>
      <c r="F33" s="37"/>
      <c r="G33" s="59"/>
      <c r="H33" s="37"/>
      <c r="I33" s="37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37"/>
      <c r="C34" s="37"/>
      <c r="D34" s="59"/>
      <c r="E34" s="37"/>
      <c r="F34" s="37"/>
      <c r="G34" s="59"/>
      <c r="H34" s="37"/>
      <c r="I34" s="37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37"/>
      <c r="C35" s="37"/>
      <c r="D35" s="59"/>
      <c r="E35" s="37"/>
      <c r="F35" s="37"/>
      <c r="G35" s="59"/>
      <c r="H35" s="37"/>
      <c r="I35" s="37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37"/>
      <c r="C36" s="37"/>
      <c r="D36" s="59"/>
      <c r="E36" s="37"/>
      <c r="F36" s="37"/>
      <c r="G36" s="59"/>
      <c r="H36" s="37"/>
      <c r="I36" s="37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37"/>
      <c r="C37" s="37"/>
      <c r="D37" s="59"/>
      <c r="E37" s="37"/>
      <c r="F37" s="37"/>
      <c r="G37" s="59"/>
      <c r="H37" s="37"/>
      <c r="I37" s="37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37"/>
      <c r="C38" s="37"/>
      <c r="D38" s="59"/>
      <c r="E38" s="37"/>
      <c r="F38" s="37"/>
      <c r="G38" s="59"/>
      <c r="H38" s="37"/>
      <c r="I38" s="37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37"/>
      <c r="C39" s="37"/>
      <c r="D39" s="59"/>
      <c r="E39" s="37"/>
      <c r="F39" s="37"/>
      <c r="G39" s="59"/>
      <c r="H39" s="37"/>
      <c r="I39" s="37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37"/>
      <c r="C40" s="37"/>
      <c r="D40" s="59"/>
      <c r="E40" s="37"/>
      <c r="F40" s="37"/>
      <c r="G40" s="59"/>
      <c r="H40" s="37"/>
      <c r="I40" s="37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37"/>
      <c r="C41" s="37"/>
      <c r="D41" s="59"/>
      <c r="E41" s="37"/>
      <c r="F41" s="37"/>
      <c r="G41" s="59"/>
      <c r="H41" s="37"/>
      <c r="I41" s="37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37"/>
      <c r="C42" s="37"/>
      <c r="D42" s="59"/>
      <c r="E42" s="37"/>
      <c r="F42" s="37"/>
      <c r="G42" s="59"/>
      <c r="H42" s="37"/>
      <c r="I42" s="37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37"/>
      <c r="C43" s="37"/>
      <c r="D43" s="59"/>
      <c r="E43" s="37"/>
      <c r="F43" s="37"/>
      <c r="G43" s="59"/>
      <c r="H43" s="37"/>
      <c r="I43" s="37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37"/>
      <c r="C44" s="37"/>
      <c r="D44" s="59"/>
      <c r="E44" s="37"/>
      <c r="F44" s="37"/>
      <c r="G44" s="59"/>
      <c r="H44" s="37"/>
      <c r="I44" s="37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37"/>
      <c r="C45" s="37"/>
      <c r="D45" s="59"/>
      <c r="E45" s="37"/>
      <c r="F45" s="37"/>
      <c r="G45" s="59"/>
      <c r="H45" s="37"/>
      <c r="I45" s="37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37"/>
      <c r="C46" s="37"/>
      <c r="D46" s="59"/>
      <c r="E46" s="37"/>
      <c r="F46" s="37"/>
      <c r="G46" s="59"/>
      <c r="H46" s="37"/>
      <c r="I46" s="37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37"/>
      <c r="C47" s="37"/>
      <c r="D47" s="59"/>
      <c r="E47" s="37"/>
      <c r="F47" s="37"/>
      <c r="G47" s="59"/>
      <c r="H47" s="37"/>
      <c r="I47" s="37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37"/>
      <c r="C48" s="37"/>
      <c r="D48" s="59"/>
      <c r="E48" s="37"/>
      <c r="F48" s="37"/>
      <c r="G48" s="59"/>
      <c r="H48" s="37"/>
      <c r="I48" s="37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37"/>
      <c r="C49" s="37"/>
      <c r="D49" s="59"/>
      <c r="E49" s="37"/>
      <c r="F49" s="37"/>
      <c r="G49" s="59"/>
      <c r="H49" s="37"/>
      <c r="I49" s="37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37"/>
      <c r="C50" s="37"/>
      <c r="D50" s="59"/>
      <c r="E50" s="37"/>
      <c r="F50" s="37"/>
      <c r="G50" s="59"/>
      <c r="H50" s="37"/>
      <c r="I50" s="37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37"/>
      <c r="C51" s="37"/>
      <c r="D51" s="59"/>
      <c r="E51" s="37"/>
      <c r="F51" s="37"/>
      <c r="G51" s="59"/>
      <c r="H51" s="37"/>
      <c r="I51" s="37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37"/>
      <c r="C52" s="37"/>
      <c r="D52" s="59"/>
      <c r="E52" s="37"/>
      <c r="F52" s="37"/>
      <c r="G52" s="59"/>
      <c r="H52" s="37"/>
      <c r="I52" s="37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37"/>
      <c r="C53" s="37"/>
      <c r="D53" s="59"/>
      <c r="E53" s="37"/>
      <c r="F53" s="37"/>
      <c r="G53" s="59"/>
      <c r="H53" s="37"/>
      <c r="I53" s="37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37"/>
      <c r="C54" s="37"/>
      <c r="D54" s="59"/>
      <c r="E54" s="37"/>
      <c r="F54" s="37"/>
      <c r="G54" s="59"/>
      <c r="H54" s="37"/>
      <c r="I54" s="37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37"/>
      <c r="C55" s="37"/>
      <c r="D55" s="59"/>
      <c r="E55" s="37"/>
      <c r="F55" s="37"/>
      <c r="G55" s="59"/>
      <c r="H55" s="37"/>
      <c r="I55" s="37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37"/>
      <c r="C56" s="37"/>
      <c r="D56" s="59"/>
      <c r="E56" s="37"/>
      <c r="F56" s="37"/>
      <c r="G56" s="59"/>
      <c r="H56" s="37"/>
      <c r="I56" s="37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37"/>
      <c r="C57" s="37"/>
      <c r="D57" s="59"/>
      <c r="E57" s="37"/>
      <c r="F57" s="37"/>
      <c r="G57" s="59"/>
      <c r="H57" s="37"/>
      <c r="I57" s="37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37"/>
      <c r="C58" s="37"/>
      <c r="D58" s="59"/>
      <c r="E58" s="37"/>
      <c r="F58" s="37"/>
      <c r="G58" s="59"/>
      <c r="H58" s="37"/>
      <c r="I58" s="37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37"/>
      <c r="C59" s="37"/>
      <c r="D59" s="59"/>
      <c r="E59" s="37"/>
      <c r="F59" s="37"/>
      <c r="G59" s="59"/>
      <c r="H59" s="37"/>
      <c r="I59" s="37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37"/>
      <c r="C60" s="37"/>
      <c r="D60" s="59"/>
      <c r="E60" s="37"/>
      <c r="F60" s="37"/>
      <c r="G60" s="59"/>
      <c r="H60" s="37"/>
      <c r="I60" s="37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37"/>
      <c r="C61" s="37"/>
      <c r="D61" s="59"/>
      <c r="E61" s="37"/>
      <c r="F61" s="37"/>
      <c r="G61" s="59"/>
      <c r="H61" s="37"/>
      <c r="I61" s="37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37"/>
      <c r="C62" s="37"/>
      <c r="D62" s="59"/>
      <c r="E62" s="37"/>
      <c r="F62" s="37"/>
      <c r="G62" s="59"/>
      <c r="H62" s="37"/>
      <c r="I62" s="37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37"/>
      <c r="C63" s="37"/>
      <c r="D63" s="59"/>
      <c r="E63" s="37"/>
      <c r="F63" s="37"/>
      <c r="G63" s="59"/>
      <c r="H63" s="37"/>
      <c r="I63" s="37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37"/>
      <c r="C64" s="37"/>
      <c r="D64" s="59"/>
      <c r="E64" s="37"/>
      <c r="F64" s="37"/>
      <c r="G64" s="59"/>
      <c r="H64" s="37"/>
      <c r="I64" s="37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37"/>
      <c r="C65" s="37"/>
      <c r="D65" s="59"/>
      <c r="E65" s="37"/>
      <c r="F65" s="37"/>
      <c r="G65" s="59"/>
      <c r="H65" s="37"/>
      <c r="I65" s="37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37"/>
      <c r="C66" s="37"/>
      <c r="D66" s="59"/>
      <c r="E66" s="37"/>
      <c r="F66" s="37"/>
      <c r="G66" s="59"/>
      <c r="H66" s="37"/>
      <c r="I66" s="37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37"/>
      <c r="C67" s="37"/>
      <c r="D67" s="59"/>
      <c r="E67" s="37"/>
      <c r="F67" s="37"/>
      <c r="G67" s="59"/>
      <c r="H67" s="37"/>
      <c r="I67" s="37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37"/>
      <c r="C68" s="37"/>
      <c r="D68" s="59"/>
      <c r="E68" s="37"/>
      <c r="F68" s="37"/>
      <c r="G68" s="59"/>
      <c r="H68" s="37"/>
      <c r="I68" s="37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37"/>
      <c r="C69" s="37"/>
      <c r="D69" s="59"/>
      <c r="E69" s="37"/>
      <c r="F69" s="37"/>
      <c r="G69" s="59"/>
      <c r="H69" s="37"/>
      <c r="I69" s="37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37"/>
      <c r="C70" s="37"/>
      <c r="D70" s="59"/>
      <c r="E70" s="37"/>
      <c r="F70" s="37"/>
      <c r="G70" s="59"/>
      <c r="H70" s="37"/>
      <c r="I70" s="37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37"/>
      <c r="C71" s="37"/>
      <c r="D71" s="59"/>
      <c r="E71" s="37"/>
      <c r="F71" s="37"/>
      <c r="G71" s="59"/>
      <c r="H71" s="37"/>
      <c r="I71" s="37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37"/>
      <c r="C72" s="37"/>
      <c r="D72" s="59"/>
      <c r="E72" s="37"/>
      <c r="F72" s="37"/>
      <c r="G72" s="59"/>
      <c r="H72" s="37"/>
      <c r="I72" s="37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37"/>
      <c r="C73" s="37"/>
      <c r="D73" s="59"/>
      <c r="E73" s="37"/>
      <c r="F73" s="37"/>
      <c r="G73" s="59"/>
      <c r="H73" s="37"/>
      <c r="I73" s="37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37"/>
      <c r="C74" s="37"/>
      <c r="D74" s="59"/>
      <c r="E74" s="37"/>
      <c r="F74" s="37"/>
      <c r="G74" s="59"/>
      <c r="H74" s="37"/>
      <c r="I74" s="37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37"/>
      <c r="C75" s="37"/>
      <c r="D75" s="59"/>
      <c r="E75" s="37"/>
      <c r="F75" s="37"/>
      <c r="G75" s="59"/>
      <c r="H75" s="37"/>
      <c r="I75" s="37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37"/>
      <c r="C76" s="37"/>
      <c r="D76" s="59"/>
      <c r="E76" s="37"/>
      <c r="F76" s="37"/>
      <c r="G76" s="59"/>
      <c r="H76" s="37"/>
      <c r="I76" s="37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37"/>
      <c r="C77" s="37"/>
      <c r="D77" s="59"/>
      <c r="E77" s="37"/>
      <c r="F77" s="37"/>
      <c r="G77" s="59"/>
      <c r="H77" s="37"/>
      <c r="I77" s="37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37"/>
      <c r="C78" s="37"/>
      <c r="D78" s="59"/>
      <c r="E78" s="37"/>
      <c r="F78" s="37"/>
      <c r="G78" s="59"/>
      <c r="H78" s="37"/>
      <c r="I78" s="37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37"/>
      <c r="C79" s="37"/>
      <c r="D79" s="59"/>
      <c r="E79" s="37"/>
      <c r="F79" s="37"/>
      <c r="G79" s="59"/>
      <c r="H79" s="37"/>
      <c r="I79" s="37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37"/>
      <c r="C80" s="37"/>
      <c r="D80" s="59"/>
      <c r="E80" s="37"/>
      <c r="F80" s="37"/>
      <c r="G80" s="59"/>
      <c r="H80" s="37"/>
      <c r="I80" s="37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37"/>
      <c r="C81" s="37"/>
      <c r="D81" s="59"/>
      <c r="E81" s="37"/>
      <c r="F81" s="37"/>
      <c r="G81" s="59"/>
      <c r="H81" s="37"/>
      <c r="I81" s="37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37"/>
      <c r="C82" s="37"/>
      <c r="D82" s="59"/>
      <c r="E82" s="37"/>
      <c r="F82" s="37"/>
      <c r="G82" s="59"/>
      <c r="H82" s="37"/>
      <c r="I82" s="37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37"/>
      <c r="C83" s="37"/>
      <c r="D83" s="59"/>
      <c r="E83" s="37"/>
      <c r="F83" s="37"/>
      <c r="G83" s="59"/>
      <c r="H83" s="37"/>
      <c r="I83" s="37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37"/>
      <c r="C84" s="37"/>
      <c r="D84" s="59"/>
      <c r="E84" s="37"/>
      <c r="F84" s="37"/>
      <c r="G84" s="59"/>
      <c r="H84" s="37"/>
      <c r="I84" s="37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37"/>
      <c r="C85" s="37"/>
      <c r="D85" s="59"/>
      <c r="E85" s="37"/>
      <c r="F85" s="37"/>
      <c r="G85" s="59"/>
      <c r="H85" s="37"/>
      <c r="I85" s="37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37"/>
      <c r="C86" s="37"/>
      <c r="D86" s="59"/>
      <c r="E86" s="37"/>
      <c r="F86" s="37"/>
      <c r="G86" s="59"/>
      <c r="H86" s="37"/>
      <c r="I86" s="37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37"/>
      <c r="C87" s="37"/>
      <c r="D87" s="59"/>
      <c r="E87" s="37"/>
      <c r="F87" s="37"/>
      <c r="G87" s="59"/>
      <c r="H87" s="37"/>
      <c r="I87" s="37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37"/>
      <c r="C88" s="37"/>
      <c r="D88" s="59"/>
      <c r="E88" s="37"/>
      <c r="F88" s="37"/>
      <c r="G88" s="59"/>
      <c r="H88" s="37"/>
      <c r="I88" s="37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37"/>
      <c r="C89" s="37"/>
      <c r="D89" s="59"/>
      <c r="E89" s="37"/>
      <c r="F89" s="37"/>
      <c r="G89" s="59"/>
      <c r="H89" s="37"/>
      <c r="I89" s="37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37"/>
      <c r="C90" s="37"/>
      <c r="D90" s="59"/>
      <c r="E90" s="37"/>
      <c r="F90" s="37"/>
      <c r="G90" s="59"/>
      <c r="H90" s="37"/>
      <c r="I90" s="37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37"/>
      <c r="C91" s="37"/>
      <c r="D91" s="59"/>
      <c r="E91" s="37"/>
      <c r="F91" s="37"/>
      <c r="G91" s="59"/>
      <c r="H91" s="37"/>
      <c r="I91" s="37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37"/>
      <c r="C92" s="37"/>
      <c r="D92" s="59"/>
      <c r="E92" s="37"/>
      <c r="F92" s="37"/>
      <c r="G92" s="59"/>
      <c r="H92" s="37"/>
      <c r="I92" s="37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37"/>
      <c r="C93" s="37"/>
      <c r="D93" s="59"/>
      <c r="E93" s="37"/>
      <c r="F93" s="37"/>
      <c r="G93" s="59"/>
      <c r="H93" s="37"/>
      <c r="I93" s="37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37"/>
      <c r="C94" s="37"/>
      <c r="D94" s="59"/>
      <c r="E94" s="37"/>
      <c r="F94" s="37"/>
      <c r="G94" s="59"/>
      <c r="H94" s="37"/>
      <c r="I94" s="37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37"/>
      <c r="C95" s="37"/>
      <c r="D95" s="59"/>
      <c r="E95" s="37"/>
      <c r="F95" s="37"/>
      <c r="G95" s="59"/>
      <c r="H95" s="37"/>
      <c r="I95" s="37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37"/>
      <c r="C96" s="37"/>
      <c r="D96" s="59"/>
      <c r="E96" s="37"/>
      <c r="F96" s="37"/>
      <c r="G96" s="59"/>
      <c r="H96" s="37"/>
      <c r="I96" s="37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37"/>
      <c r="C97" s="37"/>
      <c r="D97" s="59"/>
      <c r="E97" s="37"/>
      <c r="F97" s="37"/>
      <c r="G97" s="59"/>
      <c r="H97" s="37"/>
      <c r="I97" s="37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37"/>
      <c r="C98" s="37"/>
      <c r="D98" s="59"/>
      <c r="E98" s="37"/>
      <c r="F98" s="37"/>
      <c r="G98" s="59"/>
      <c r="H98" s="37"/>
      <c r="I98" s="37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37"/>
      <c r="C99" s="37"/>
      <c r="D99" s="59"/>
      <c r="E99" s="37"/>
      <c r="F99" s="37"/>
      <c r="G99" s="59"/>
      <c r="H99" s="37"/>
      <c r="I99" s="37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37"/>
      <c r="C100" s="37"/>
      <c r="D100" s="59"/>
      <c r="E100" s="37"/>
      <c r="F100" s="37"/>
      <c r="G100" s="59"/>
      <c r="H100" s="37"/>
      <c r="I100" s="37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37"/>
      <c r="C101" s="37"/>
      <c r="D101" s="59"/>
      <c r="E101" s="37"/>
      <c r="F101" s="37"/>
      <c r="G101" s="59"/>
      <c r="H101" s="37"/>
      <c r="I101" s="37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37"/>
      <c r="C102" s="37"/>
      <c r="D102" s="59"/>
      <c r="E102" s="37"/>
      <c r="F102" s="37"/>
      <c r="G102" s="59"/>
      <c r="H102" s="37"/>
      <c r="I102" s="37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37"/>
      <c r="C103" s="37"/>
      <c r="D103" s="59"/>
      <c r="E103" s="37"/>
      <c r="F103" s="37"/>
      <c r="G103" s="59"/>
      <c r="H103" s="37"/>
      <c r="I103" s="37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37"/>
      <c r="C104" s="37"/>
      <c r="D104" s="59"/>
      <c r="E104" s="37"/>
      <c r="F104" s="37"/>
      <c r="G104" s="59"/>
      <c r="H104" s="37"/>
      <c r="I104" s="37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37"/>
      <c r="C105" s="37"/>
      <c r="D105" s="59"/>
      <c r="E105" s="37"/>
      <c r="F105" s="37"/>
      <c r="G105" s="59"/>
      <c r="H105" s="37"/>
      <c r="I105" s="37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37"/>
      <c r="C106" s="37"/>
      <c r="D106" s="59"/>
      <c r="E106" s="37"/>
      <c r="F106" s="37"/>
      <c r="G106" s="59"/>
      <c r="H106" s="37"/>
      <c r="I106" s="37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37"/>
      <c r="C107" s="37"/>
      <c r="D107" s="59"/>
      <c r="E107" s="37"/>
      <c r="F107" s="37"/>
      <c r="G107" s="59"/>
      <c r="H107" s="37"/>
      <c r="I107" s="37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37"/>
      <c r="C108" s="37"/>
      <c r="D108" s="59"/>
      <c r="E108" s="37"/>
      <c r="F108" s="37"/>
      <c r="G108" s="59"/>
      <c r="H108" s="37"/>
      <c r="I108" s="37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37"/>
      <c r="C109" s="37"/>
      <c r="D109" s="59"/>
      <c r="E109" s="37"/>
      <c r="F109" s="37"/>
      <c r="G109" s="59"/>
      <c r="H109" s="37"/>
      <c r="I109" s="37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37"/>
      <c r="C110" s="37"/>
      <c r="D110" s="59"/>
      <c r="E110" s="37"/>
      <c r="F110" s="37"/>
      <c r="G110" s="59"/>
      <c r="H110" s="37"/>
      <c r="I110" s="37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37"/>
      <c r="C111" s="37"/>
      <c r="D111" s="59"/>
      <c r="E111" s="37"/>
      <c r="F111" s="37"/>
      <c r="G111" s="59"/>
      <c r="H111" s="37"/>
      <c r="I111" s="37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37"/>
      <c r="C112" s="37"/>
      <c r="D112" s="59"/>
      <c r="E112" s="37"/>
      <c r="F112" s="37"/>
      <c r="G112" s="59"/>
      <c r="H112" s="37"/>
      <c r="I112" s="37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37"/>
      <c r="C113" s="37"/>
      <c r="D113" s="59"/>
      <c r="E113" s="37"/>
      <c r="F113" s="37"/>
      <c r="G113" s="59"/>
      <c r="H113" s="37"/>
      <c r="I113" s="37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37"/>
      <c r="C114" s="37"/>
      <c r="D114" s="59"/>
      <c r="E114" s="37"/>
      <c r="F114" s="37"/>
      <c r="G114" s="59"/>
      <c r="H114" s="37"/>
      <c r="I114" s="37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37"/>
      <c r="C115" s="37"/>
      <c r="D115" s="59"/>
      <c r="E115" s="37"/>
      <c r="F115" s="37"/>
      <c r="G115" s="59"/>
      <c r="H115" s="37"/>
      <c r="I115" s="37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37"/>
      <c r="C116" s="37"/>
      <c r="D116" s="59"/>
      <c r="E116" s="37"/>
      <c r="F116" s="37"/>
      <c r="G116" s="59"/>
      <c r="H116" s="37"/>
      <c r="I116" s="37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37"/>
      <c r="C117" s="37"/>
      <c r="D117" s="59"/>
      <c r="E117" s="37"/>
      <c r="F117" s="37"/>
      <c r="G117" s="59"/>
      <c r="H117" s="37"/>
      <c r="I117" s="37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37"/>
      <c r="C118" s="37"/>
      <c r="D118" s="59"/>
      <c r="E118" s="37"/>
      <c r="F118" s="37"/>
      <c r="G118" s="59"/>
      <c r="H118" s="37"/>
      <c r="I118" s="37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37"/>
      <c r="C119" s="37"/>
      <c r="D119" s="59"/>
      <c r="E119" s="37"/>
      <c r="F119" s="37"/>
      <c r="G119" s="59"/>
      <c r="H119" s="37"/>
      <c r="I119" s="37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37"/>
      <c r="C120" s="37"/>
      <c r="D120" s="59"/>
      <c r="E120" s="37"/>
      <c r="F120" s="37"/>
      <c r="G120" s="59"/>
      <c r="H120" s="37"/>
      <c r="I120" s="37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37"/>
      <c r="C121" s="37"/>
      <c r="D121" s="59"/>
      <c r="E121" s="37"/>
      <c r="F121" s="37"/>
      <c r="G121" s="59"/>
      <c r="H121" s="37"/>
      <c r="I121" s="37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37"/>
      <c r="C122" s="37"/>
      <c r="D122" s="59"/>
      <c r="E122" s="37"/>
      <c r="F122" s="37"/>
      <c r="G122" s="59"/>
      <c r="H122" s="37"/>
      <c r="I122" s="37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37"/>
      <c r="C123" s="37"/>
      <c r="D123" s="59"/>
      <c r="E123" s="37"/>
      <c r="F123" s="37"/>
      <c r="G123" s="59"/>
      <c r="H123" s="37"/>
      <c r="I123" s="37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37"/>
      <c r="C124" s="37"/>
      <c r="D124" s="59"/>
      <c r="E124" s="37"/>
      <c r="F124" s="37"/>
      <c r="G124" s="59"/>
      <c r="H124" s="37"/>
      <c r="I124" s="37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37"/>
      <c r="C125" s="37"/>
      <c r="D125" s="59"/>
      <c r="E125" s="37"/>
      <c r="F125" s="37"/>
      <c r="G125" s="59"/>
      <c r="H125" s="37"/>
      <c r="I125" s="37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37"/>
      <c r="C126" s="37"/>
      <c r="D126" s="59"/>
      <c r="E126" s="37"/>
      <c r="F126" s="37"/>
      <c r="G126" s="59"/>
      <c r="H126" s="37"/>
      <c r="I126" s="37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37"/>
      <c r="C127" s="37"/>
      <c r="D127" s="59"/>
      <c r="E127" s="37"/>
      <c r="F127" s="37"/>
      <c r="G127" s="59"/>
      <c r="H127" s="37"/>
      <c r="I127" s="37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37"/>
      <c r="C128" s="37"/>
      <c r="D128" s="59"/>
      <c r="E128" s="37"/>
      <c r="F128" s="37"/>
      <c r="G128" s="59"/>
      <c r="H128" s="37"/>
      <c r="I128" s="37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37"/>
      <c r="C129" s="37"/>
      <c r="D129" s="59"/>
      <c r="E129" s="37"/>
      <c r="F129" s="37"/>
      <c r="G129" s="59"/>
      <c r="H129" s="37"/>
      <c r="I129" s="37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37"/>
      <c r="C130" s="37"/>
      <c r="D130" s="59"/>
      <c r="E130" s="37"/>
      <c r="F130" s="37"/>
      <c r="G130" s="59"/>
      <c r="H130" s="37"/>
      <c r="I130" s="37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37"/>
      <c r="C131" s="37"/>
      <c r="D131" s="59"/>
      <c r="E131" s="37"/>
      <c r="F131" s="37"/>
      <c r="G131" s="59"/>
      <c r="H131" s="37"/>
      <c r="I131" s="37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37"/>
      <c r="C132" s="37"/>
      <c r="D132" s="59"/>
      <c r="E132" s="37"/>
      <c r="F132" s="37"/>
      <c r="G132" s="59"/>
      <c r="H132" s="37"/>
      <c r="I132" s="37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37"/>
      <c r="C133" s="37"/>
      <c r="D133" s="59"/>
      <c r="E133" s="37"/>
      <c r="F133" s="37"/>
      <c r="G133" s="59"/>
      <c r="H133" s="37"/>
      <c r="I133" s="37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37"/>
      <c r="C134" s="37"/>
      <c r="D134" s="59"/>
      <c r="E134" s="37"/>
      <c r="F134" s="37"/>
      <c r="G134" s="59"/>
      <c r="H134" s="37"/>
      <c r="I134" s="37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37"/>
      <c r="C135" s="37"/>
      <c r="D135" s="59"/>
      <c r="E135" s="37"/>
      <c r="F135" s="37"/>
      <c r="G135" s="59"/>
      <c r="H135" s="37"/>
      <c r="I135" s="37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37"/>
      <c r="C136" s="37"/>
      <c r="D136" s="59"/>
      <c r="E136" s="37"/>
      <c r="F136" s="37"/>
      <c r="G136" s="59"/>
      <c r="H136" s="37"/>
      <c r="I136" s="37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37"/>
      <c r="C137" s="37"/>
      <c r="D137" s="59"/>
      <c r="E137" s="37"/>
      <c r="F137" s="37"/>
      <c r="G137" s="59"/>
      <c r="H137" s="37"/>
      <c r="I137" s="37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37"/>
      <c r="C138" s="37"/>
      <c r="D138" s="59"/>
      <c r="E138" s="37"/>
      <c r="F138" s="37"/>
      <c r="G138" s="59"/>
      <c r="H138" s="37"/>
      <c r="I138" s="37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37"/>
      <c r="C139" s="37"/>
      <c r="D139" s="59"/>
      <c r="E139" s="37"/>
      <c r="F139" s="37"/>
      <c r="G139" s="59"/>
      <c r="H139" s="37"/>
      <c r="I139" s="37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37"/>
      <c r="C140" s="37"/>
      <c r="D140" s="59"/>
      <c r="E140" s="37"/>
      <c r="F140" s="37"/>
      <c r="G140" s="59"/>
      <c r="H140" s="37"/>
      <c r="I140" s="37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37"/>
      <c r="C141" s="37"/>
      <c r="D141" s="59"/>
      <c r="E141" s="37"/>
      <c r="F141" s="37"/>
      <c r="G141" s="59"/>
      <c r="H141" s="37"/>
      <c r="I141" s="37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37"/>
      <c r="C142" s="37"/>
      <c r="D142" s="59"/>
      <c r="E142" s="37"/>
      <c r="F142" s="37"/>
      <c r="G142" s="59"/>
      <c r="H142" s="37"/>
      <c r="I142" s="37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37"/>
      <c r="C143" s="37"/>
      <c r="D143" s="59"/>
      <c r="E143" s="37"/>
      <c r="F143" s="37"/>
      <c r="G143" s="59"/>
      <c r="H143" s="37"/>
      <c r="I143" s="37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37"/>
      <c r="C144" s="37"/>
      <c r="D144" s="59"/>
      <c r="E144" s="37"/>
      <c r="F144" s="37"/>
      <c r="G144" s="59"/>
      <c r="H144" s="37"/>
      <c r="I144" s="37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37"/>
      <c r="C145" s="37"/>
      <c r="D145" s="59"/>
      <c r="E145" s="37"/>
      <c r="F145" s="37"/>
      <c r="G145" s="59"/>
      <c r="H145" s="37"/>
      <c r="I145" s="37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37"/>
      <c r="C146" s="37"/>
      <c r="D146" s="59"/>
      <c r="E146" s="37"/>
      <c r="F146" s="37"/>
      <c r="G146" s="59"/>
      <c r="H146" s="37"/>
      <c r="I146" s="37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37"/>
      <c r="C147" s="37"/>
      <c r="D147" s="59"/>
      <c r="E147" s="37"/>
      <c r="F147" s="37"/>
      <c r="G147" s="59"/>
      <c r="H147" s="37"/>
      <c r="I147" s="37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37"/>
      <c r="C148" s="37"/>
      <c r="D148" s="59"/>
      <c r="E148" s="37"/>
      <c r="F148" s="37"/>
      <c r="G148" s="59"/>
      <c r="H148" s="37"/>
      <c r="I148" s="37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37"/>
      <c r="C149" s="37"/>
      <c r="D149" s="59"/>
      <c r="E149" s="37"/>
      <c r="F149" s="37"/>
      <c r="G149" s="59"/>
      <c r="H149" s="37"/>
      <c r="I149" s="37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37"/>
      <c r="C150" s="37"/>
      <c r="D150" s="59"/>
      <c r="E150" s="37"/>
      <c r="F150" s="37"/>
      <c r="G150" s="59"/>
      <c r="H150" s="37"/>
      <c r="I150" s="37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37"/>
      <c r="C151" s="37"/>
      <c r="D151" s="59"/>
      <c r="E151" s="37"/>
      <c r="F151" s="37"/>
      <c r="G151" s="59"/>
      <c r="H151" s="37"/>
      <c r="I151" s="37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37"/>
      <c r="C152" s="37"/>
      <c r="D152" s="59"/>
      <c r="E152" s="37"/>
      <c r="F152" s="37"/>
      <c r="G152" s="59"/>
      <c r="H152" s="37"/>
      <c r="I152" s="37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37"/>
      <c r="C153" s="37"/>
      <c r="D153" s="59"/>
      <c r="E153" s="37"/>
      <c r="F153" s="37"/>
      <c r="G153" s="59"/>
      <c r="H153" s="37"/>
      <c r="I153" s="37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37"/>
      <c r="C154" s="37"/>
      <c r="D154" s="59"/>
      <c r="E154" s="37"/>
      <c r="F154" s="37"/>
      <c r="G154" s="59"/>
      <c r="H154" s="37"/>
      <c r="I154" s="37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37"/>
      <c r="C155" s="37"/>
      <c r="D155" s="59"/>
      <c r="E155" s="37"/>
      <c r="F155" s="37"/>
      <c r="G155" s="59"/>
      <c r="H155" s="37"/>
      <c r="I155" s="37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37"/>
      <c r="C156" s="37"/>
      <c r="D156" s="59"/>
      <c r="E156" s="37"/>
      <c r="F156" s="37"/>
      <c r="G156" s="59"/>
      <c r="H156" s="37"/>
      <c r="I156" s="37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37"/>
      <c r="C157" s="37"/>
      <c r="D157" s="59"/>
      <c r="E157" s="37"/>
      <c r="F157" s="37"/>
      <c r="G157" s="59"/>
      <c r="H157" s="37"/>
      <c r="I157" s="37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37"/>
      <c r="C158" s="37"/>
      <c r="D158" s="59"/>
      <c r="E158" s="37"/>
      <c r="F158" s="37"/>
      <c r="G158" s="59"/>
      <c r="H158" s="37"/>
      <c r="I158" s="37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37"/>
      <c r="C159" s="37"/>
      <c r="D159" s="59"/>
      <c r="E159" s="37"/>
      <c r="F159" s="37"/>
      <c r="G159" s="59"/>
      <c r="H159" s="37"/>
      <c r="I159" s="37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37"/>
      <c r="C160" s="37"/>
      <c r="D160" s="59"/>
      <c r="E160" s="37"/>
      <c r="F160" s="37"/>
      <c r="G160" s="59"/>
      <c r="H160" s="37"/>
      <c r="I160" s="37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37"/>
      <c r="C161" s="37"/>
      <c r="D161" s="59"/>
      <c r="E161" s="37"/>
      <c r="F161" s="37"/>
      <c r="G161" s="59"/>
      <c r="H161" s="37"/>
      <c r="I161" s="37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37"/>
      <c r="C162" s="37"/>
      <c r="D162" s="59"/>
      <c r="E162" s="37"/>
      <c r="F162" s="37"/>
      <c r="G162" s="59"/>
      <c r="H162" s="37"/>
      <c r="I162" s="37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37"/>
      <c r="C163" s="37"/>
      <c r="D163" s="59"/>
      <c r="E163" s="37"/>
      <c r="F163" s="37"/>
      <c r="G163" s="59"/>
      <c r="H163" s="37"/>
      <c r="I163" s="37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37"/>
      <c r="C164" s="37"/>
      <c r="D164" s="59"/>
      <c r="E164" s="37"/>
      <c r="F164" s="37"/>
      <c r="G164" s="59"/>
      <c r="H164" s="37"/>
      <c r="I164" s="37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37"/>
      <c r="C165" s="37"/>
      <c r="D165" s="59"/>
      <c r="E165" s="37"/>
      <c r="F165" s="37"/>
      <c r="G165" s="59"/>
      <c r="H165" s="37"/>
      <c r="I165" s="37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37"/>
      <c r="C166" s="37"/>
      <c r="D166" s="59"/>
      <c r="E166" s="37"/>
      <c r="F166" s="37"/>
      <c r="G166" s="59"/>
      <c r="H166" s="37"/>
      <c r="I166" s="37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37"/>
      <c r="C167" s="37"/>
      <c r="D167" s="59"/>
      <c r="E167" s="37"/>
      <c r="F167" s="37"/>
      <c r="G167" s="59"/>
      <c r="H167" s="37"/>
      <c r="I167" s="37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37"/>
      <c r="C168" s="37"/>
      <c r="D168" s="59"/>
      <c r="E168" s="37"/>
      <c r="F168" s="37"/>
      <c r="G168" s="59"/>
      <c r="H168" s="37"/>
      <c r="I168" s="37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37"/>
      <c r="C169" s="37"/>
      <c r="D169" s="59"/>
      <c r="E169" s="37"/>
      <c r="F169" s="37"/>
      <c r="G169" s="59"/>
      <c r="H169" s="37"/>
      <c r="I169" s="37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37"/>
      <c r="C170" s="37"/>
      <c r="D170" s="59"/>
      <c r="E170" s="37"/>
      <c r="F170" s="37"/>
      <c r="G170" s="59"/>
      <c r="H170" s="37"/>
      <c r="I170" s="37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37"/>
      <c r="C171" s="37"/>
      <c r="D171" s="59"/>
      <c r="E171" s="37"/>
      <c r="F171" s="37"/>
      <c r="G171" s="59"/>
      <c r="H171" s="37"/>
      <c r="I171" s="37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37"/>
      <c r="C172" s="37"/>
      <c r="D172" s="59"/>
      <c r="E172" s="37"/>
      <c r="F172" s="37"/>
      <c r="G172" s="59"/>
      <c r="H172" s="37"/>
      <c r="I172" s="37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37"/>
      <c r="C173" s="37"/>
      <c r="D173" s="59"/>
      <c r="E173" s="37"/>
      <c r="F173" s="37"/>
      <c r="G173" s="59"/>
      <c r="H173" s="37"/>
      <c r="I173" s="37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37"/>
      <c r="C174" s="37"/>
      <c r="D174" s="59"/>
      <c r="E174" s="37"/>
      <c r="F174" s="37"/>
      <c r="G174" s="59"/>
      <c r="H174" s="37"/>
      <c r="I174" s="37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37"/>
      <c r="C175" s="37"/>
      <c r="D175" s="59"/>
      <c r="E175" s="37"/>
      <c r="F175" s="37"/>
      <c r="G175" s="59"/>
      <c r="H175" s="37"/>
      <c r="I175" s="37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37"/>
      <c r="C176" s="37"/>
      <c r="D176" s="59"/>
      <c r="E176" s="37"/>
      <c r="F176" s="37"/>
      <c r="G176" s="59"/>
      <c r="H176" s="37"/>
      <c r="I176" s="37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37"/>
      <c r="C177" s="37"/>
      <c r="D177" s="59"/>
      <c r="E177" s="37"/>
      <c r="F177" s="37"/>
      <c r="G177" s="59"/>
      <c r="H177" s="37"/>
      <c r="I177" s="37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37"/>
      <c r="C178" s="37"/>
      <c r="D178" s="59"/>
      <c r="E178" s="37"/>
      <c r="F178" s="37"/>
      <c r="G178" s="59"/>
      <c r="H178" s="37"/>
      <c r="I178" s="37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37"/>
      <c r="C179" s="37"/>
      <c r="D179" s="59"/>
      <c r="E179" s="37"/>
      <c r="F179" s="37"/>
      <c r="G179" s="59"/>
      <c r="H179" s="37"/>
      <c r="I179" s="37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37"/>
      <c r="C180" s="37"/>
      <c r="D180" s="59"/>
      <c r="E180" s="37"/>
      <c r="F180" s="37"/>
      <c r="G180" s="59"/>
      <c r="H180" s="37"/>
      <c r="I180" s="37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37"/>
      <c r="C181" s="37"/>
      <c r="D181" s="59"/>
      <c r="E181" s="37"/>
      <c r="F181" s="37"/>
      <c r="G181" s="59"/>
      <c r="H181" s="37"/>
      <c r="I181" s="37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37"/>
      <c r="C182" s="37"/>
      <c r="D182" s="59"/>
      <c r="E182" s="37"/>
      <c r="F182" s="37"/>
      <c r="G182" s="59"/>
      <c r="H182" s="37"/>
      <c r="I182" s="37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37"/>
      <c r="C183" s="37"/>
      <c r="D183" s="59"/>
      <c r="E183" s="37"/>
      <c r="F183" s="37"/>
      <c r="G183" s="59"/>
      <c r="H183" s="37"/>
      <c r="I183" s="37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37"/>
      <c r="C184" s="37"/>
      <c r="D184" s="59"/>
      <c r="E184" s="37"/>
      <c r="F184" s="37"/>
      <c r="G184" s="59"/>
      <c r="H184" s="37"/>
      <c r="I184" s="37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37"/>
      <c r="C185" s="37"/>
      <c r="D185" s="59"/>
      <c r="E185" s="37"/>
      <c r="F185" s="37"/>
      <c r="G185" s="59"/>
      <c r="H185" s="37"/>
      <c r="I185" s="37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37"/>
      <c r="C186" s="37"/>
      <c r="D186" s="59"/>
      <c r="E186" s="37"/>
      <c r="F186" s="37"/>
      <c r="G186" s="59"/>
      <c r="H186" s="37"/>
      <c r="I186" s="37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37"/>
      <c r="C187" s="37"/>
      <c r="D187" s="59"/>
      <c r="E187" s="37"/>
      <c r="F187" s="37"/>
      <c r="G187" s="59"/>
      <c r="H187" s="37"/>
      <c r="I187" s="37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37"/>
      <c r="C188" s="37"/>
      <c r="D188" s="59"/>
      <c r="E188" s="37"/>
      <c r="F188" s="37"/>
      <c r="G188" s="59"/>
      <c r="H188" s="37"/>
      <c r="I188" s="37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37"/>
      <c r="C189" s="37"/>
      <c r="D189" s="59"/>
      <c r="E189" s="37"/>
      <c r="F189" s="37"/>
      <c r="G189" s="59"/>
      <c r="H189" s="37"/>
      <c r="I189" s="37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37"/>
      <c r="C190" s="37"/>
      <c r="D190" s="59"/>
      <c r="E190" s="37"/>
      <c r="F190" s="37"/>
      <c r="G190" s="59"/>
      <c r="H190" s="37"/>
      <c r="I190" s="37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37"/>
      <c r="C191" s="37"/>
      <c r="D191" s="59"/>
      <c r="E191" s="37"/>
      <c r="F191" s="37"/>
      <c r="G191" s="59"/>
      <c r="H191" s="37"/>
      <c r="I191" s="37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37"/>
      <c r="C192" s="37"/>
      <c r="D192" s="59"/>
      <c r="E192" s="37"/>
      <c r="F192" s="37"/>
      <c r="G192" s="59"/>
      <c r="H192" s="37"/>
      <c r="I192" s="37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37"/>
      <c r="C193" s="37"/>
      <c r="D193" s="59"/>
      <c r="E193" s="37"/>
      <c r="F193" s="37"/>
      <c r="G193" s="59"/>
      <c r="H193" s="37"/>
      <c r="I193" s="37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37"/>
      <c r="C194" s="37"/>
      <c r="D194" s="59"/>
      <c r="E194" s="37"/>
      <c r="F194" s="37"/>
      <c r="G194" s="59"/>
      <c r="H194" s="37"/>
      <c r="I194" s="37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37"/>
      <c r="C195" s="37"/>
      <c r="D195" s="59"/>
      <c r="E195" s="37"/>
      <c r="F195" s="37"/>
      <c r="G195" s="59"/>
      <c r="H195" s="37"/>
      <c r="I195" s="37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37"/>
      <c r="C196" s="37"/>
      <c r="D196" s="59"/>
      <c r="E196" s="37"/>
      <c r="F196" s="37"/>
      <c r="G196" s="59"/>
      <c r="H196" s="37"/>
      <c r="I196" s="37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37"/>
      <c r="C197" s="37"/>
      <c r="D197" s="59"/>
      <c r="E197" s="37"/>
      <c r="F197" s="37"/>
      <c r="G197" s="59"/>
      <c r="H197" s="37"/>
      <c r="I197" s="37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37"/>
      <c r="C198" s="37"/>
      <c r="D198" s="59"/>
      <c r="E198" s="37"/>
      <c r="F198" s="37"/>
      <c r="G198" s="59"/>
      <c r="H198" s="37"/>
      <c r="I198" s="37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37"/>
      <c r="C199" s="37"/>
      <c r="D199" s="59"/>
      <c r="E199" s="37"/>
      <c r="F199" s="37"/>
      <c r="G199" s="59"/>
      <c r="H199" s="37"/>
      <c r="I199" s="37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37"/>
      <c r="C200" s="37"/>
      <c r="D200" s="59"/>
      <c r="E200" s="37"/>
      <c r="F200" s="37"/>
      <c r="G200" s="59"/>
      <c r="H200" s="37"/>
      <c r="I200" s="37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37"/>
      <c r="C201" s="37"/>
      <c r="D201" s="59"/>
      <c r="E201" s="37"/>
      <c r="F201" s="37"/>
      <c r="G201" s="59"/>
      <c r="H201" s="37"/>
      <c r="I201" s="37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37"/>
      <c r="C202" s="37"/>
      <c r="D202" s="59"/>
      <c r="E202" s="37"/>
      <c r="F202" s="37"/>
      <c r="G202" s="59"/>
      <c r="H202" s="37"/>
      <c r="I202" s="37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37"/>
      <c r="C203" s="37"/>
      <c r="D203" s="59"/>
      <c r="E203" s="37"/>
      <c r="F203" s="37"/>
      <c r="G203" s="59"/>
      <c r="H203" s="37"/>
      <c r="I203" s="37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37"/>
      <c r="C204" s="37"/>
      <c r="D204" s="59"/>
      <c r="E204" s="37"/>
      <c r="F204" s="37"/>
      <c r="G204" s="59"/>
      <c r="H204" s="37"/>
      <c r="I204" s="37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37"/>
      <c r="C205" s="37"/>
      <c r="D205" s="59"/>
      <c r="E205" s="37"/>
      <c r="F205" s="37"/>
      <c r="G205" s="59"/>
      <c r="H205" s="37"/>
      <c r="I205" s="37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37"/>
      <c r="C206" s="37"/>
      <c r="D206" s="59"/>
      <c r="E206" s="37"/>
      <c r="F206" s="37"/>
      <c r="G206" s="59"/>
      <c r="H206" s="37"/>
      <c r="I206" s="37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37"/>
      <c r="C207" s="37"/>
      <c r="D207" s="59"/>
      <c r="E207" s="37"/>
      <c r="F207" s="37"/>
      <c r="G207" s="59"/>
      <c r="H207" s="37"/>
      <c r="I207" s="37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37"/>
      <c r="C208" s="37"/>
      <c r="D208" s="59"/>
      <c r="E208" s="37"/>
      <c r="F208" s="37"/>
      <c r="G208" s="59"/>
      <c r="H208" s="37"/>
      <c r="I208" s="37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37"/>
      <c r="C209" s="37"/>
      <c r="D209" s="59"/>
      <c r="E209" s="37"/>
      <c r="F209" s="37"/>
      <c r="G209" s="59"/>
      <c r="H209" s="37"/>
      <c r="I209" s="37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37"/>
      <c r="C210" s="37"/>
      <c r="D210" s="59"/>
      <c r="E210" s="37"/>
      <c r="F210" s="37"/>
      <c r="G210" s="59"/>
      <c r="H210" s="37"/>
      <c r="I210" s="37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37"/>
      <c r="C211" s="37"/>
      <c r="D211" s="59"/>
      <c r="E211" s="37"/>
      <c r="F211" s="37"/>
      <c r="G211" s="59"/>
      <c r="H211" s="37"/>
      <c r="I211" s="37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37"/>
      <c r="C212" s="37"/>
      <c r="D212" s="59"/>
      <c r="E212" s="37"/>
      <c r="F212" s="37"/>
      <c r="G212" s="59"/>
      <c r="H212" s="37"/>
      <c r="I212" s="37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37"/>
      <c r="C213" s="37"/>
      <c r="D213" s="59"/>
      <c r="E213" s="37"/>
      <c r="F213" s="37"/>
      <c r="G213" s="59"/>
      <c r="H213" s="37"/>
      <c r="I213" s="37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37"/>
      <c r="C214" s="37"/>
      <c r="D214" s="59"/>
      <c r="E214" s="37"/>
      <c r="F214" s="37"/>
      <c r="G214" s="59"/>
      <c r="H214" s="37"/>
      <c r="I214" s="37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37"/>
      <c r="C215" s="37"/>
      <c r="D215" s="59"/>
      <c r="E215" s="37"/>
      <c r="F215" s="37"/>
      <c r="G215" s="59"/>
      <c r="H215" s="37"/>
      <c r="I215" s="37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37"/>
      <c r="C216" s="37"/>
      <c r="D216" s="59"/>
      <c r="E216" s="37"/>
      <c r="F216" s="37"/>
      <c r="G216" s="59"/>
      <c r="H216" s="37"/>
      <c r="I216" s="37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37"/>
      <c r="C217" s="37"/>
      <c r="D217" s="59"/>
      <c r="E217" s="37"/>
      <c r="F217" s="37"/>
      <c r="G217" s="59"/>
      <c r="H217" s="37"/>
      <c r="I217" s="37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37"/>
      <c r="C218" s="37"/>
      <c r="D218" s="59"/>
      <c r="E218" s="37"/>
      <c r="F218" s="37"/>
      <c r="G218" s="59"/>
      <c r="H218" s="37"/>
      <c r="I218" s="37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37"/>
      <c r="C219" s="37"/>
      <c r="D219" s="59"/>
      <c r="E219" s="37"/>
      <c r="F219" s="37"/>
      <c r="G219" s="59"/>
      <c r="H219" s="37"/>
      <c r="I219" s="37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37"/>
      <c r="C220" s="37"/>
      <c r="D220" s="59"/>
      <c r="E220" s="37"/>
      <c r="F220" s="37"/>
      <c r="G220" s="59"/>
      <c r="H220" s="37"/>
      <c r="I220" s="37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37"/>
      <c r="C221" s="37"/>
      <c r="D221" s="59"/>
      <c r="E221" s="37"/>
      <c r="F221" s="37"/>
      <c r="G221" s="59"/>
      <c r="H221" s="37"/>
      <c r="I221" s="37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37"/>
      <c r="C222" s="37"/>
      <c r="D222" s="59"/>
      <c r="E222" s="37"/>
      <c r="F222" s="37"/>
      <c r="G222" s="59"/>
      <c r="H222" s="37"/>
      <c r="I222" s="37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37"/>
      <c r="C223" s="37"/>
      <c r="D223" s="59"/>
      <c r="E223" s="37"/>
      <c r="F223" s="37"/>
      <c r="G223" s="59"/>
      <c r="H223" s="37"/>
      <c r="I223" s="37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37"/>
      <c r="C224" s="37"/>
      <c r="D224" s="59"/>
      <c r="E224" s="37"/>
      <c r="F224" s="37"/>
      <c r="G224" s="59"/>
      <c r="H224" s="37"/>
      <c r="I224" s="37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37"/>
      <c r="C225" s="37"/>
      <c r="D225" s="59"/>
      <c r="E225" s="37"/>
      <c r="F225" s="37"/>
      <c r="G225" s="59"/>
      <c r="H225" s="37"/>
      <c r="I225" s="37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37"/>
      <c r="C226" s="37"/>
      <c r="D226" s="59"/>
      <c r="E226" s="37"/>
      <c r="F226" s="37"/>
      <c r="G226" s="59"/>
      <c r="H226" s="37"/>
      <c r="I226" s="37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37"/>
      <c r="C227" s="37"/>
      <c r="D227" s="59"/>
      <c r="E227" s="37"/>
      <c r="F227" s="37"/>
      <c r="G227" s="59"/>
      <c r="H227" s="37"/>
      <c r="I227" s="37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37"/>
      <c r="C228" s="37"/>
      <c r="D228" s="59"/>
      <c r="E228" s="37"/>
      <c r="F228" s="37"/>
      <c r="G228" s="59"/>
      <c r="H228" s="37"/>
      <c r="I228" s="37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37"/>
      <c r="C229" s="37"/>
      <c r="D229" s="59"/>
      <c r="E229" s="37"/>
      <c r="F229" s="37"/>
      <c r="G229" s="59"/>
      <c r="H229" s="37"/>
      <c r="I229" s="37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37"/>
      <c r="C230" s="37"/>
      <c r="D230" s="59"/>
      <c r="E230" s="37"/>
      <c r="F230" s="37"/>
      <c r="G230" s="59"/>
      <c r="H230" s="37"/>
      <c r="I230" s="37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37"/>
      <c r="C231" s="37"/>
      <c r="D231" s="59"/>
      <c r="E231" s="37"/>
      <c r="F231" s="37"/>
      <c r="G231" s="59"/>
      <c r="H231" s="37"/>
      <c r="I231" s="37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37"/>
      <c r="C232" s="37"/>
      <c r="D232" s="59"/>
      <c r="E232" s="37"/>
      <c r="F232" s="37"/>
      <c r="G232" s="59"/>
      <c r="H232" s="37"/>
      <c r="I232" s="37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37"/>
      <c r="C233" s="37"/>
      <c r="D233" s="59"/>
      <c r="E233" s="37"/>
      <c r="F233" s="37"/>
      <c r="G233" s="59"/>
      <c r="H233" s="37"/>
      <c r="I233" s="37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37"/>
      <c r="C234" s="37"/>
      <c r="D234" s="59"/>
      <c r="E234" s="37"/>
      <c r="F234" s="37"/>
      <c r="G234" s="59"/>
      <c r="H234" s="37"/>
      <c r="I234" s="37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37"/>
      <c r="C235" s="37"/>
      <c r="D235" s="59"/>
      <c r="E235" s="37"/>
      <c r="F235" s="37"/>
      <c r="G235" s="59"/>
      <c r="H235" s="37"/>
      <c r="I235" s="37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37"/>
      <c r="C236" s="37"/>
      <c r="D236" s="59"/>
      <c r="E236" s="37"/>
      <c r="F236" s="37"/>
      <c r="G236" s="59"/>
      <c r="H236" s="37"/>
      <c r="I236" s="37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37"/>
      <c r="C237" s="37"/>
      <c r="D237" s="59"/>
      <c r="E237" s="37"/>
      <c r="F237" s="37"/>
      <c r="G237" s="59"/>
      <c r="H237" s="37"/>
      <c r="I237" s="37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37"/>
      <c r="C238" s="37"/>
      <c r="D238" s="59"/>
      <c r="E238" s="37"/>
      <c r="F238" s="37"/>
      <c r="G238" s="59"/>
      <c r="H238" s="37"/>
      <c r="I238" s="37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37"/>
      <c r="C239" s="37"/>
      <c r="D239" s="59"/>
      <c r="E239" s="37"/>
      <c r="F239" s="37"/>
      <c r="G239" s="59"/>
      <c r="H239" s="37"/>
      <c r="I239" s="37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37"/>
      <c r="C240" s="37"/>
      <c r="D240" s="59"/>
      <c r="E240" s="37"/>
      <c r="F240" s="37"/>
      <c r="G240" s="59"/>
      <c r="H240" s="37"/>
      <c r="I240" s="37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37"/>
      <c r="C241" s="37"/>
      <c r="D241" s="59"/>
      <c r="E241" s="37"/>
      <c r="F241" s="37"/>
      <c r="G241" s="59"/>
      <c r="H241" s="37"/>
      <c r="I241" s="37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37"/>
      <c r="C242" s="37"/>
      <c r="D242" s="59"/>
      <c r="E242" s="37"/>
      <c r="F242" s="37"/>
      <c r="G242" s="59"/>
      <c r="H242" s="37"/>
      <c r="I242" s="37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37"/>
      <c r="C243" s="37"/>
      <c r="D243" s="59"/>
      <c r="E243" s="37"/>
      <c r="F243" s="37"/>
      <c r="G243" s="59"/>
      <c r="H243" s="37"/>
      <c r="I243" s="37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37"/>
      <c r="C244" s="37"/>
      <c r="D244" s="59"/>
      <c r="E244" s="37"/>
      <c r="F244" s="37"/>
      <c r="G244" s="59"/>
      <c r="H244" s="37"/>
      <c r="I244" s="37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37"/>
      <c r="C245" s="37"/>
      <c r="D245" s="59"/>
      <c r="E245" s="37"/>
      <c r="F245" s="37"/>
      <c r="G245" s="59"/>
      <c r="H245" s="37"/>
      <c r="I245" s="37"/>
      <c r="J245" s="98"/>
      <c r="K245" s="98"/>
      <c r="L245" s="98"/>
      <c r="M245" s="98"/>
      <c r="N245" s="98"/>
      <c r="O245" s="98"/>
      <c r="P245" s="98"/>
      <c r="Q245" s="98"/>
    </row>
    <row r="246" spans="2:17" x14ac:dyDescent="0.3">
      <c r="B246" s="37"/>
      <c r="C246" s="37"/>
      <c r="D246" s="59"/>
      <c r="E246" s="37"/>
      <c r="F246" s="37"/>
      <c r="G246" s="59"/>
      <c r="H246" s="37"/>
      <c r="I246" s="37"/>
      <c r="J246" s="98"/>
      <c r="K246" s="98"/>
      <c r="L246" s="98"/>
      <c r="M246" s="98"/>
      <c r="N246" s="98"/>
      <c r="O246" s="98"/>
      <c r="P246" s="98"/>
      <c r="Q246" s="98"/>
    </row>
    <row r="247" spans="2:17" x14ac:dyDescent="0.3">
      <c r="B247" s="37"/>
      <c r="C247" s="37"/>
      <c r="D247" s="59"/>
      <c r="E247" s="37"/>
      <c r="F247" s="37"/>
      <c r="G247" s="59"/>
      <c r="H247" s="37"/>
      <c r="I247" s="37"/>
      <c r="J247" s="98"/>
      <c r="K247" s="98"/>
      <c r="L247" s="98"/>
      <c r="M247" s="98"/>
      <c r="N247" s="98"/>
      <c r="O247" s="98"/>
      <c r="P247" s="98"/>
      <c r="Q247" s="98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S180"/>
  <sheetViews>
    <sheetView workbookViewId="0">
      <selection activeCell="F15" sqref="F15"/>
    </sheetView>
  </sheetViews>
  <sheetFormatPr defaultColWidth="9.1796875" defaultRowHeight="10.5" outlineLevelRow="3" x14ac:dyDescent="0.25"/>
  <cols>
    <col min="1" max="1" width="52" style="87" customWidth="1"/>
    <col min="2" max="14" width="16.26953125" style="6" customWidth="1"/>
    <col min="15" max="16384" width="9.1796875" style="87"/>
  </cols>
  <sheetData>
    <row r="1" spans="1:19" s="108" customFormat="1" ht="18.5" x14ac:dyDescent="0.3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9" s="108" customFormat="1" ht="18.5" x14ac:dyDescent="0.3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46"/>
      <c r="P2" s="146"/>
      <c r="Q2" s="146"/>
      <c r="R2" s="146"/>
      <c r="S2" s="146"/>
    </row>
    <row r="3" spans="1:19" s="108" customFormat="1" ht="13" x14ac:dyDescent="0.3">
      <c r="A3" s="125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9" s="57" customFormat="1" ht="13" x14ac:dyDescent="0.3"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 t="str">
        <f>VALUAH</f>
        <v>млрд. грн</v>
      </c>
    </row>
    <row r="5" spans="1:19" s="89" customFormat="1" ht="13" x14ac:dyDescent="0.25">
      <c r="A5" s="83"/>
      <c r="B5" s="178">
        <v>44561</v>
      </c>
      <c r="C5" s="178">
        <v>44592</v>
      </c>
      <c r="D5" s="178">
        <v>44620</v>
      </c>
      <c r="E5" s="178">
        <v>44651</v>
      </c>
      <c r="F5" s="178">
        <v>44681</v>
      </c>
      <c r="G5" s="178">
        <v>44712</v>
      </c>
      <c r="H5" s="178">
        <v>44742</v>
      </c>
      <c r="I5" s="178">
        <v>44773</v>
      </c>
      <c r="J5" s="178">
        <v>44804</v>
      </c>
      <c r="K5" s="178">
        <v>44834</v>
      </c>
      <c r="L5" s="178">
        <v>44865</v>
      </c>
      <c r="M5" s="178">
        <v>44895</v>
      </c>
      <c r="N5" s="178">
        <v>44926</v>
      </c>
    </row>
    <row r="6" spans="1:19" s="171" customFormat="1" ht="31" x14ac:dyDescent="0.25">
      <c r="A6" s="18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17">
        <f t="shared" ref="B6:N6" si="0">B$7+B$80</f>
        <v>2672.0602100677197</v>
      </c>
      <c r="C6" s="117">
        <f t="shared" si="0"/>
        <v>2745.43854108508</v>
      </c>
      <c r="D6" s="117">
        <f t="shared" si="0"/>
        <v>2730.4593556489199</v>
      </c>
      <c r="E6" s="117">
        <f t="shared" si="0"/>
        <v>2832.1808728727701</v>
      </c>
      <c r="F6" s="117">
        <f t="shared" si="0"/>
        <v>2860.9992617439107</v>
      </c>
      <c r="G6" s="117">
        <f t="shared" si="0"/>
        <v>2967.4624176412603</v>
      </c>
      <c r="H6" s="117">
        <f t="shared" si="0"/>
        <v>3083.3491430976101</v>
      </c>
      <c r="I6" s="117">
        <f t="shared" si="0"/>
        <v>3539.6877834225702</v>
      </c>
      <c r="J6" s="117">
        <f t="shared" si="0"/>
        <v>3585.0754885257097</v>
      </c>
      <c r="K6" s="117">
        <f t="shared" si="0"/>
        <v>3588.7201201942307</v>
      </c>
      <c r="L6" s="117">
        <f t="shared" si="0"/>
        <v>3772.3146840972004</v>
      </c>
      <c r="M6" s="117">
        <f t="shared" si="0"/>
        <v>3931.6363644827597</v>
      </c>
      <c r="N6" s="117">
        <f t="shared" si="0"/>
        <v>4072.8466229697306</v>
      </c>
    </row>
    <row r="7" spans="1:19" s="241" customFormat="1" ht="14.5" x14ac:dyDescent="0.25">
      <c r="A7" s="25" t="s">
        <v>65</v>
      </c>
      <c r="B7" s="40">
        <f t="shared" ref="B7:N7" si="1">B$8+B$45</f>
        <v>2362.7201507571899</v>
      </c>
      <c r="C7" s="40">
        <f t="shared" si="1"/>
        <v>2424.6875148950703</v>
      </c>
      <c r="D7" s="40">
        <f t="shared" si="1"/>
        <v>2406.5929706540101</v>
      </c>
      <c r="E7" s="40">
        <f t="shared" si="1"/>
        <v>2524.2317849815699</v>
      </c>
      <c r="F7" s="40">
        <f t="shared" si="1"/>
        <v>2556.3961479545205</v>
      </c>
      <c r="G7" s="40">
        <f t="shared" si="1"/>
        <v>2645.8371152345403</v>
      </c>
      <c r="H7" s="40">
        <f t="shared" si="1"/>
        <v>2771.4503285138703</v>
      </c>
      <c r="I7" s="40">
        <f t="shared" si="1"/>
        <v>3164.9193339102003</v>
      </c>
      <c r="J7" s="40">
        <f t="shared" si="1"/>
        <v>3215.2725983054297</v>
      </c>
      <c r="K7" s="40">
        <f t="shared" si="1"/>
        <v>3236.7489363760205</v>
      </c>
      <c r="L7" s="40">
        <f t="shared" si="1"/>
        <v>3417.4599906080502</v>
      </c>
      <c r="M7" s="40">
        <f t="shared" si="1"/>
        <v>3572.3366594775498</v>
      </c>
      <c r="N7" s="40">
        <f t="shared" si="1"/>
        <v>3715.1336317660907</v>
      </c>
    </row>
    <row r="8" spans="1:19" s="184" customFormat="1" ht="14.5" outlineLevel="1" x14ac:dyDescent="0.25">
      <c r="A8" s="14" t="s">
        <v>48</v>
      </c>
      <c r="B8" s="75">
        <f t="shared" ref="B8:N8" si="2">B$9+B$43</f>
        <v>1062.5590347498203</v>
      </c>
      <c r="C8" s="75">
        <f t="shared" si="2"/>
        <v>1060.9851498074202</v>
      </c>
      <c r="D8" s="75">
        <f t="shared" si="2"/>
        <v>1017.6688738765204</v>
      </c>
      <c r="E8" s="75">
        <f t="shared" si="2"/>
        <v>1050.6594924784004</v>
      </c>
      <c r="F8" s="75">
        <f t="shared" si="2"/>
        <v>1096.3705237775005</v>
      </c>
      <c r="G8" s="75">
        <f t="shared" si="2"/>
        <v>1146.9740286177005</v>
      </c>
      <c r="H8" s="75">
        <f t="shared" si="2"/>
        <v>1226.9059466623803</v>
      </c>
      <c r="I8" s="75">
        <f t="shared" si="2"/>
        <v>1255.7462619091802</v>
      </c>
      <c r="J8" s="75">
        <f t="shared" si="2"/>
        <v>1261.09253912438</v>
      </c>
      <c r="K8" s="75">
        <f t="shared" si="2"/>
        <v>1291.3226251400604</v>
      </c>
      <c r="L8" s="75">
        <f t="shared" si="2"/>
        <v>1303.7599187568601</v>
      </c>
      <c r="M8" s="75">
        <f t="shared" si="2"/>
        <v>1324.1978233141601</v>
      </c>
      <c r="N8" s="75">
        <f t="shared" si="2"/>
        <v>1389.6902523549404</v>
      </c>
    </row>
    <row r="9" spans="1:19" s="26" customFormat="1" ht="13" outlineLevel="2" x14ac:dyDescent="0.25">
      <c r="A9" s="24" t="s">
        <v>197</v>
      </c>
      <c r="B9" s="36">
        <f t="shared" ref="B9:N9" si="3">SUM(B$10:B$42)</f>
        <v>1060.7074994346003</v>
      </c>
      <c r="C9" s="36">
        <f t="shared" si="3"/>
        <v>1059.1336144922002</v>
      </c>
      <c r="D9" s="36">
        <f t="shared" si="3"/>
        <v>1015.8173385613004</v>
      </c>
      <c r="E9" s="36">
        <f t="shared" si="3"/>
        <v>1048.8410202938003</v>
      </c>
      <c r="F9" s="36">
        <f t="shared" si="3"/>
        <v>1094.5520515929004</v>
      </c>
      <c r="G9" s="36">
        <f t="shared" si="3"/>
        <v>1145.1555564331004</v>
      </c>
      <c r="H9" s="36">
        <f t="shared" si="3"/>
        <v>1225.1205376084004</v>
      </c>
      <c r="I9" s="36">
        <f t="shared" si="3"/>
        <v>1253.9608528552003</v>
      </c>
      <c r="J9" s="36">
        <f t="shared" si="3"/>
        <v>1259.3071300704</v>
      </c>
      <c r="K9" s="36">
        <f t="shared" si="3"/>
        <v>1289.5702792167003</v>
      </c>
      <c r="L9" s="36">
        <f t="shared" si="3"/>
        <v>1302.0075728335</v>
      </c>
      <c r="M9" s="36">
        <f t="shared" si="3"/>
        <v>1322.4454773908001</v>
      </c>
      <c r="N9" s="36">
        <f t="shared" si="3"/>
        <v>1387.9709695622005</v>
      </c>
    </row>
    <row r="10" spans="1:19" s="105" customFormat="1" ht="13" outlineLevel="3" x14ac:dyDescent="0.25">
      <c r="A10" s="242" t="s">
        <v>143</v>
      </c>
      <c r="B10" s="70">
        <v>81.333449999999999</v>
      </c>
      <c r="C10" s="70">
        <v>81.333449999999999</v>
      </c>
      <c r="D10" s="70">
        <v>81.333449999999999</v>
      </c>
      <c r="E10" s="70">
        <v>81.333449999999999</v>
      </c>
      <c r="F10" s="70">
        <v>81.333449999999999</v>
      </c>
      <c r="G10" s="70">
        <v>81.333449999999999</v>
      </c>
      <c r="H10" s="70">
        <v>81.333449999999999</v>
      </c>
      <c r="I10" s="70">
        <v>81.333449999999999</v>
      </c>
      <c r="J10" s="70">
        <v>81.333449999999999</v>
      </c>
      <c r="K10" s="70">
        <v>81.333449999999999</v>
      </c>
      <c r="L10" s="70">
        <v>81.333449999999999</v>
      </c>
      <c r="M10" s="70">
        <v>81.333449999999999</v>
      </c>
      <c r="N10" s="70">
        <v>81.333449999999999</v>
      </c>
    </row>
    <row r="11" spans="1:19" ht="13" outlineLevel="3" x14ac:dyDescent="0.3">
      <c r="A11" s="93" t="s">
        <v>206</v>
      </c>
      <c r="B11" s="18">
        <v>17.533000000000001</v>
      </c>
      <c r="C11" s="18">
        <v>17.533000000000001</v>
      </c>
      <c r="D11" s="18">
        <v>17.533000000000001</v>
      </c>
      <c r="E11" s="18">
        <v>17.533000000000001</v>
      </c>
      <c r="F11" s="18">
        <v>17.533000000000001</v>
      </c>
      <c r="G11" s="18">
        <v>17.533000000000001</v>
      </c>
      <c r="H11" s="18">
        <v>17.533000000000001</v>
      </c>
      <c r="I11" s="18">
        <v>17.533000000000001</v>
      </c>
      <c r="J11" s="18">
        <v>17.533000000000001</v>
      </c>
      <c r="K11" s="18">
        <v>17.533000000000001</v>
      </c>
      <c r="L11" s="18">
        <v>17.533000000000001</v>
      </c>
      <c r="M11" s="18">
        <v>17.533000000000001</v>
      </c>
      <c r="N11" s="18">
        <v>17.533000000000001</v>
      </c>
      <c r="O11" s="80"/>
      <c r="P11" s="80"/>
      <c r="Q11" s="80"/>
    </row>
    <row r="12" spans="1:19" ht="13" outlineLevel="3" x14ac:dyDescent="0.3">
      <c r="A12" s="93" t="s">
        <v>31</v>
      </c>
      <c r="B12" s="18">
        <v>95.914618630199996</v>
      </c>
      <c r="C12" s="18">
        <v>95.0173180516</v>
      </c>
      <c r="D12" s="18">
        <v>73.612848150000005</v>
      </c>
      <c r="E12" s="18">
        <v>100.45181168000001</v>
      </c>
      <c r="F12" s="18">
        <v>105.0605004035</v>
      </c>
      <c r="G12" s="18">
        <v>107.1584319582</v>
      </c>
      <c r="H12" s="18">
        <v>93.137951987400001</v>
      </c>
      <c r="I12" s="18">
        <v>106.1450341443</v>
      </c>
      <c r="J12" s="18">
        <v>90.954499863199999</v>
      </c>
      <c r="K12" s="18">
        <v>90.486075218300002</v>
      </c>
      <c r="L12" s="18">
        <v>75.999585391899998</v>
      </c>
      <c r="M12" s="18">
        <v>58.081880134000002</v>
      </c>
      <c r="N12" s="18">
        <v>53.805816397400001</v>
      </c>
      <c r="O12" s="80"/>
      <c r="P12" s="80"/>
      <c r="Q12" s="80"/>
    </row>
    <row r="13" spans="1:19" ht="13" outlineLevel="3" x14ac:dyDescent="0.3">
      <c r="A13" s="93" t="s">
        <v>34</v>
      </c>
      <c r="B13" s="18">
        <v>36.5</v>
      </c>
      <c r="C13" s="18">
        <v>36.5</v>
      </c>
      <c r="D13" s="18">
        <v>36.5</v>
      </c>
      <c r="E13" s="18">
        <v>36.5</v>
      </c>
      <c r="F13" s="18">
        <v>36.5</v>
      </c>
      <c r="G13" s="18">
        <v>36.5</v>
      </c>
      <c r="H13" s="18">
        <v>35</v>
      </c>
      <c r="I13" s="18">
        <v>35</v>
      </c>
      <c r="J13" s="18">
        <v>35</v>
      </c>
      <c r="K13" s="18">
        <v>35</v>
      </c>
      <c r="L13" s="18">
        <v>35</v>
      </c>
      <c r="M13" s="18">
        <v>35</v>
      </c>
      <c r="N13" s="18">
        <v>35</v>
      </c>
      <c r="O13" s="80"/>
      <c r="P13" s="80"/>
      <c r="Q13" s="80"/>
    </row>
    <row r="14" spans="1:19" ht="13" outlineLevel="3" x14ac:dyDescent="0.3">
      <c r="A14" s="93" t="s">
        <v>83</v>
      </c>
      <c r="B14" s="18">
        <v>28.700001</v>
      </c>
      <c r="C14" s="18">
        <v>28.700001</v>
      </c>
      <c r="D14" s="18">
        <v>28.700001</v>
      </c>
      <c r="E14" s="18">
        <v>28.700001</v>
      </c>
      <c r="F14" s="18">
        <v>28.700001</v>
      </c>
      <c r="G14" s="18">
        <v>28.700001</v>
      </c>
      <c r="H14" s="18">
        <v>28.700001</v>
      </c>
      <c r="I14" s="18">
        <v>28.700001</v>
      </c>
      <c r="J14" s="18">
        <v>28.700001</v>
      </c>
      <c r="K14" s="18">
        <v>28.700001</v>
      </c>
      <c r="L14" s="18">
        <v>28.700001</v>
      </c>
      <c r="M14" s="18">
        <v>28.700001</v>
      </c>
      <c r="N14" s="18">
        <v>28.700001</v>
      </c>
      <c r="O14" s="80"/>
      <c r="P14" s="80"/>
      <c r="Q14" s="80"/>
    </row>
    <row r="15" spans="1:19" ht="13" outlineLevel="3" x14ac:dyDescent="0.3">
      <c r="A15" s="93" t="s">
        <v>134</v>
      </c>
      <c r="B15" s="18">
        <v>46.9</v>
      </c>
      <c r="C15" s="18">
        <v>46.9</v>
      </c>
      <c r="D15" s="18">
        <v>46.9</v>
      </c>
      <c r="E15" s="18">
        <v>46.9</v>
      </c>
      <c r="F15" s="18">
        <v>46.9</v>
      </c>
      <c r="G15" s="18">
        <v>46.9</v>
      </c>
      <c r="H15" s="18">
        <v>46.9</v>
      </c>
      <c r="I15" s="18">
        <v>46.9</v>
      </c>
      <c r="J15" s="18">
        <v>46.9</v>
      </c>
      <c r="K15" s="18">
        <v>46.9</v>
      </c>
      <c r="L15" s="18">
        <v>46.9</v>
      </c>
      <c r="M15" s="18">
        <v>46.9</v>
      </c>
      <c r="N15" s="18">
        <v>46.9</v>
      </c>
      <c r="O15" s="80"/>
      <c r="P15" s="80"/>
      <c r="Q15" s="80"/>
    </row>
    <row r="16" spans="1:19" ht="13" outlineLevel="3" x14ac:dyDescent="0.3">
      <c r="A16" s="93" t="s">
        <v>198</v>
      </c>
      <c r="B16" s="18">
        <v>117.101957</v>
      </c>
      <c r="C16" s="18">
        <v>117.101957</v>
      </c>
      <c r="D16" s="18">
        <v>117.101957</v>
      </c>
      <c r="E16" s="18">
        <v>137.101957</v>
      </c>
      <c r="F16" s="18">
        <v>187.101957</v>
      </c>
      <c r="G16" s="18">
        <v>237.101957</v>
      </c>
      <c r="H16" s="18">
        <v>237.101957</v>
      </c>
      <c r="I16" s="18">
        <v>237.101957</v>
      </c>
      <c r="J16" s="18">
        <v>237.101957</v>
      </c>
      <c r="K16" s="18">
        <v>237.101957</v>
      </c>
      <c r="L16" s="18">
        <v>237.101957</v>
      </c>
      <c r="M16" s="18">
        <v>237.101957</v>
      </c>
      <c r="N16" s="18">
        <v>237.101957</v>
      </c>
      <c r="O16" s="80"/>
      <c r="P16" s="80"/>
      <c r="Q16" s="80"/>
    </row>
    <row r="17" spans="1:17" ht="13" outlineLevel="3" x14ac:dyDescent="0.3">
      <c r="A17" s="93" t="s">
        <v>26</v>
      </c>
      <c r="B17" s="18">
        <v>12.097744</v>
      </c>
      <c r="C17" s="18">
        <v>12.097744</v>
      </c>
      <c r="D17" s="18">
        <v>12.097744</v>
      </c>
      <c r="E17" s="18">
        <v>12.097744</v>
      </c>
      <c r="F17" s="18">
        <v>12.097744</v>
      </c>
      <c r="G17" s="18">
        <v>12.097744</v>
      </c>
      <c r="H17" s="18">
        <v>12.097744</v>
      </c>
      <c r="I17" s="18">
        <v>12.097744</v>
      </c>
      <c r="J17" s="18">
        <v>12.097744</v>
      </c>
      <c r="K17" s="18">
        <v>12.097744</v>
      </c>
      <c r="L17" s="18">
        <v>12.097744</v>
      </c>
      <c r="M17" s="18">
        <v>12.097744</v>
      </c>
      <c r="N17" s="18">
        <v>12.097744</v>
      </c>
      <c r="O17" s="80"/>
      <c r="P17" s="80"/>
      <c r="Q17" s="80"/>
    </row>
    <row r="18" spans="1:17" ht="13" outlineLevel="3" x14ac:dyDescent="0.3">
      <c r="A18" s="93" t="s">
        <v>75</v>
      </c>
      <c r="B18" s="18">
        <v>12.097744</v>
      </c>
      <c r="C18" s="18">
        <v>12.097744</v>
      </c>
      <c r="D18" s="18">
        <v>12.097744</v>
      </c>
      <c r="E18" s="18">
        <v>12.097744</v>
      </c>
      <c r="F18" s="18">
        <v>12.097744</v>
      </c>
      <c r="G18" s="18">
        <v>12.097744</v>
      </c>
      <c r="H18" s="18">
        <v>12.097744</v>
      </c>
      <c r="I18" s="18">
        <v>12.097744</v>
      </c>
      <c r="J18" s="18">
        <v>12.097744</v>
      </c>
      <c r="K18" s="18">
        <v>12.097744</v>
      </c>
      <c r="L18" s="18">
        <v>12.097744</v>
      </c>
      <c r="M18" s="18">
        <v>12.097744</v>
      </c>
      <c r="N18" s="18">
        <v>27.097743999999999</v>
      </c>
      <c r="O18" s="80"/>
      <c r="P18" s="80"/>
      <c r="Q18" s="80"/>
    </row>
    <row r="19" spans="1:17" ht="13" outlineLevel="3" x14ac:dyDescent="0.3">
      <c r="A19" s="93" t="s">
        <v>170</v>
      </c>
      <c r="B19" s="18">
        <v>80.791961688200004</v>
      </c>
      <c r="C19" s="18">
        <v>85.059436728899996</v>
      </c>
      <c r="D19" s="18">
        <v>85.541058249900004</v>
      </c>
      <c r="E19" s="18">
        <v>88.465468521000005</v>
      </c>
      <c r="F19" s="18">
        <v>94.364027096599997</v>
      </c>
      <c r="G19" s="18">
        <v>105.4725703821</v>
      </c>
      <c r="H19" s="18">
        <v>88.012578900199998</v>
      </c>
      <c r="I19" s="18">
        <v>65.156151472700003</v>
      </c>
      <c r="J19" s="18">
        <v>71.226159968999994</v>
      </c>
      <c r="K19" s="18">
        <v>72.628563444199997</v>
      </c>
      <c r="L19" s="18">
        <v>78.143033303999999</v>
      </c>
      <c r="M19" s="18">
        <v>68.688450794399998</v>
      </c>
      <c r="N19" s="18">
        <v>69.614992801400007</v>
      </c>
      <c r="O19" s="80"/>
      <c r="P19" s="80"/>
      <c r="Q19" s="80"/>
    </row>
    <row r="20" spans="1:17" ht="13" outlineLevel="3" x14ac:dyDescent="0.3">
      <c r="A20" s="93" t="s">
        <v>127</v>
      </c>
      <c r="B20" s="18">
        <v>12.097744</v>
      </c>
      <c r="C20" s="18">
        <v>12.097744</v>
      </c>
      <c r="D20" s="18">
        <v>12.097744</v>
      </c>
      <c r="E20" s="18">
        <v>12.097744</v>
      </c>
      <c r="F20" s="18">
        <v>12.097744</v>
      </c>
      <c r="G20" s="18">
        <v>12.097744</v>
      </c>
      <c r="H20" s="18">
        <v>12.097744</v>
      </c>
      <c r="I20" s="18">
        <v>12.097744</v>
      </c>
      <c r="J20" s="18">
        <v>12.097744</v>
      </c>
      <c r="K20" s="18">
        <v>12.097744</v>
      </c>
      <c r="L20" s="18">
        <v>12.097744</v>
      </c>
      <c r="M20" s="18">
        <v>12.097744</v>
      </c>
      <c r="N20" s="18">
        <v>12.097744</v>
      </c>
      <c r="O20" s="80"/>
      <c r="P20" s="80"/>
      <c r="Q20" s="80"/>
    </row>
    <row r="21" spans="1:17" ht="13" outlineLevel="3" x14ac:dyDescent="0.3">
      <c r="A21" s="93" t="s">
        <v>193</v>
      </c>
      <c r="B21" s="18">
        <v>12.097744</v>
      </c>
      <c r="C21" s="18">
        <v>12.097744</v>
      </c>
      <c r="D21" s="18">
        <v>12.097744</v>
      </c>
      <c r="E21" s="18">
        <v>12.097744</v>
      </c>
      <c r="F21" s="18">
        <v>12.097744</v>
      </c>
      <c r="G21" s="18">
        <v>12.097744</v>
      </c>
      <c r="H21" s="18">
        <v>12.097744</v>
      </c>
      <c r="I21" s="18">
        <v>12.097744</v>
      </c>
      <c r="J21" s="18">
        <v>12.097744</v>
      </c>
      <c r="K21" s="18">
        <v>12.097744</v>
      </c>
      <c r="L21" s="18">
        <v>12.097744</v>
      </c>
      <c r="M21" s="18">
        <v>12.097744</v>
      </c>
      <c r="N21" s="18">
        <v>12.097744</v>
      </c>
      <c r="O21" s="80"/>
      <c r="P21" s="80"/>
      <c r="Q21" s="80"/>
    </row>
    <row r="22" spans="1:17" ht="13" outlineLevel="3" x14ac:dyDescent="0.3">
      <c r="A22" s="93" t="s">
        <v>220</v>
      </c>
      <c r="B22" s="18">
        <v>61.134827581400003</v>
      </c>
      <c r="C22" s="18">
        <v>64.893717180300001</v>
      </c>
      <c r="D22" s="18">
        <v>37.320084092800002</v>
      </c>
      <c r="E22" s="18">
        <v>37.320084092800002</v>
      </c>
      <c r="F22" s="18">
        <v>37.320084092800002</v>
      </c>
      <c r="G22" s="18">
        <v>37.320084092800002</v>
      </c>
      <c r="H22" s="18">
        <v>37.320084092800002</v>
      </c>
      <c r="I22" s="18">
        <v>42.974849299200002</v>
      </c>
      <c r="J22" s="18">
        <v>42.974849299200002</v>
      </c>
      <c r="K22" s="18">
        <v>43.598709615200001</v>
      </c>
      <c r="L22" s="18">
        <v>56.9045139714</v>
      </c>
      <c r="M22" s="18">
        <v>56.935542971399997</v>
      </c>
      <c r="N22" s="18">
        <v>60.071426971400001</v>
      </c>
      <c r="O22" s="80"/>
      <c r="P22" s="80"/>
      <c r="Q22" s="80"/>
    </row>
    <row r="23" spans="1:17" ht="13" outlineLevel="3" x14ac:dyDescent="0.3">
      <c r="A23" s="93" t="s">
        <v>151</v>
      </c>
      <c r="B23" s="18">
        <v>12.097744</v>
      </c>
      <c r="C23" s="18">
        <v>12.097744</v>
      </c>
      <c r="D23" s="18">
        <v>12.097744</v>
      </c>
      <c r="E23" s="18">
        <v>12.097744</v>
      </c>
      <c r="F23" s="18">
        <v>12.097744</v>
      </c>
      <c r="G23" s="18">
        <v>12.097744</v>
      </c>
      <c r="H23" s="18">
        <v>12.097744</v>
      </c>
      <c r="I23" s="18">
        <v>12.097744</v>
      </c>
      <c r="J23" s="18">
        <v>12.097744</v>
      </c>
      <c r="K23" s="18">
        <v>12.097744</v>
      </c>
      <c r="L23" s="18">
        <v>12.097744</v>
      </c>
      <c r="M23" s="18">
        <v>12.097744</v>
      </c>
      <c r="N23" s="18">
        <v>12.097744</v>
      </c>
      <c r="O23" s="80"/>
      <c r="P23" s="80"/>
      <c r="Q23" s="80"/>
    </row>
    <row r="24" spans="1:17" ht="13" outlineLevel="3" x14ac:dyDescent="0.3">
      <c r="A24" s="93" t="s">
        <v>211</v>
      </c>
      <c r="B24" s="18">
        <v>12.097744</v>
      </c>
      <c r="C24" s="18">
        <v>12.097744</v>
      </c>
      <c r="D24" s="18">
        <v>12.097744</v>
      </c>
      <c r="E24" s="18">
        <v>12.097744</v>
      </c>
      <c r="F24" s="18">
        <v>12.097744</v>
      </c>
      <c r="G24" s="18">
        <v>12.097744</v>
      </c>
      <c r="H24" s="18">
        <v>12.097744</v>
      </c>
      <c r="I24" s="18">
        <v>12.097744</v>
      </c>
      <c r="J24" s="18">
        <v>12.097744</v>
      </c>
      <c r="K24" s="18">
        <v>12.097744</v>
      </c>
      <c r="L24" s="18">
        <v>12.097744</v>
      </c>
      <c r="M24" s="18">
        <v>12.097744</v>
      </c>
      <c r="N24" s="18">
        <v>12.097744</v>
      </c>
      <c r="O24" s="80"/>
      <c r="P24" s="80"/>
      <c r="Q24" s="80"/>
    </row>
    <row r="25" spans="1:17" ht="13" outlineLevel="3" x14ac:dyDescent="0.3">
      <c r="A25" s="93" t="s">
        <v>38</v>
      </c>
      <c r="B25" s="18">
        <v>12.097744</v>
      </c>
      <c r="C25" s="18">
        <v>12.097744</v>
      </c>
      <c r="D25" s="18">
        <v>12.097744</v>
      </c>
      <c r="E25" s="18">
        <v>12.097744</v>
      </c>
      <c r="F25" s="18">
        <v>12.097744</v>
      </c>
      <c r="G25" s="18">
        <v>12.097744</v>
      </c>
      <c r="H25" s="18">
        <v>12.097744</v>
      </c>
      <c r="I25" s="18">
        <v>12.097744</v>
      </c>
      <c r="J25" s="18">
        <v>12.097744</v>
      </c>
      <c r="K25" s="18">
        <v>12.097744</v>
      </c>
      <c r="L25" s="18">
        <v>12.097744</v>
      </c>
      <c r="M25" s="18">
        <v>12.097744</v>
      </c>
      <c r="N25" s="18">
        <v>12.097744</v>
      </c>
      <c r="O25" s="80"/>
      <c r="P25" s="80"/>
      <c r="Q25" s="80"/>
    </row>
    <row r="26" spans="1:17" ht="13" outlineLevel="3" x14ac:dyDescent="0.3">
      <c r="A26" s="93" t="s">
        <v>88</v>
      </c>
      <c r="B26" s="18">
        <v>12.097744</v>
      </c>
      <c r="C26" s="18">
        <v>12.097744</v>
      </c>
      <c r="D26" s="18">
        <v>12.097744</v>
      </c>
      <c r="E26" s="18">
        <v>12.097744</v>
      </c>
      <c r="F26" s="18">
        <v>12.097744</v>
      </c>
      <c r="G26" s="18">
        <v>12.097744</v>
      </c>
      <c r="H26" s="18">
        <v>12.097744</v>
      </c>
      <c r="I26" s="18">
        <v>12.097744</v>
      </c>
      <c r="J26" s="18">
        <v>12.097744</v>
      </c>
      <c r="K26" s="18">
        <v>12.097744</v>
      </c>
      <c r="L26" s="18">
        <v>12.097744</v>
      </c>
      <c r="M26" s="18">
        <v>12.097744</v>
      </c>
      <c r="N26" s="18">
        <v>12.097744</v>
      </c>
      <c r="O26" s="80"/>
      <c r="P26" s="80"/>
      <c r="Q26" s="80"/>
    </row>
    <row r="27" spans="1:17" ht="13" outlineLevel="3" x14ac:dyDescent="0.3">
      <c r="A27" s="93" t="s">
        <v>76</v>
      </c>
      <c r="B27" s="18">
        <v>12.097744</v>
      </c>
      <c r="C27" s="18">
        <v>12.097744</v>
      </c>
      <c r="D27" s="18">
        <v>12.097744</v>
      </c>
      <c r="E27" s="18">
        <v>12.097744</v>
      </c>
      <c r="F27" s="18">
        <v>12.097744</v>
      </c>
      <c r="G27" s="18">
        <v>12.097744</v>
      </c>
      <c r="H27" s="18">
        <v>12.097744</v>
      </c>
      <c r="I27" s="18">
        <v>12.097744</v>
      </c>
      <c r="J27" s="18">
        <v>12.097744</v>
      </c>
      <c r="K27" s="18">
        <v>12.097744</v>
      </c>
      <c r="L27" s="18">
        <v>12.097744</v>
      </c>
      <c r="M27" s="18">
        <v>12.097744</v>
      </c>
      <c r="N27" s="18">
        <v>12.097744</v>
      </c>
      <c r="O27" s="80"/>
      <c r="P27" s="80"/>
      <c r="Q27" s="80"/>
    </row>
    <row r="28" spans="1:17" ht="13" outlineLevel="3" x14ac:dyDescent="0.3">
      <c r="A28" s="93" t="s">
        <v>128</v>
      </c>
      <c r="B28" s="18">
        <v>12.097744</v>
      </c>
      <c r="C28" s="18">
        <v>12.097744</v>
      </c>
      <c r="D28" s="18">
        <v>12.097744</v>
      </c>
      <c r="E28" s="18">
        <v>12.097744</v>
      </c>
      <c r="F28" s="18">
        <v>12.097744</v>
      </c>
      <c r="G28" s="18">
        <v>12.097744</v>
      </c>
      <c r="H28" s="18">
        <v>12.097744</v>
      </c>
      <c r="I28" s="18">
        <v>12.097744</v>
      </c>
      <c r="J28" s="18">
        <v>12.097744</v>
      </c>
      <c r="K28" s="18">
        <v>12.097744</v>
      </c>
      <c r="L28" s="18">
        <v>12.097744</v>
      </c>
      <c r="M28" s="18">
        <v>12.097744</v>
      </c>
      <c r="N28" s="18">
        <v>12.097744</v>
      </c>
      <c r="O28" s="80"/>
      <c r="P28" s="80"/>
      <c r="Q28" s="80"/>
    </row>
    <row r="29" spans="1:17" ht="13" outlineLevel="3" x14ac:dyDescent="0.3">
      <c r="A29" s="93" t="s">
        <v>194</v>
      </c>
      <c r="B29" s="18">
        <v>12.097744</v>
      </c>
      <c r="C29" s="18">
        <v>12.097744</v>
      </c>
      <c r="D29" s="18">
        <v>12.097744</v>
      </c>
      <c r="E29" s="18">
        <v>12.097744</v>
      </c>
      <c r="F29" s="18">
        <v>12.097744</v>
      </c>
      <c r="G29" s="18">
        <v>12.097744</v>
      </c>
      <c r="H29" s="18">
        <v>12.097744</v>
      </c>
      <c r="I29" s="18">
        <v>12.097744</v>
      </c>
      <c r="J29" s="18">
        <v>12.097744</v>
      </c>
      <c r="K29" s="18">
        <v>12.097744</v>
      </c>
      <c r="L29" s="18">
        <v>12.097744</v>
      </c>
      <c r="M29" s="18">
        <v>12.097744</v>
      </c>
      <c r="N29" s="18">
        <v>12.097744</v>
      </c>
      <c r="O29" s="80"/>
      <c r="P29" s="80"/>
      <c r="Q29" s="80"/>
    </row>
    <row r="30" spans="1:17" ht="13" outlineLevel="3" x14ac:dyDescent="0.3">
      <c r="A30" s="93" t="s">
        <v>19</v>
      </c>
      <c r="B30" s="18">
        <v>12.097744</v>
      </c>
      <c r="C30" s="18">
        <v>12.097744</v>
      </c>
      <c r="D30" s="18">
        <v>12.097744</v>
      </c>
      <c r="E30" s="18">
        <v>12.097744</v>
      </c>
      <c r="F30" s="18">
        <v>12.097744</v>
      </c>
      <c r="G30" s="18">
        <v>12.097744</v>
      </c>
      <c r="H30" s="18">
        <v>12.097744</v>
      </c>
      <c r="I30" s="18">
        <v>12.097744</v>
      </c>
      <c r="J30" s="18">
        <v>12.097744</v>
      </c>
      <c r="K30" s="18">
        <v>12.097744</v>
      </c>
      <c r="L30" s="18">
        <v>12.097744</v>
      </c>
      <c r="M30" s="18">
        <v>12.097744</v>
      </c>
      <c r="N30" s="18">
        <v>12.097744</v>
      </c>
      <c r="O30" s="80"/>
      <c r="P30" s="80"/>
      <c r="Q30" s="80"/>
    </row>
    <row r="31" spans="1:17" ht="13" outlineLevel="3" x14ac:dyDescent="0.3">
      <c r="A31" s="93" t="s">
        <v>71</v>
      </c>
      <c r="B31" s="18">
        <v>12.097744</v>
      </c>
      <c r="C31" s="18">
        <v>12.097744</v>
      </c>
      <c r="D31" s="18">
        <v>12.097744</v>
      </c>
      <c r="E31" s="18">
        <v>12.097744</v>
      </c>
      <c r="F31" s="18">
        <v>12.097744</v>
      </c>
      <c r="G31" s="18">
        <v>12.097744</v>
      </c>
      <c r="H31" s="18">
        <v>12.097744</v>
      </c>
      <c r="I31" s="18">
        <v>12.097744</v>
      </c>
      <c r="J31" s="18">
        <v>12.097744</v>
      </c>
      <c r="K31" s="18">
        <v>12.097744</v>
      </c>
      <c r="L31" s="18">
        <v>12.097744</v>
      </c>
      <c r="M31" s="18">
        <v>12.097744</v>
      </c>
      <c r="N31" s="18">
        <v>12.097744</v>
      </c>
      <c r="O31" s="80"/>
      <c r="P31" s="80"/>
      <c r="Q31" s="80"/>
    </row>
    <row r="32" spans="1:17" ht="13" outlineLevel="3" x14ac:dyDescent="0.3">
      <c r="A32" s="93" t="s">
        <v>123</v>
      </c>
      <c r="B32" s="18">
        <v>12.097744</v>
      </c>
      <c r="C32" s="18">
        <v>12.097744</v>
      </c>
      <c r="D32" s="18">
        <v>12.097744</v>
      </c>
      <c r="E32" s="18">
        <v>12.097744</v>
      </c>
      <c r="F32" s="18">
        <v>12.097744</v>
      </c>
      <c r="G32" s="18">
        <v>12.097744</v>
      </c>
      <c r="H32" s="18">
        <v>12.097744</v>
      </c>
      <c r="I32" s="18">
        <v>12.097744</v>
      </c>
      <c r="J32" s="18">
        <v>12.097744</v>
      </c>
      <c r="K32" s="18">
        <v>12.097744</v>
      </c>
      <c r="L32" s="18">
        <v>12.097744</v>
      </c>
      <c r="M32" s="18">
        <v>12.097744</v>
      </c>
      <c r="N32" s="18">
        <v>12.097744</v>
      </c>
      <c r="O32" s="80"/>
      <c r="P32" s="80"/>
      <c r="Q32" s="80"/>
    </row>
    <row r="33" spans="1:17" ht="13" outlineLevel="3" x14ac:dyDescent="0.3">
      <c r="A33" s="93" t="s">
        <v>55</v>
      </c>
      <c r="B33" s="18">
        <v>1.1224285348</v>
      </c>
      <c r="C33" s="18">
        <v>1.1625995313999999</v>
      </c>
      <c r="D33" s="18">
        <v>1.2040300686000001</v>
      </c>
      <c r="E33" s="18">
        <v>0</v>
      </c>
      <c r="F33" s="18">
        <v>1.9954209999999999</v>
      </c>
      <c r="G33" s="18">
        <v>6.0518150000000004</v>
      </c>
      <c r="H33" s="18">
        <v>12.153091</v>
      </c>
      <c r="I33" s="18">
        <v>10.953114772799999</v>
      </c>
      <c r="J33" s="18">
        <v>6.9024747727999998</v>
      </c>
      <c r="K33" s="18">
        <v>5.1871827728</v>
      </c>
      <c r="L33" s="18">
        <v>0</v>
      </c>
      <c r="M33" s="18">
        <v>0</v>
      </c>
      <c r="N33" s="18">
        <v>0</v>
      </c>
      <c r="O33" s="80"/>
      <c r="P33" s="80"/>
      <c r="Q33" s="80"/>
    </row>
    <row r="34" spans="1:17" ht="13" outlineLevel="3" x14ac:dyDescent="0.3">
      <c r="A34" s="93" t="s">
        <v>45</v>
      </c>
      <c r="B34" s="18">
        <v>91.468603000000002</v>
      </c>
      <c r="C34" s="18">
        <v>80.902839999999998</v>
      </c>
      <c r="D34" s="18">
        <v>80.904199000000006</v>
      </c>
      <c r="E34" s="18">
        <v>63.126091000000002</v>
      </c>
      <c r="F34" s="18">
        <v>63.126091000000002</v>
      </c>
      <c r="G34" s="18">
        <v>45.155206</v>
      </c>
      <c r="H34" s="18">
        <v>45.155206</v>
      </c>
      <c r="I34" s="18">
        <v>45.155206</v>
      </c>
      <c r="J34" s="18">
        <v>29.629144</v>
      </c>
      <c r="K34" s="18">
        <v>29.629144</v>
      </c>
      <c r="L34" s="18">
        <v>29.629144</v>
      </c>
      <c r="M34" s="18">
        <v>30.667653000000001</v>
      </c>
      <c r="N34" s="18">
        <v>41.488599000000001</v>
      </c>
      <c r="O34" s="80"/>
      <c r="P34" s="80"/>
      <c r="Q34" s="80"/>
    </row>
    <row r="35" spans="1:17" ht="13" outlineLevel="3" x14ac:dyDescent="0.3">
      <c r="A35" s="93" t="s">
        <v>89</v>
      </c>
      <c r="B35" s="18">
        <v>12.097751000000001</v>
      </c>
      <c r="C35" s="18">
        <v>12.097751000000001</v>
      </c>
      <c r="D35" s="18">
        <v>12.097751000000001</v>
      </c>
      <c r="E35" s="18">
        <v>12.097751000000001</v>
      </c>
      <c r="F35" s="18">
        <v>12.097751000000001</v>
      </c>
      <c r="G35" s="18">
        <v>12.097751000000001</v>
      </c>
      <c r="H35" s="18">
        <v>117.097751</v>
      </c>
      <c r="I35" s="18">
        <v>147.09775099999999</v>
      </c>
      <c r="J35" s="18">
        <v>177.09775099999999</v>
      </c>
      <c r="K35" s="18">
        <v>207.09775099999999</v>
      </c>
      <c r="L35" s="18">
        <v>232.09775099999999</v>
      </c>
      <c r="M35" s="18">
        <v>262.09775100000002</v>
      </c>
      <c r="N35" s="18">
        <v>277.09775100000002</v>
      </c>
      <c r="O35" s="80"/>
      <c r="P35" s="80"/>
      <c r="Q35" s="80"/>
    </row>
    <row r="36" spans="1:17" ht="13" outlineLevel="3" x14ac:dyDescent="0.3">
      <c r="A36" s="93" t="s">
        <v>93</v>
      </c>
      <c r="B36" s="18">
        <v>42.151356999999997</v>
      </c>
      <c r="C36" s="18">
        <v>42.151356999999997</v>
      </c>
      <c r="D36" s="18">
        <v>42.151356999999997</v>
      </c>
      <c r="E36" s="18">
        <v>42.151356999999997</v>
      </c>
      <c r="F36" s="18">
        <v>42.151356999999997</v>
      </c>
      <c r="G36" s="18">
        <v>42.151356999999997</v>
      </c>
      <c r="H36" s="18">
        <v>42.151356999999997</v>
      </c>
      <c r="I36" s="18">
        <v>42.151356999999997</v>
      </c>
      <c r="J36" s="18">
        <v>42.151356999999997</v>
      </c>
      <c r="K36" s="18">
        <v>42.151356999999997</v>
      </c>
      <c r="L36" s="18">
        <v>42.151356999999997</v>
      </c>
      <c r="M36" s="18">
        <v>45.656168000000001</v>
      </c>
      <c r="N36" s="18">
        <v>49.921956999999999</v>
      </c>
      <c r="O36" s="80"/>
      <c r="P36" s="80"/>
      <c r="Q36" s="80"/>
    </row>
    <row r="37" spans="1:17" ht="13" outlineLevel="3" x14ac:dyDescent="0.3">
      <c r="A37" s="93" t="s">
        <v>156</v>
      </c>
      <c r="B37" s="18">
        <v>51.468836000000003</v>
      </c>
      <c r="C37" s="18">
        <v>52.204369999999997</v>
      </c>
      <c r="D37" s="18">
        <v>52.467790000000001</v>
      </c>
      <c r="E37" s="18">
        <v>52.467790000000001</v>
      </c>
      <c r="F37" s="18">
        <v>52.467790000000001</v>
      </c>
      <c r="G37" s="18">
        <v>52.467790000000001</v>
      </c>
      <c r="H37" s="18">
        <v>52.467790000000001</v>
      </c>
      <c r="I37" s="18">
        <v>52.467790000000001</v>
      </c>
      <c r="J37" s="18">
        <v>52.467790000000001</v>
      </c>
      <c r="K37" s="18">
        <v>52.467790000000001</v>
      </c>
      <c r="L37" s="18">
        <v>37.473925999999999</v>
      </c>
      <c r="M37" s="18">
        <v>37.473925999999999</v>
      </c>
      <c r="N37" s="18">
        <v>67.473926000000006</v>
      </c>
      <c r="O37" s="80"/>
      <c r="P37" s="80"/>
      <c r="Q37" s="80"/>
    </row>
    <row r="38" spans="1:17" ht="13" outlineLevel="3" x14ac:dyDescent="0.3">
      <c r="A38" s="93" t="s">
        <v>160</v>
      </c>
      <c r="B38" s="18">
        <v>26.571145999999999</v>
      </c>
      <c r="C38" s="18">
        <v>30.147962</v>
      </c>
      <c r="D38" s="18">
        <v>35.019298999999997</v>
      </c>
      <c r="E38" s="18">
        <v>37.261744999999998</v>
      </c>
      <c r="F38" s="18">
        <v>20.470108</v>
      </c>
      <c r="G38" s="18">
        <v>21.781628999999999</v>
      </c>
      <c r="H38" s="18">
        <v>26.125805627999998</v>
      </c>
      <c r="I38" s="18">
        <v>35.360677166199999</v>
      </c>
      <c r="J38" s="18">
        <v>39.404182166200002</v>
      </c>
      <c r="K38" s="18">
        <v>39.824784166199997</v>
      </c>
      <c r="L38" s="18">
        <v>43.109340166199999</v>
      </c>
      <c r="M38" s="18">
        <v>56.345183491</v>
      </c>
      <c r="N38" s="18">
        <v>46.997578392000001</v>
      </c>
      <c r="O38" s="80"/>
      <c r="P38" s="80"/>
      <c r="Q38" s="80"/>
    </row>
    <row r="39" spans="1:17" ht="13" outlineLevel="3" x14ac:dyDescent="0.3">
      <c r="A39" s="93" t="s">
        <v>213</v>
      </c>
      <c r="B39" s="18">
        <v>41.080407000000001</v>
      </c>
      <c r="C39" s="18">
        <v>41.080407000000001</v>
      </c>
      <c r="D39" s="18">
        <v>41.080407000000001</v>
      </c>
      <c r="E39" s="18">
        <v>41.080407000000001</v>
      </c>
      <c r="F39" s="18">
        <v>41.080407000000001</v>
      </c>
      <c r="G39" s="18">
        <v>41.080407000000001</v>
      </c>
      <c r="H39" s="18">
        <v>41.080407000000001</v>
      </c>
      <c r="I39" s="18">
        <v>41.080407000000001</v>
      </c>
      <c r="J39" s="18">
        <v>41.080407000000001</v>
      </c>
      <c r="K39" s="18">
        <v>41.080407000000001</v>
      </c>
      <c r="L39" s="18">
        <v>41.080407000000001</v>
      </c>
      <c r="M39" s="18">
        <v>41.080407000000001</v>
      </c>
      <c r="N39" s="18">
        <v>41.080407000000001</v>
      </c>
      <c r="O39" s="80"/>
      <c r="P39" s="80"/>
      <c r="Q39" s="80"/>
    </row>
    <row r="40" spans="1:17" ht="13" outlineLevel="3" x14ac:dyDescent="0.3">
      <c r="A40" s="93" t="s">
        <v>39</v>
      </c>
      <c r="B40" s="18">
        <v>23.968738999999999</v>
      </c>
      <c r="C40" s="18">
        <v>21.479032</v>
      </c>
      <c r="D40" s="18">
        <v>21.481691000000001</v>
      </c>
      <c r="E40" s="18">
        <v>21.481691000000001</v>
      </c>
      <c r="F40" s="18">
        <v>21.481691000000001</v>
      </c>
      <c r="G40" s="18">
        <v>21.481691000000001</v>
      </c>
      <c r="H40" s="18">
        <v>21.481691000000001</v>
      </c>
      <c r="I40" s="18">
        <v>21.481691000000001</v>
      </c>
      <c r="J40" s="18">
        <v>21.481691000000001</v>
      </c>
      <c r="K40" s="18">
        <v>21.481691000000001</v>
      </c>
      <c r="L40" s="18">
        <v>21.481691000000001</v>
      </c>
      <c r="M40" s="18">
        <v>21.481691000000001</v>
      </c>
      <c r="N40" s="18">
        <v>21.481691000000001</v>
      </c>
      <c r="O40" s="80"/>
      <c r="P40" s="80"/>
      <c r="Q40" s="80"/>
    </row>
    <row r="41" spans="1:17" ht="13" outlineLevel="3" x14ac:dyDescent="0.3">
      <c r="A41" s="93" t="s">
        <v>90</v>
      </c>
      <c r="B41" s="18">
        <v>17.5</v>
      </c>
      <c r="C41" s="18">
        <v>17.5</v>
      </c>
      <c r="D41" s="18">
        <v>17.5</v>
      </c>
      <c r="E41" s="18">
        <v>17.5</v>
      </c>
      <c r="F41" s="18">
        <v>17.5</v>
      </c>
      <c r="G41" s="18">
        <v>17.5</v>
      </c>
      <c r="H41" s="18">
        <v>15</v>
      </c>
      <c r="I41" s="18">
        <v>10</v>
      </c>
      <c r="J41" s="18">
        <v>10</v>
      </c>
      <c r="K41" s="18">
        <v>10</v>
      </c>
      <c r="L41" s="18">
        <v>10</v>
      </c>
      <c r="M41" s="18">
        <v>10</v>
      </c>
      <c r="N41" s="18">
        <v>10</v>
      </c>
      <c r="O41" s="80"/>
      <c r="P41" s="80"/>
      <c r="Q41" s="80"/>
    </row>
    <row r="42" spans="1:17" ht="13" outlineLevel="3" x14ac:dyDescent="0.3">
      <c r="A42" s="93" t="s">
        <v>144</v>
      </c>
      <c r="B42" s="18">
        <v>18</v>
      </c>
      <c r="C42" s="18">
        <v>18</v>
      </c>
      <c r="D42" s="18">
        <v>18</v>
      </c>
      <c r="E42" s="18">
        <v>18</v>
      </c>
      <c r="F42" s="18">
        <v>18</v>
      </c>
      <c r="G42" s="18">
        <v>18</v>
      </c>
      <c r="H42" s="18">
        <v>18</v>
      </c>
      <c r="I42" s="18">
        <v>18</v>
      </c>
      <c r="J42" s="18">
        <v>18</v>
      </c>
      <c r="K42" s="18">
        <v>18</v>
      </c>
      <c r="L42" s="18">
        <v>18</v>
      </c>
      <c r="M42" s="18">
        <v>18</v>
      </c>
      <c r="N42" s="18">
        <v>18</v>
      </c>
      <c r="O42" s="80"/>
      <c r="P42" s="80"/>
      <c r="Q42" s="80"/>
    </row>
    <row r="43" spans="1:17" ht="13" outlineLevel="2" x14ac:dyDescent="0.3">
      <c r="A43" s="200" t="s">
        <v>115</v>
      </c>
      <c r="B43" s="115">
        <f t="shared" ref="B43:N43" si="4">SUM(B$44:B$44)</f>
        <v>1.85153531522</v>
      </c>
      <c r="C43" s="115">
        <f t="shared" si="4"/>
        <v>1.85153531522</v>
      </c>
      <c r="D43" s="115">
        <f t="shared" si="4"/>
        <v>1.85153531522</v>
      </c>
      <c r="E43" s="115">
        <f t="shared" si="4"/>
        <v>1.8184721846</v>
      </c>
      <c r="F43" s="115">
        <f t="shared" si="4"/>
        <v>1.8184721846</v>
      </c>
      <c r="G43" s="115">
        <f t="shared" si="4"/>
        <v>1.8184721846</v>
      </c>
      <c r="H43" s="115">
        <f t="shared" si="4"/>
        <v>1.78540905398</v>
      </c>
      <c r="I43" s="115">
        <f t="shared" si="4"/>
        <v>1.78540905398</v>
      </c>
      <c r="J43" s="115">
        <f t="shared" si="4"/>
        <v>1.78540905398</v>
      </c>
      <c r="K43" s="115">
        <f t="shared" si="4"/>
        <v>1.7523459233600001</v>
      </c>
      <c r="L43" s="115">
        <f t="shared" si="4"/>
        <v>1.7523459233600001</v>
      </c>
      <c r="M43" s="115">
        <f t="shared" si="4"/>
        <v>1.7523459233600001</v>
      </c>
      <c r="N43" s="115">
        <f t="shared" si="4"/>
        <v>1.7192827927400001</v>
      </c>
      <c r="O43" s="80"/>
      <c r="P43" s="80"/>
      <c r="Q43" s="80"/>
    </row>
    <row r="44" spans="1:17" ht="13" outlineLevel="3" x14ac:dyDescent="0.3">
      <c r="A44" s="93" t="s">
        <v>29</v>
      </c>
      <c r="B44" s="18">
        <v>1.85153531522</v>
      </c>
      <c r="C44" s="18">
        <v>1.85153531522</v>
      </c>
      <c r="D44" s="18">
        <v>1.85153531522</v>
      </c>
      <c r="E44" s="18">
        <v>1.8184721846</v>
      </c>
      <c r="F44" s="18">
        <v>1.8184721846</v>
      </c>
      <c r="G44" s="18">
        <v>1.8184721846</v>
      </c>
      <c r="H44" s="18">
        <v>1.78540905398</v>
      </c>
      <c r="I44" s="18">
        <v>1.78540905398</v>
      </c>
      <c r="J44" s="18">
        <v>1.78540905398</v>
      </c>
      <c r="K44" s="18">
        <v>1.7523459233600001</v>
      </c>
      <c r="L44" s="18">
        <v>1.7523459233600001</v>
      </c>
      <c r="M44" s="18">
        <v>1.7523459233600001</v>
      </c>
      <c r="N44" s="18">
        <v>1.7192827927400001</v>
      </c>
      <c r="O44" s="80"/>
      <c r="P44" s="80"/>
      <c r="Q44" s="80"/>
    </row>
    <row r="45" spans="1:17" ht="14.5" outlineLevel="1" x14ac:dyDescent="0.35">
      <c r="A45" s="132" t="s">
        <v>59</v>
      </c>
      <c r="B45" s="220">
        <f t="shared" ref="B45:N45" si="5">B$46+B$54+B$65+B$70+B$78</f>
        <v>1300.1611160073699</v>
      </c>
      <c r="C45" s="220">
        <f t="shared" si="5"/>
        <v>1363.7023650876499</v>
      </c>
      <c r="D45" s="220">
        <f t="shared" si="5"/>
        <v>1388.9240967774899</v>
      </c>
      <c r="E45" s="220">
        <f t="shared" si="5"/>
        <v>1473.5722925031698</v>
      </c>
      <c r="F45" s="220">
        <f t="shared" si="5"/>
        <v>1460.0256241770201</v>
      </c>
      <c r="G45" s="220">
        <f t="shared" si="5"/>
        <v>1498.8630866168398</v>
      </c>
      <c r="H45" s="220">
        <f t="shared" si="5"/>
        <v>1544.54438185149</v>
      </c>
      <c r="I45" s="220">
        <f t="shared" si="5"/>
        <v>1909.17307200102</v>
      </c>
      <c r="J45" s="220">
        <f t="shared" si="5"/>
        <v>1954.1800591810497</v>
      </c>
      <c r="K45" s="220">
        <f t="shared" si="5"/>
        <v>1945.4263112359599</v>
      </c>
      <c r="L45" s="220">
        <f t="shared" si="5"/>
        <v>2113.7000718511899</v>
      </c>
      <c r="M45" s="220">
        <f t="shared" si="5"/>
        <v>2248.1388361633899</v>
      </c>
      <c r="N45" s="220">
        <f t="shared" si="5"/>
        <v>2325.4433794111501</v>
      </c>
      <c r="O45" s="80"/>
      <c r="P45" s="80"/>
      <c r="Q45" s="80"/>
    </row>
    <row r="46" spans="1:17" ht="13" outlineLevel="2" x14ac:dyDescent="0.3">
      <c r="A46" s="200" t="s">
        <v>175</v>
      </c>
      <c r="B46" s="115">
        <f t="shared" ref="B46:N46" si="6">SUM(B$47:B$53)</f>
        <v>463.16791086648999</v>
      </c>
      <c r="C46" s="115">
        <f t="shared" si="6"/>
        <v>483.76083930003</v>
      </c>
      <c r="D46" s="115">
        <f t="shared" si="6"/>
        <v>494.78810637113003</v>
      </c>
      <c r="E46" s="115">
        <f t="shared" si="6"/>
        <v>584.73603486913998</v>
      </c>
      <c r="F46" s="115">
        <f t="shared" si="6"/>
        <v>562.75651054063007</v>
      </c>
      <c r="G46" s="115">
        <f t="shared" si="6"/>
        <v>589.52559694745003</v>
      </c>
      <c r="H46" s="115">
        <f t="shared" si="6"/>
        <v>600.20575882072001</v>
      </c>
      <c r="I46" s="115">
        <f t="shared" si="6"/>
        <v>735.78827292348012</v>
      </c>
      <c r="J46" s="115">
        <f t="shared" si="6"/>
        <v>767.26646337430998</v>
      </c>
      <c r="K46" s="115">
        <f t="shared" si="6"/>
        <v>770.61297601212004</v>
      </c>
      <c r="L46" s="115">
        <f t="shared" si="6"/>
        <v>933.99560951742001</v>
      </c>
      <c r="M46" s="115">
        <f t="shared" si="6"/>
        <v>1054.5545890856299</v>
      </c>
      <c r="N46" s="115">
        <f t="shared" si="6"/>
        <v>1100.2564081594501</v>
      </c>
      <c r="O46" s="80"/>
      <c r="P46" s="80"/>
      <c r="Q46" s="80"/>
    </row>
    <row r="47" spans="1:17" ht="13" outlineLevel="3" x14ac:dyDescent="0.3">
      <c r="A47" s="93" t="s">
        <v>105</v>
      </c>
      <c r="B47" s="18">
        <v>6.1845200000000003E-2</v>
      </c>
      <c r="C47" s="18">
        <v>6.4058599999999993E-2</v>
      </c>
      <c r="D47" s="18">
        <v>6.6341399999999995E-2</v>
      </c>
      <c r="E47" s="18">
        <v>6.5171199999999999E-2</v>
      </c>
      <c r="F47" s="18">
        <v>6.1373799999999999E-2</v>
      </c>
      <c r="G47" s="18">
        <v>6.3006199999999998E-2</v>
      </c>
      <c r="H47" s="18">
        <v>6.1555199999999997E-2</v>
      </c>
      <c r="I47" s="18">
        <v>7.3993000000000003E-2</v>
      </c>
      <c r="J47" s="18">
        <v>7.3312799999999997E-2</v>
      </c>
      <c r="K47" s="18">
        <v>7.1122199999999997E-2</v>
      </c>
      <c r="L47" s="18">
        <v>7.2818999999999995E-2</v>
      </c>
      <c r="M47" s="18">
        <v>7.58688E-2</v>
      </c>
      <c r="N47" s="18">
        <v>7.7901999999999999E-2</v>
      </c>
      <c r="O47" s="80"/>
      <c r="P47" s="80"/>
      <c r="Q47" s="80"/>
    </row>
    <row r="48" spans="1:17" ht="13" outlineLevel="3" x14ac:dyDescent="0.3">
      <c r="A48" s="93" t="s">
        <v>51</v>
      </c>
      <c r="B48" s="18">
        <v>10.537976948860001</v>
      </c>
      <c r="C48" s="18">
        <v>10.975980047909999</v>
      </c>
      <c r="D48" s="18">
        <v>11.080095212250001</v>
      </c>
      <c r="E48" s="18">
        <v>10.853273153350001</v>
      </c>
      <c r="F48" s="18">
        <v>9.9992494909499996</v>
      </c>
      <c r="G48" s="18">
        <v>9.1871662537199992</v>
      </c>
      <c r="H48" s="18">
        <v>8.8694213148800003</v>
      </c>
      <c r="I48" s="18">
        <v>10.66157028736</v>
      </c>
      <c r="J48" s="18">
        <v>10.56356101473</v>
      </c>
      <c r="K48" s="18">
        <v>10.21367490279</v>
      </c>
      <c r="L48" s="18">
        <v>10.241102295759999</v>
      </c>
      <c r="M48" s="18">
        <v>9.3401577952100006</v>
      </c>
      <c r="N48" s="18">
        <v>9.4549938057599991</v>
      </c>
      <c r="O48" s="80"/>
      <c r="P48" s="80"/>
      <c r="Q48" s="80"/>
    </row>
    <row r="49" spans="1:17" ht="13" outlineLevel="3" x14ac:dyDescent="0.3">
      <c r="A49" s="93" t="s">
        <v>94</v>
      </c>
      <c r="B49" s="18">
        <v>27.704960040149999</v>
      </c>
      <c r="C49" s="18">
        <v>28.69650277189</v>
      </c>
      <c r="D49" s="18">
        <v>29.363309944680001</v>
      </c>
      <c r="E49" s="18">
        <v>50.586481050019998</v>
      </c>
      <c r="F49" s="18">
        <v>47.57753066499</v>
      </c>
      <c r="G49" s="18">
        <v>48.50349801446</v>
      </c>
      <c r="H49" s="18">
        <v>47.37549569446</v>
      </c>
      <c r="I49" s="18">
        <v>56.948154711850002</v>
      </c>
      <c r="J49" s="18">
        <v>56.031427651640001</v>
      </c>
      <c r="K49" s="18">
        <v>72.109299368120006</v>
      </c>
      <c r="L49" s="18">
        <v>91.961580120639994</v>
      </c>
      <c r="M49" s="18">
        <v>95.404319158340002</v>
      </c>
      <c r="N49" s="18">
        <v>98.126692472870005</v>
      </c>
      <c r="O49" s="80"/>
      <c r="P49" s="80"/>
      <c r="Q49" s="80"/>
    </row>
    <row r="50" spans="1:17" ht="13" outlineLevel="3" x14ac:dyDescent="0.3">
      <c r="A50" s="93" t="s">
        <v>167</v>
      </c>
      <c r="B50" s="18">
        <v>136.36866599999999</v>
      </c>
      <c r="C50" s="18">
        <v>141.249213</v>
      </c>
      <c r="D50" s="18">
        <v>146.28278700000001</v>
      </c>
      <c r="E50" s="18">
        <v>163.25385600000001</v>
      </c>
      <c r="F50" s="18">
        <v>153.74136899999999</v>
      </c>
      <c r="G50" s="18">
        <v>176.73239100000001</v>
      </c>
      <c r="H50" s="18">
        <v>172.66233600000001</v>
      </c>
      <c r="I50" s="18">
        <v>207.550365</v>
      </c>
      <c r="J50" s="18">
        <v>242.29880399999999</v>
      </c>
      <c r="K50" s="18">
        <v>235.05887100000001</v>
      </c>
      <c r="L50" s="18">
        <v>313.485795</v>
      </c>
      <c r="M50" s="18">
        <v>421.45118400000001</v>
      </c>
      <c r="N50" s="18">
        <v>452.22111000000001</v>
      </c>
      <c r="O50" s="80"/>
      <c r="P50" s="80"/>
      <c r="Q50" s="80"/>
    </row>
    <row r="51" spans="1:17" ht="13" outlineLevel="3" x14ac:dyDescent="0.3">
      <c r="A51" s="93" t="s">
        <v>132</v>
      </c>
      <c r="B51" s="18">
        <v>167.90406736776001</v>
      </c>
      <c r="C51" s="18">
        <v>176.22917282002001</v>
      </c>
      <c r="D51" s="18">
        <v>178.42331455035</v>
      </c>
      <c r="E51" s="18">
        <v>191.48406435870001</v>
      </c>
      <c r="F51" s="18">
        <v>193.74241933050001</v>
      </c>
      <c r="G51" s="18">
        <v>196.76866108445</v>
      </c>
      <c r="H51" s="18">
        <v>215.48988146337999</v>
      </c>
      <c r="I51" s="18">
        <v>266.38787929990002</v>
      </c>
      <c r="J51" s="18">
        <v>267.32578001808002</v>
      </c>
      <c r="K51" s="18">
        <v>265.14788574415002</v>
      </c>
      <c r="L51" s="18">
        <v>282.50055574841002</v>
      </c>
      <c r="M51" s="18">
        <v>286.66437793722997</v>
      </c>
      <c r="N51" s="18">
        <v>303.46587855233997</v>
      </c>
      <c r="O51" s="80"/>
      <c r="P51" s="80"/>
      <c r="Q51" s="80"/>
    </row>
    <row r="52" spans="1:17" ht="13" outlineLevel="3" x14ac:dyDescent="0.3">
      <c r="A52" s="93" t="s">
        <v>147</v>
      </c>
      <c r="B52" s="18">
        <v>119.00280760606</v>
      </c>
      <c r="C52" s="18">
        <v>124.87069281175999</v>
      </c>
      <c r="D52" s="18">
        <v>127.8619963598</v>
      </c>
      <c r="E52" s="18">
        <v>166.73890309372999</v>
      </c>
      <c r="F52" s="18">
        <v>155.86823242487</v>
      </c>
      <c r="G52" s="18">
        <v>156.49410008688</v>
      </c>
      <c r="H52" s="18">
        <v>153.95262096030001</v>
      </c>
      <c r="I52" s="18">
        <v>191.83442702164001</v>
      </c>
      <c r="J52" s="18">
        <v>188.60904100888001</v>
      </c>
      <c r="K52" s="18">
        <v>185.49815999647001</v>
      </c>
      <c r="L52" s="18">
        <v>233.19794673116999</v>
      </c>
      <c r="M52" s="18">
        <v>238.93078579254001</v>
      </c>
      <c r="N52" s="18">
        <v>234.07269763165999</v>
      </c>
      <c r="O52" s="80"/>
      <c r="P52" s="80"/>
      <c r="Q52" s="80"/>
    </row>
    <row r="53" spans="1:17" ht="13" outlineLevel="3" x14ac:dyDescent="0.3">
      <c r="A53" s="93" t="s">
        <v>142</v>
      </c>
      <c r="B53" s="18">
        <v>1.5875877036599999</v>
      </c>
      <c r="C53" s="18">
        <v>1.6752192484499999</v>
      </c>
      <c r="D53" s="18">
        <v>1.71026190405</v>
      </c>
      <c r="E53" s="18">
        <v>1.75428601334</v>
      </c>
      <c r="F53" s="18">
        <v>1.76633582932</v>
      </c>
      <c r="G53" s="18">
        <v>1.77677430794</v>
      </c>
      <c r="H53" s="18">
        <v>1.7944481877</v>
      </c>
      <c r="I53" s="18">
        <v>2.3318836027300001</v>
      </c>
      <c r="J53" s="18">
        <v>2.3645368809799998</v>
      </c>
      <c r="K53" s="18">
        <v>2.5139628005899999</v>
      </c>
      <c r="L53" s="18">
        <v>2.53581062144</v>
      </c>
      <c r="M53" s="18">
        <v>2.6878956023099998</v>
      </c>
      <c r="N53" s="18">
        <v>2.8371336968200001</v>
      </c>
      <c r="O53" s="80"/>
      <c r="P53" s="80"/>
      <c r="Q53" s="80"/>
    </row>
    <row r="54" spans="1:17" ht="13" outlineLevel="2" x14ac:dyDescent="0.3">
      <c r="A54" s="200" t="s">
        <v>43</v>
      </c>
      <c r="B54" s="115">
        <f t="shared" ref="B54:N54" si="7">SUM(B$55:B$64)</f>
        <v>40.750160885679996</v>
      </c>
      <c r="C54" s="115">
        <f t="shared" si="7"/>
        <v>42.79229688401</v>
      </c>
      <c r="D54" s="115">
        <f t="shared" si="7"/>
        <v>43.867214774570002</v>
      </c>
      <c r="E54" s="115">
        <f t="shared" si="7"/>
        <v>42.93178843378</v>
      </c>
      <c r="F54" s="115">
        <f t="shared" si="7"/>
        <v>62.197137699750002</v>
      </c>
      <c r="G54" s="115">
        <f t="shared" si="7"/>
        <v>70.798552723580002</v>
      </c>
      <c r="H54" s="115">
        <f t="shared" si="7"/>
        <v>109.66420343035</v>
      </c>
      <c r="I54" s="115">
        <f t="shared" si="7"/>
        <v>136.10627841913001</v>
      </c>
      <c r="J54" s="115">
        <f t="shared" si="7"/>
        <v>154.8287279022</v>
      </c>
      <c r="K54" s="115">
        <f t="shared" si="7"/>
        <v>149.86613177654999</v>
      </c>
      <c r="L54" s="115">
        <f t="shared" si="7"/>
        <v>150.50250170479998</v>
      </c>
      <c r="M54" s="115">
        <f t="shared" si="7"/>
        <v>154.94845619165</v>
      </c>
      <c r="N54" s="115">
        <f t="shared" si="7"/>
        <v>182.66076849184003</v>
      </c>
      <c r="O54" s="80"/>
      <c r="P54" s="80"/>
      <c r="Q54" s="80"/>
    </row>
    <row r="55" spans="1:17" ht="13" outlineLevel="3" x14ac:dyDescent="0.3">
      <c r="A55" s="93" t="s">
        <v>23</v>
      </c>
      <c r="B55" s="18">
        <v>0.55899540264000003</v>
      </c>
      <c r="C55" s="18">
        <v>0.58423875080999998</v>
      </c>
      <c r="D55" s="18">
        <v>0.60307566617999997</v>
      </c>
      <c r="E55" s="18">
        <v>0.80815788559000001</v>
      </c>
      <c r="F55" s="18">
        <v>0.76337757520000005</v>
      </c>
      <c r="G55" s="18">
        <v>0.77658469070000002</v>
      </c>
      <c r="H55" s="18">
        <v>0.65312151982</v>
      </c>
      <c r="I55" s="18">
        <v>0.81421788329</v>
      </c>
      <c r="J55" s="18">
        <v>0.78700839075999995</v>
      </c>
      <c r="K55" s="18">
        <v>0.73040492990000006</v>
      </c>
      <c r="L55" s="18">
        <v>0.77619073430999996</v>
      </c>
      <c r="M55" s="18">
        <v>0.80753217476000005</v>
      </c>
      <c r="N55" s="18">
        <v>0.80847284054000002</v>
      </c>
      <c r="O55" s="80"/>
      <c r="P55" s="80"/>
      <c r="Q55" s="80"/>
    </row>
    <row r="56" spans="1:17" ht="13" outlineLevel="3" x14ac:dyDescent="0.3">
      <c r="A56" s="93" t="s">
        <v>12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7.3312799999999996</v>
      </c>
      <c r="K56" s="18">
        <v>7.1122199999999998</v>
      </c>
      <c r="L56" s="18">
        <v>7.2819000000000003</v>
      </c>
      <c r="M56" s="18">
        <v>7.5868799999999998</v>
      </c>
      <c r="N56" s="18">
        <v>7.7901999999999996</v>
      </c>
      <c r="O56" s="80"/>
      <c r="P56" s="80"/>
      <c r="Q56" s="80"/>
    </row>
    <row r="57" spans="1:17" ht="13" outlineLevel="3" x14ac:dyDescent="0.3">
      <c r="A57" s="93" t="s">
        <v>27</v>
      </c>
      <c r="B57" s="18">
        <v>0</v>
      </c>
      <c r="C57" s="18">
        <v>0</v>
      </c>
      <c r="D57" s="18">
        <v>0</v>
      </c>
      <c r="E57" s="18">
        <v>0</v>
      </c>
      <c r="F57" s="18">
        <v>6.94046670072</v>
      </c>
      <c r="G57" s="18">
        <v>11.49138213713</v>
      </c>
      <c r="H57" s="18">
        <v>34.258682137130002</v>
      </c>
      <c r="I57" s="18">
        <v>42.888817851360002</v>
      </c>
      <c r="J57" s="18">
        <v>55.133432851359998</v>
      </c>
      <c r="K57" s="18">
        <v>53.127647851360003</v>
      </c>
      <c r="L57" s="18">
        <v>53.324122851360002</v>
      </c>
      <c r="M57" s="18">
        <v>53.670672851360003</v>
      </c>
      <c r="N57" s="18">
        <v>66.835792851359997</v>
      </c>
      <c r="O57" s="80"/>
      <c r="P57" s="80"/>
      <c r="Q57" s="80"/>
    </row>
    <row r="58" spans="1:17" ht="13" outlineLevel="3" x14ac:dyDescent="0.3">
      <c r="A58" s="93" t="s">
        <v>108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7.7901999999999996</v>
      </c>
      <c r="O58" s="80"/>
      <c r="P58" s="80"/>
      <c r="Q58" s="80"/>
    </row>
    <row r="59" spans="1:17" ht="13" outlineLevel="3" x14ac:dyDescent="0.3">
      <c r="A59" s="93" t="s">
        <v>49</v>
      </c>
      <c r="B59" s="18">
        <v>7.8206807494600001</v>
      </c>
      <c r="C59" s="18">
        <v>8.1005778921699996</v>
      </c>
      <c r="D59" s="18">
        <v>8.3892510634799997</v>
      </c>
      <c r="E59" s="18">
        <v>8.2412725524199999</v>
      </c>
      <c r="F59" s="18">
        <v>12.499815787019999</v>
      </c>
      <c r="G59" s="18">
        <v>12.897645051710001</v>
      </c>
      <c r="H59" s="18">
        <v>16.68038480261</v>
      </c>
      <c r="I59" s="18">
        <v>20.054103488799999</v>
      </c>
      <c r="J59" s="18">
        <v>20.006784254229999</v>
      </c>
      <c r="K59" s="18">
        <v>19.414492014250001</v>
      </c>
      <c r="L59" s="18">
        <v>19.878011511059999</v>
      </c>
      <c r="M59" s="18">
        <v>20.745088200390001</v>
      </c>
      <c r="N59" s="18">
        <v>21.460113920649999</v>
      </c>
      <c r="O59" s="80"/>
      <c r="P59" s="80"/>
      <c r="Q59" s="80"/>
    </row>
    <row r="60" spans="1:17" ht="13" outlineLevel="3" x14ac:dyDescent="0.3">
      <c r="A60" s="93" t="s">
        <v>110</v>
      </c>
      <c r="B60" s="18">
        <v>1.1414699260300001</v>
      </c>
      <c r="C60" s="18">
        <v>1.2354148488100001</v>
      </c>
      <c r="D60" s="18">
        <v>1.2794402414499999</v>
      </c>
      <c r="E60" s="18">
        <v>1.2568721170199999</v>
      </c>
      <c r="F60" s="18">
        <v>1.19205018463</v>
      </c>
      <c r="G60" s="18">
        <v>1.22375594053</v>
      </c>
      <c r="H60" s="18">
        <v>1.2103013783000001</v>
      </c>
      <c r="I60" s="18">
        <v>1.5011324603</v>
      </c>
      <c r="J60" s="18">
        <v>1.48884317039</v>
      </c>
      <c r="K60" s="18">
        <v>1.44953092614</v>
      </c>
      <c r="L60" s="18">
        <v>1.48411315329</v>
      </c>
      <c r="M60" s="18">
        <v>1.5462706711700001</v>
      </c>
      <c r="N60" s="18">
        <v>1.94019993968</v>
      </c>
      <c r="O60" s="80"/>
      <c r="P60" s="80"/>
      <c r="Q60" s="80"/>
    </row>
    <row r="61" spans="1:17" ht="13" outlineLevel="3" x14ac:dyDescent="0.3">
      <c r="A61" s="93" t="s">
        <v>120</v>
      </c>
      <c r="B61" s="18">
        <v>16.526657320249999</v>
      </c>
      <c r="C61" s="18">
        <v>17.43889448865</v>
      </c>
      <c r="D61" s="18">
        <v>17.724252598709999</v>
      </c>
      <c r="E61" s="18">
        <v>17.724252598709999</v>
      </c>
      <c r="F61" s="18">
        <v>17.724252598709999</v>
      </c>
      <c r="G61" s="18">
        <v>17.724252598709999</v>
      </c>
      <c r="H61" s="18">
        <v>17.724252598709999</v>
      </c>
      <c r="I61" s="18">
        <v>22.155300602000001</v>
      </c>
      <c r="J61" s="18">
        <v>22.155300602000001</v>
      </c>
      <c r="K61" s="18">
        <v>22.155300602000001</v>
      </c>
      <c r="L61" s="18">
        <v>22.155300602000001</v>
      </c>
      <c r="M61" s="18">
        <v>22.155300602000001</v>
      </c>
      <c r="N61" s="18">
        <v>22.155300602000001</v>
      </c>
      <c r="O61" s="80"/>
      <c r="P61" s="80"/>
      <c r="Q61" s="80"/>
    </row>
    <row r="62" spans="1:17" ht="13" outlineLevel="3" x14ac:dyDescent="0.3">
      <c r="A62" s="93" t="s">
        <v>137</v>
      </c>
      <c r="B62" s="18">
        <v>1.2890436159999999E-2</v>
      </c>
      <c r="C62" s="18">
        <v>1.360196147E-2</v>
      </c>
      <c r="D62" s="18">
        <v>1.382453464E-2</v>
      </c>
      <c r="E62" s="18">
        <v>1.382453464E-2</v>
      </c>
      <c r="F62" s="18">
        <v>1.382453464E-2</v>
      </c>
      <c r="G62" s="18">
        <v>1.382453464E-2</v>
      </c>
      <c r="H62" s="18">
        <v>1.382453464E-2</v>
      </c>
      <c r="I62" s="18">
        <v>1.7280656490000001E-2</v>
      </c>
      <c r="J62" s="18">
        <v>1.7280656490000001E-2</v>
      </c>
      <c r="K62" s="18">
        <v>1.7280656490000001E-2</v>
      </c>
      <c r="L62" s="18">
        <v>1.7280656490000001E-2</v>
      </c>
      <c r="M62" s="18">
        <v>1.7280656490000001E-2</v>
      </c>
      <c r="N62" s="18">
        <v>1.7280656490000001E-2</v>
      </c>
      <c r="O62" s="80"/>
      <c r="P62" s="80"/>
      <c r="Q62" s="80"/>
    </row>
    <row r="63" spans="1:17" ht="13" outlineLevel="3" x14ac:dyDescent="0.3">
      <c r="A63" s="93" t="s">
        <v>219</v>
      </c>
      <c r="B63" s="18">
        <v>1.08277249519</v>
      </c>
      <c r="C63" s="18">
        <v>1.1215242275899999</v>
      </c>
      <c r="D63" s="18">
        <v>1.25513840146</v>
      </c>
      <c r="E63" s="18">
        <v>1.19103881053</v>
      </c>
      <c r="F63" s="18">
        <v>10.32770927855</v>
      </c>
      <c r="G63" s="18">
        <v>10.60240226849</v>
      </c>
      <c r="H63" s="18">
        <v>10.537307974539999</v>
      </c>
      <c r="I63" s="18">
        <v>12.74045321433</v>
      </c>
      <c r="J63" s="18">
        <v>12.62333326681</v>
      </c>
      <c r="K63" s="18">
        <v>12.154214007389999</v>
      </c>
      <c r="L63" s="18">
        <v>12.512710975719999</v>
      </c>
      <c r="M63" s="18">
        <v>13.112627268160001</v>
      </c>
      <c r="N63" s="18">
        <v>17.370752550180001</v>
      </c>
      <c r="O63" s="80"/>
      <c r="P63" s="80"/>
      <c r="Q63" s="80"/>
    </row>
    <row r="64" spans="1:17" ht="13" outlineLevel="3" x14ac:dyDescent="0.3">
      <c r="A64" s="93" t="s">
        <v>24</v>
      </c>
      <c r="B64" s="18">
        <v>13.60669455595</v>
      </c>
      <c r="C64" s="18">
        <v>14.29804471451</v>
      </c>
      <c r="D64" s="18">
        <v>14.602232268650001</v>
      </c>
      <c r="E64" s="18">
        <v>13.696369934870001</v>
      </c>
      <c r="F64" s="18">
        <v>12.735641040280001</v>
      </c>
      <c r="G64" s="18">
        <v>16.068705501669999</v>
      </c>
      <c r="H64" s="18">
        <v>28.586328484599999</v>
      </c>
      <c r="I64" s="18">
        <v>35.934972262560002</v>
      </c>
      <c r="J64" s="18">
        <v>35.285464710159999</v>
      </c>
      <c r="K64" s="18">
        <v>33.705040789020003</v>
      </c>
      <c r="L64" s="18">
        <v>33.072871220570001</v>
      </c>
      <c r="M64" s="18">
        <v>35.306803767319998</v>
      </c>
      <c r="N64" s="18">
        <v>36.492455130940002</v>
      </c>
      <c r="O64" s="80"/>
      <c r="P64" s="80"/>
      <c r="Q64" s="80"/>
    </row>
    <row r="65" spans="1:17" ht="13" outlineLevel="2" x14ac:dyDescent="0.3">
      <c r="A65" s="200" t="s">
        <v>221</v>
      </c>
      <c r="B65" s="115">
        <f t="shared" ref="B65:N65" si="8">SUM(B$66:B$69)</f>
        <v>50.739152857089998</v>
      </c>
      <c r="C65" s="115">
        <f t="shared" si="8"/>
        <v>52.55507456054</v>
      </c>
      <c r="D65" s="115">
        <f t="shared" si="8"/>
        <v>53.441965296500001</v>
      </c>
      <c r="E65" s="115">
        <f t="shared" si="8"/>
        <v>52.220470995140005</v>
      </c>
      <c r="F65" s="115">
        <f t="shared" si="8"/>
        <v>49.177684970680005</v>
      </c>
      <c r="G65" s="115">
        <f t="shared" si="8"/>
        <v>50.309784683190003</v>
      </c>
      <c r="H65" s="115">
        <f t="shared" si="8"/>
        <v>50.101555672499998</v>
      </c>
      <c r="I65" s="115">
        <f t="shared" si="8"/>
        <v>60.365689967359998</v>
      </c>
      <c r="J65" s="115">
        <f t="shared" si="8"/>
        <v>58.505806527879997</v>
      </c>
      <c r="K65" s="115">
        <f t="shared" si="8"/>
        <v>56.309925038210004</v>
      </c>
      <c r="L65" s="115">
        <f t="shared" si="8"/>
        <v>58.261854424150002</v>
      </c>
      <c r="M65" s="115">
        <f t="shared" si="8"/>
        <v>60.623442498870006</v>
      </c>
      <c r="N65" s="115">
        <f t="shared" si="8"/>
        <v>60.379535033480003</v>
      </c>
      <c r="O65" s="80"/>
      <c r="P65" s="80"/>
      <c r="Q65" s="80"/>
    </row>
    <row r="66" spans="1:17" ht="13" outlineLevel="3" x14ac:dyDescent="0.3">
      <c r="A66" s="93" t="s">
        <v>61</v>
      </c>
      <c r="B66" s="18">
        <v>20.099689999999999</v>
      </c>
      <c r="C66" s="18">
        <v>20.819044999999999</v>
      </c>
      <c r="D66" s="18">
        <v>21.560955</v>
      </c>
      <c r="E66" s="18">
        <v>21.18064</v>
      </c>
      <c r="F66" s="18">
        <v>19.946484999999999</v>
      </c>
      <c r="G66" s="18">
        <v>20.477015000000002</v>
      </c>
      <c r="H66" s="18">
        <v>20.00544</v>
      </c>
      <c r="I66" s="18">
        <v>24.047725</v>
      </c>
      <c r="J66" s="18">
        <v>23.82666</v>
      </c>
      <c r="K66" s="18">
        <v>23.114715</v>
      </c>
      <c r="L66" s="18">
        <v>23.666174999999999</v>
      </c>
      <c r="M66" s="18">
        <v>24.657360000000001</v>
      </c>
      <c r="N66" s="18">
        <v>25.318149999999999</v>
      </c>
      <c r="O66" s="80"/>
      <c r="P66" s="80"/>
      <c r="Q66" s="80"/>
    </row>
    <row r="67" spans="1:17" ht="13" outlineLevel="3" x14ac:dyDescent="0.3">
      <c r="A67" s="93" t="s">
        <v>77</v>
      </c>
      <c r="B67" s="18">
        <v>1.5810478E-3</v>
      </c>
      <c r="C67" s="18">
        <v>1.63763249E-3</v>
      </c>
      <c r="D67" s="18">
        <v>1.6959913499999999E-3</v>
      </c>
      <c r="E67" s="18">
        <v>1.6660756599999999E-3</v>
      </c>
      <c r="F67" s="18">
        <v>1.56899665E-3</v>
      </c>
      <c r="G67" s="18">
        <v>1.6107283E-3</v>
      </c>
      <c r="H67" s="18">
        <v>1.5736340699999999E-3</v>
      </c>
      <c r="I67" s="18">
        <v>1.8916014500000001E-3</v>
      </c>
      <c r="J67" s="18">
        <v>1.87421241E-3</v>
      </c>
      <c r="K67" s="18">
        <v>1.81821059E-3</v>
      </c>
      <c r="L67" s="18">
        <v>1.8615886099999999E-3</v>
      </c>
      <c r="M67" s="18">
        <v>1.93955552E-3</v>
      </c>
      <c r="N67" s="18">
        <v>1.99153347E-3</v>
      </c>
      <c r="O67" s="80"/>
      <c r="P67" s="80"/>
      <c r="Q67" s="80"/>
    </row>
    <row r="68" spans="1:17" ht="13" outlineLevel="3" x14ac:dyDescent="0.3">
      <c r="A68" s="93" t="s">
        <v>174</v>
      </c>
      <c r="B68" s="18">
        <v>8.11366189644</v>
      </c>
      <c r="C68" s="18">
        <v>8.40404464629</v>
      </c>
      <c r="D68" s="18">
        <v>8.7132063299499993</v>
      </c>
      <c r="E68" s="18">
        <v>8.2806853354799994</v>
      </c>
      <c r="F68" s="18">
        <v>7.7981857882399996</v>
      </c>
      <c r="G68" s="18">
        <v>7.8296872900299999</v>
      </c>
      <c r="H68" s="18">
        <v>8.5997528173000006</v>
      </c>
      <c r="I68" s="18">
        <v>10.478062298779999</v>
      </c>
      <c r="J68" s="18">
        <v>10.177052087150001</v>
      </c>
      <c r="K68" s="18">
        <v>9.4252427032899995</v>
      </c>
      <c r="L68" s="18">
        <v>10.25861938717</v>
      </c>
      <c r="M68" s="18">
        <v>10.60973950414</v>
      </c>
      <c r="N68" s="18">
        <v>11.098013129230001</v>
      </c>
      <c r="O68" s="80"/>
      <c r="P68" s="80"/>
      <c r="Q68" s="80"/>
    </row>
    <row r="69" spans="1:17" ht="13" outlineLevel="3" x14ac:dyDescent="0.3">
      <c r="A69" s="93" t="s">
        <v>47</v>
      </c>
      <c r="B69" s="18">
        <v>22.52421991285</v>
      </c>
      <c r="C69" s="18">
        <v>23.330347281760002</v>
      </c>
      <c r="D69" s="18">
        <v>23.166107975199999</v>
      </c>
      <c r="E69" s="18">
        <v>22.757479583999999</v>
      </c>
      <c r="F69" s="18">
        <v>21.43144518579</v>
      </c>
      <c r="G69" s="18">
        <v>22.001471664859999</v>
      </c>
      <c r="H69" s="18">
        <v>21.494789221129999</v>
      </c>
      <c r="I69" s="18">
        <v>25.838011067130001</v>
      </c>
      <c r="J69" s="18">
        <v>24.50022022832</v>
      </c>
      <c r="K69" s="18">
        <v>23.768149124330002</v>
      </c>
      <c r="L69" s="18">
        <v>24.335198448370001</v>
      </c>
      <c r="M69" s="18">
        <v>25.35440343921</v>
      </c>
      <c r="N69" s="18">
        <v>23.961380370779999</v>
      </c>
      <c r="O69" s="80"/>
      <c r="P69" s="80"/>
      <c r="Q69" s="80"/>
    </row>
    <row r="70" spans="1:17" ht="13" outlineLevel="2" x14ac:dyDescent="0.3">
      <c r="A70" s="200" t="s">
        <v>52</v>
      </c>
      <c r="B70" s="115">
        <f t="shared" ref="B70:N70" si="9">SUM(B$71:B$77)</f>
        <v>625.00446546599994</v>
      </c>
      <c r="C70" s="115">
        <f t="shared" si="9"/>
        <v>658.15304675699986</v>
      </c>
      <c r="D70" s="115">
        <f t="shared" si="9"/>
        <v>667.35677958700001</v>
      </c>
      <c r="E70" s="115">
        <f t="shared" si="9"/>
        <v>666.04030458699992</v>
      </c>
      <c r="F70" s="115">
        <f t="shared" si="9"/>
        <v>661.76822958699995</v>
      </c>
      <c r="G70" s="115">
        <f t="shared" si="9"/>
        <v>663.60467958699996</v>
      </c>
      <c r="H70" s="115">
        <f t="shared" si="9"/>
        <v>661.97230458699994</v>
      </c>
      <c r="I70" s="115">
        <f t="shared" si="9"/>
        <v>824.14499921799995</v>
      </c>
      <c r="J70" s="115">
        <f t="shared" si="9"/>
        <v>823.37977421799997</v>
      </c>
      <c r="K70" s="115">
        <f t="shared" si="9"/>
        <v>820.91534921799996</v>
      </c>
      <c r="L70" s="115">
        <f t="shared" si="9"/>
        <v>822.82424921799998</v>
      </c>
      <c r="M70" s="115">
        <f t="shared" si="9"/>
        <v>826.25527421799995</v>
      </c>
      <c r="N70" s="115">
        <f t="shared" si="9"/>
        <v>828.54262421800001</v>
      </c>
      <c r="O70" s="80"/>
      <c r="P70" s="80"/>
      <c r="Q70" s="80"/>
    </row>
    <row r="71" spans="1:17" ht="13" outlineLevel="3" x14ac:dyDescent="0.3">
      <c r="A71" s="93" t="s">
        <v>117</v>
      </c>
      <c r="B71" s="18">
        <v>81.834599999999995</v>
      </c>
      <c r="C71" s="18">
        <v>86.351699999999994</v>
      </c>
      <c r="D71" s="18">
        <v>87.764700000000005</v>
      </c>
      <c r="E71" s="18">
        <v>87.764700000000005</v>
      </c>
      <c r="F71" s="18">
        <v>87.764700000000005</v>
      </c>
      <c r="G71" s="18">
        <v>87.764700000000005</v>
      </c>
      <c r="H71" s="18">
        <v>87.764700000000005</v>
      </c>
      <c r="I71" s="18">
        <v>109.7058</v>
      </c>
      <c r="J71" s="18">
        <v>109.7058</v>
      </c>
      <c r="K71" s="18">
        <v>109.7058</v>
      </c>
      <c r="L71" s="18">
        <v>109.7058</v>
      </c>
      <c r="M71" s="18">
        <v>109.7058</v>
      </c>
      <c r="N71" s="18">
        <v>109.7058</v>
      </c>
      <c r="O71" s="80"/>
      <c r="P71" s="80"/>
      <c r="Q71" s="80"/>
    </row>
    <row r="72" spans="1:17" ht="13" outlineLevel="3" x14ac:dyDescent="0.3">
      <c r="A72" s="93" t="s">
        <v>205</v>
      </c>
      <c r="B72" s="18">
        <v>208.99547546599999</v>
      </c>
      <c r="C72" s="18">
        <v>220.531591757</v>
      </c>
      <c r="D72" s="18">
        <v>221.18547458699999</v>
      </c>
      <c r="E72" s="18">
        <v>221.18547458699999</v>
      </c>
      <c r="F72" s="18">
        <v>221.18547458699999</v>
      </c>
      <c r="G72" s="18">
        <v>221.18547458699999</v>
      </c>
      <c r="H72" s="18">
        <v>221.18547458699999</v>
      </c>
      <c r="I72" s="18">
        <v>276.48165421800002</v>
      </c>
      <c r="J72" s="18">
        <v>276.48165421800002</v>
      </c>
      <c r="K72" s="18">
        <v>276.48165421800002</v>
      </c>
      <c r="L72" s="18">
        <v>276.48165421800002</v>
      </c>
      <c r="M72" s="18">
        <v>276.48165421800002</v>
      </c>
      <c r="N72" s="18">
        <v>276.48165421800002</v>
      </c>
      <c r="O72" s="80"/>
      <c r="P72" s="80"/>
      <c r="Q72" s="80"/>
    </row>
    <row r="73" spans="1:17" ht="13" outlineLevel="3" x14ac:dyDescent="0.3">
      <c r="A73" s="93" t="s">
        <v>223</v>
      </c>
      <c r="B73" s="18">
        <v>81.834599999999995</v>
      </c>
      <c r="C73" s="18">
        <v>86.351699999999994</v>
      </c>
      <c r="D73" s="18">
        <v>87.764700000000005</v>
      </c>
      <c r="E73" s="18">
        <v>87.764700000000005</v>
      </c>
      <c r="F73" s="18">
        <v>87.764700000000005</v>
      </c>
      <c r="G73" s="18">
        <v>87.764700000000005</v>
      </c>
      <c r="H73" s="18">
        <v>87.764700000000005</v>
      </c>
      <c r="I73" s="18">
        <v>109.7058</v>
      </c>
      <c r="J73" s="18">
        <v>109.7058</v>
      </c>
      <c r="K73" s="18">
        <v>109.7058</v>
      </c>
      <c r="L73" s="18">
        <v>109.7058</v>
      </c>
      <c r="M73" s="18">
        <v>109.7058</v>
      </c>
      <c r="N73" s="18">
        <v>109.7058</v>
      </c>
      <c r="O73" s="80"/>
      <c r="P73" s="80"/>
      <c r="Q73" s="80"/>
    </row>
    <row r="74" spans="1:17" ht="13" outlineLevel="3" x14ac:dyDescent="0.3">
      <c r="A74" s="93" t="s">
        <v>21</v>
      </c>
      <c r="B74" s="18">
        <v>64.103769999999997</v>
      </c>
      <c r="C74" s="18">
        <v>67.642165000000006</v>
      </c>
      <c r="D74" s="18">
        <v>68.749015</v>
      </c>
      <c r="E74" s="18">
        <v>68.749015</v>
      </c>
      <c r="F74" s="18">
        <v>68.749015</v>
      </c>
      <c r="G74" s="18">
        <v>68.749015</v>
      </c>
      <c r="H74" s="18">
        <v>68.749015</v>
      </c>
      <c r="I74" s="18">
        <v>85.936210000000003</v>
      </c>
      <c r="J74" s="18">
        <v>85.936210000000003</v>
      </c>
      <c r="K74" s="18">
        <v>85.936210000000003</v>
      </c>
      <c r="L74" s="18">
        <v>85.936210000000003</v>
      </c>
      <c r="M74" s="18">
        <v>85.936210000000003</v>
      </c>
      <c r="N74" s="18">
        <v>85.936210000000003</v>
      </c>
      <c r="O74" s="80"/>
      <c r="P74" s="80"/>
      <c r="Q74" s="80"/>
    </row>
    <row r="75" spans="1:17" ht="13" outlineLevel="3" x14ac:dyDescent="0.3">
      <c r="A75" s="93" t="s">
        <v>58</v>
      </c>
      <c r="B75" s="18">
        <v>30.922599999999999</v>
      </c>
      <c r="C75" s="18">
        <v>32.029299999999999</v>
      </c>
      <c r="D75" s="18">
        <v>33.170699999999997</v>
      </c>
      <c r="E75" s="18">
        <v>32.585599999999999</v>
      </c>
      <c r="F75" s="18">
        <v>30.686900000000001</v>
      </c>
      <c r="G75" s="18">
        <v>31.5031</v>
      </c>
      <c r="H75" s="18">
        <v>30.7776</v>
      </c>
      <c r="I75" s="18">
        <v>36.996499999999997</v>
      </c>
      <c r="J75" s="18">
        <v>36.656399999999998</v>
      </c>
      <c r="K75" s="18">
        <v>35.561100000000003</v>
      </c>
      <c r="L75" s="18">
        <v>36.409500000000001</v>
      </c>
      <c r="M75" s="18">
        <v>37.934399999999997</v>
      </c>
      <c r="N75" s="18">
        <v>38.951000000000001</v>
      </c>
      <c r="O75" s="80"/>
      <c r="P75" s="80"/>
      <c r="Q75" s="80"/>
    </row>
    <row r="76" spans="1:17" ht="13" outlineLevel="3" x14ac:dyDescent="0.3">
      <c r="A76" s="93" t="s">
        <v>185</v>
      </c>
      <c r="B76" s="18">
        <v>109.57657</v>
      </c>
      <c r="C76" s="18">
        <v>114.874765</v>
      </c>
      <c r="D76" s="18">
        <v>117.526115</v>
      </c>
      <c r="E76" s="18">
        <v>116.79474</v>
      </c>
      <c r="F76" s="18">
        <v>114.42136499999999</v>
      </c>
      <c r="G76" s="18">
        <v>115.441615</v>
      </c>
      <c r="H76" s="18">
        <v>114.53474</v>
      </c>
      <c r="I76" s="18">
        <v>141.32398499999999</v>
      </c>
      <c r="J76" s="18">
        <v>140.89886000000001</v>
      </c>
      <c r="K76" s="18">
        <v>139.52973499999999</v>
      </c>
      <c r="L76" s="18">
        <v>140.59023500000001</v>
      </c>
      <c r="M76" s="18">
        <v>142.49636000000001</v>
      </c>
      <c r="N76" s="18">
        <v>143.76711</v>
      </c>
      <c r="O76" s="80"/>
      <c r="P76" s="80"/>
      <c r="Q76" s="80"/>
    </row>
    <row r="77" spans="1:17" ht="13" outlineLevel="3" x14ac:dyDescent="0.3">
      <c r="A77" s="93" t="s">
        <v>3</v>
      </c>
      <c r="B77" s="18">
        <v>47.736849999999997</v>
      </c>
      <c r="C77" s="18">
        <v>50.371825000000001</v>
      </c>
      <c r="D77" s="18">
        <v>51.196075</v>
      </c>
      <c r="E77" s="18">
        <v>51.196075</v>
      </c>
      <c r="F77" s="18">
        <v>51.196075</v>
      </c>
      <c r="G77" s="18">
        <v>51.196075</v>
      </c>
      <c r="H77" s="18">
        <v>51.196075</v>
      </c>
      <c r="I77" s="18">
        <v>63.995049999999999</v>
      </c>
      <c r="J77" s="18">
        <v>63.995049999999999</v>
      </c>
      <c r="K77" s="18">
        <v>63.995049999999999</v>
      </c>
      <c r="L77" s="18">
        <v>63.995049999999999</v>
      </c>
      <c r="M77" s="18">
        <v>63.995049999999999</v>
      </c>
      <c r="N77" s="18">
        <v>63.995049999999999</v>
      </c>
      <c r="O77" s="80"/>
      <c r="P77" s="80"/>
      <c r="Q77" s="80"/>
    </row>
    <row r="78" spans="1:17" ht="13" outlineLevel="2" x14ac:dyDescent="0.3">
      <c r="A78" s="200" t="s">
        <v>178</v>
      </c>
      <c r="B78" s="115">
        <f t="shared" ref="B78:N78" si="10">SUM(B$79:B$79)</f>
        <v>120.49942593211</v>
      </c>
      <c r="C78" s="115">
        <f t="shared" si="10"/>
        <v>126.44110758607</v>
      </c>
      <c r="D78" s="115">
        <f t="shared" si="10"/>
        <v>129.47003074828999</v>
      </c>
      <c r="E78" s="115">
        <f t="shared" si="10"/>
        <v>127.64369361811001</v>
      </c>
      <c r="F78" s="115">
        <f t="shared" si="10"/>
        <v>124.12606137896</v>
      </c>
      <c r="G78" s="115">
        <f t="shared" si="10"/>
        <v>124.62447267562</v>
      </c>
      <c r="H78" s="115">
        <f t="shared" si="10"/>
        <v>122.60055934092</v>
      </c>
      <c r="I78" s="115">
        <f t="shared" si="10"/>
        <v>152.76783147304999</v>
      </c>
      <c r="J78" s="115">
        <f t="shared" si="10"/>
        <v>150.19928715866001</v>
      </c>
      <c r="K78" s="115">
        <f t="shared" si="10"/>
        <v>147.72192919107999</v>
      </c>
      <c r="L78" s="115">
        <f t="shared" si="10"/>
        <v>148.11585698682001</v>
      </c>
      <c r="M78" s="115">
        <f t="shared" si="10"/>
        <v>151.75707416924001</v>
      </c>
      <c r="N78" s="115">
        <f t="shared" si="10"/>
        <v>153.60404350837999</v>
      </c>
      <c r="O78" s="80"/>
      <c r="P78" s="80"/>
      <c r="Q78" s="80"/>
    </row>
    <row r="79" spans="1:17" ht="13" outlineLevel="3" x14ac:dyDescent="0.3">
      <c r="A79" s="93" t="s">
        <v>147</v>
      </c>
      <c r="B79" s="18">
        <v>120.49942593211</v>
      </c>
      <c r="C79" s="18">
        <v>126.44110758607</v>
      </c>
      <c r="D79" s="18">
        <v>129.47003074828999</v>
      </c>
      <c r="E79" s="18">
        <v>127.64369361811001</v>
      </c>
      <c r="F79" s="18">
        <v>124.12606137896</v>
      </c>
      <c r="G79" s="18">
        <v>124.62447267562</v>
      </c>
      <c r="H79" s="18">
        <v>122.60055934092</v>
      </c>
      <c r="I79" s="18">
        <v>152.76783147304999</v>
      </c>
      <c r="J79" s="18">
        <v>150.19928715866001</v>
      </c>
      <c r="K79" s="18">
        <v>147.72192919107999</v>
      </c>
      <c r="L79" s="18">
        <v>148.11585698682001</v>
      </c>
      <c r="M79" s="18">
        <v>151.75707416924001</v>
      </c>
      <c r="N79" s="18">
        <v>153.60404350837999</v>
      </c>
      <c r="O79" s="80"/>
      <c r="P79" s="80"/>
      <c r="Q79" s="80"/>
    </row>
    <row r="80" spans="1:17" ht="14.5" x14ac:dyDescent="0.35">
      <c r="A80" s="161" t="s">
        <v>13</v>
      </c>
      <c r="B80" s="232">
        <f t="shared" ref="B80:N80" si="11">B$81+B$98</f>
        <v>309.34005931053002</v>
      </c>
      <c r="C80" s="232">
        <f t="shared" si="11"/>
        <v>320.75102619000995</v>
      </c>
      <c r="D80" s="232">
        <f t="shared" si="11"/>
        <v>323.86638499490994</v>
      </c>
      <c r="E80" s="232">
        <f t="shared" si="11"/>
        <v>307.94908789120001</v>
      </c>
      <c r="F80" s="232">
        <f t="shared" si="11"/>
        <v>304.60311378939002</v>
      </c>
      <c r="G80" s="232">
        <f t="shared" si="11"/>
        <v>321.62530240671998</v>
      </c>
      <c r="H80" s="232">
        <f t="shared" si="11"/>
        <v>311.89881458373998</v>
      </c>
      <c r="I80" s="232">
        <f t="shared" si="11"/>
        <v>374.76844951236995</v>
      </c>
      <c r="J80" s="232">
        <f t="shared" si="11"/>
        <v>369.80289022028001</v>
      </c>
      <c r="K80" s="232">
        <f t="shared" si="11"/>
        <v>351.97118381820997</v>
      </c>
      <c r="L80" s="232">
        <f t="shared" si="11"/>
        <v>354.85469348914995</v>
      </c>
      <c r="M80" s="232">
        <f t="shared" si="11"/>
        <v>359.29970500521</v>
      </c>
      <c r="N80" s="232">
        <f t="shared" si="11"/>
        <v>357.71299120364006</v>
      </c>
      <c r="O80" s="80"/>
      <c r="P80" s="80"/>
      <c r="Q80" s="80"/>
    </row>
    <row r="81" spans="1:17" ht="14.5" outlineLevel="1" x14ac:dyDescent="0.35">
      <c r="A81" s="132" t="s">
        <v>48</v>
      </c>
      <c r="B81" s="220">
        <f t="shared" ref="B81:N81" si="12">B$82+B$88+B$96</f>
        <v>49.038826501249993</v>
      </c>
      <c r="C81" s="220">
        <f t="shared" si="12"/>
        <v>49.541028920639995</v>
      </c>
      <c r="D81" s="220">
        <f t="shared" si="12"/>
        <v>49.584990935669992</v>
      </c>
      <c r="E81" s="220">
        <f t="shared" si="12"/>
        <v>49.603333037729996</v>
      </c>
      <c r="F81" s="220">
        <f t="shared" si="12"/>
        <v>54.849311546069998</v>
      </c>
      <c r="G81" s="220">
        <f t="shared" si="12"/>
        <v>70.740165079549996</v>
      </c>
      <c r="H81" s="220">
        <f t="shared" si="12"/>
        <v>66.908716268099994</v>
      </c>
      <c r="I81" s="220">
        <f t="shared" si="12"/>
        <v>70.202328401359992</v>
      </c>
      <c r="J81" s="220">
        <f t="shared" si="12"/>
        <v>71.169932850920006</v>
      </c>
      <c r="K81" s="220">
        <f t="shared" si="12"/>
        <v>72.945037805119995</v>
      </c>
      <c r="L81" s="220">
        <f t="shared" si="12"/>
        <v>72.988895060579992</v>
      </c>
      <c r="M81" s="220">
        <f t="shared" si="12"/>
        <v>72.286676515490001</v>
      </c>
      <c r="N81" s="220">
        <f t="shared" si="12"/>
        <v>72.19793130507</v>
      </c>
      <c r="O81" s="80"/>
      <c r="P81" s="80"/>
      <c r="Q81" s="80"/>
    </row>
    <row r="82" spans="1:17" ht="13" outlineLevel="2" x14ac:dyDescent="0.3">
      <c r="A82" s="200" t="s">
        <v>197</v>
      </c>
      <c r="B82" s="115">
        <f t="shared" ref="B82:N82" si="13">SUM(B$83:B$87)</f>
        <v>16.928416599999998</v>
      </c>
      <c r="C82" s="115">
        <f t="shared" si="13"/>
        <v>16.928416599999998</v>
      </c>
      <c r="D82" s="115">
        <f t="shared" si="13"/>
        <v>16.928416599999998</v>
      </c>
      <c r="E82" s="115">
        <f t="shared" si="13"/>
        <v>16.928416599999998</v>
      </c>
      <c r="F82" s="115">
        <f t="shared" si="13"/>
        <v>16.928416599999998</v>
      </c>
      <c r="G82" s="115">
        <f t="shared" si="13"/>
        <v>16.928416599999998</v>
      </c>
      <c r="H82" s="115">
        <f t="shared" si="13"/>
        <v>11.847416600000001</v>
      </c>
      <c r="I82" s="115">
        <f t="shared" si="13"/>
        <v>11.847416600000001</v>
      </c>
      <c r="J82" s="115">
        <f t="shared" si="13"/>
        <v>11.847416600000001</v>
      </c>
      <c r="K82" s="115">
        <f t="shared" si="13"/>
        <v>11.847416600000001</v>
      </c>
      <c r="L82" s="115">
        <f t="shared" si="13"/>
        <v>11.847416600000001</v>
      </c>
      <c r="M82" s="115">
        <f t="shared" si="13"/>
        <v>11.847416600000001</v>
      </c>
      <c r="N82" s="115">
        <f t="shared" si="13"/>
        <v>11.847416600000001</v>
      </c>
      <c r="O82" s="80"/>
      <c r="P82" s="80"/>
      <c r="Q82" s="80"/>
    </row>
    <row r="83" spans="1:17" ht="13" outlineLevel="3" x14ac:dyDescent="0.3">
      <c r="A83" s="93" t="s">
        <v>109</v>
      </c>
      <c r="B83" s="18">
        <v>1.1600000000000001E-5</v>
      </c>
      <c r="C83" s="18">
        <v>1.1600000000000001E-5</v>
      </c>
      <c r="D83" s="18">
        <v>1.1600000000000001E-5</v>
      </c>
      <c r="E83" s="18">
        <v>1.1600000000000001E-5</v>
      </c>
      <c r="F83" s="18">
        <v>1.1600000000000001E-5</v>
      </c>
      <c r="G83" s="18">
        <v>1.1600000000000001E-5</v>
      </c>
      <c r="H83" s="18">
        <v>1.1600000000000001E-5</v>
      </c>
      <c r="I83" s="18">
        <v>1.1600000000000001E-5</v>
      </c>
      <c r="J83" s="18">
        <v>1.1600000000000001E-5</v>
      </c>
      <c r="K83" s="18">
        <v>1.1600000000000001E-5</v>
      </c>
      <c r="L83" s="18">
        <v>1.1600000000000001E-5</v>
      </c>
      <c r="M83" s="18">
        <v>1.1600000000000001E-5</v>
      </c>
      <c r="N83" s="18">
        <v>1.1600000000000001E-5</v>
      </c>
      <c r="O83" s="80"/>
      <c r="P83" s="80"/>
      <c r="Q83" s="80"/>
    </row>
    <row r="84" spans="1:17" ht="13" outlineLevel="3" x14ac:dyDescent="0.3">
      <c r="A84" s="93" t="s">
        <v>72</v>
      </c>
      <c r="B84" s="18">
        <v>3.4750000000000001</v>
      </c>
      <c r="C84" s="18">
        <v>3.4750000000000001</v>
      </c>
      <c r="D84" s="18">
        <v>3.4750000000000001</v>
      </c>
      <c r="E84" s="18">
        <v>3.4750000000000001</v>
      </c>
      <c r="F84" s="18">
        <v>3.4750000000000001</v>
      </c>
      <c r="G84" s="18">
        <v>3.4750000000000001</v>
      </c>
      <c r="H84" s="18">
        <v>3.4750000000000001</v>
      </c>
      <c r="I84" s="18">
        <v>3.4750000000000001</v>
      </c>
      <c r="J84" s="18">
        <v>3.4750000000000001</v>
      </c>
      <c r="K84" s="18">
        <v>3.4750000000000001</v>
      </c>
      <c r="L84" s="18">
        <v>3.4750000000000001</v>
      </c>
      <c r="M84" s="18">
        <v>3.4750000000000001</v>
      </c>
      <c r="N84" s="18">
        <v>3.4750000000000001</v>
      </c>
      <c r="O84" s="80"/>
      <c r="P84" s="80"/>
      <c r="Q84" s="80"/>
    </row>
    <row r="85" spans="1:17" ht="13" outlineLevel="3" x14ac:dyDescent="0.3">
      <c r="A85" s="93" t="s">
        <v>191</v>
      </c>
      <c r="B85" s="18">
        <v>8.5809999999999995</v>
      </c>
      <c r="C85" s="18">
        <v>8.5809999999999995</v>
      </c>
      <c r="D85" s="18">
        <v>8.5809999999999995</v>
      </c>
      <c r="E85" s="18">
        <v>8.5809999999999995</v>
      </c>
      <c r="F85" s="18">
        <v>8.5809999999999995</v>
      </c>
      <c r="G85" s="18">
        <v>8.5809999999999995</v>
      </c>
      <c r="H85" s="18">
        <v>3.5</v>
      </c>
      <c r="I85" s="18">
        <v>3.5</v>
      </c>
      <c r="J85" s="18">
        <v>3.5</v>
      </c>
      <c r="K85" s="18">
        <v>3.5</v>
      </c>
      <c r="L85" s="18">
        <v>3.5</v>
      </c>
      <c r="M85" s="18">
        <v>3.5</v>
      </c>
      <c r="N85" s="18">
        <v>3.5</v>
      </c>
      <c r="O85" s="80"/>
      <c r="P85" s="80"/>
      <c r="Q85" s="80"/>
    </row>
    <row r="86" spans="1:17" ht="13" outlineLevel="3" x14ac:dyDescent="0.3">
      <c r="A86" s="93" t="s">
        <v>102</v>
      </c>
      <c r="B86" s="18">
        <v>2.8724050000000001</v>
      </c>
      <c r="C86" s="18">
        <v>2.8724050000000001</v>
      </c>
      <c r="D86" s="18">
        <v>2.8724050000000001</v>
      </c>
      <c r="E86" s="18">
        <v>2.8724050000000001</v>
      </c>
      <c r="F86" s="18">
        <v>2.8724050000000001</v>
      </c>
      <c r="G86" s="18">
        <v>2.8724050000000001</v>
      </c>
      <c r="H86" s="18">
        <v>2.8724050000000001</v>
      </c>
      <c r="I86" s="18">
        <v>2.8724050000000001</v>
      </c>
      <c r="J86" s="18">
        <v>2.8724050000000001</v>
      </c>
      <c r="K86" s="18">
        <v>2.8724050000000001</v>
      </c>
      <c r="L86" s="18">
        <v>2.8724050000000001</v>
      </c>
      <c r="M86" s="18">
        <v>2.8724050000000001</v>
      </c>
      <c r="N86" s="18">
        <v>2.8724050000000001</v>
      </c>
      <c r="O86" s="80"/>
      <c r="P86" s="80"/>
      <c r="Q86" s="80"/>
    </row>
    <row r="87" spans="1:17" ht="13" outlineLevel="3" x14ac:dyDescent="0.3">
      <c r="A87" s="93" t="s">
        <v>0</v>
      </c>
      <c r="B87" s="18">
        <v>2</v>
      </c>
      <c r="C87" s="18">
        <v>2</v>
      </c>
      <c r="D87" s="18">
        <v>2</v>
      </c>
      <c r="E87" s="18">
        <v>2</v>
      </c>
      <c r="F87" s="18">
        <v>2</v>
      </c>
      <c r="G87" s="18">
        <v>2</v>
      </c>
      <c r="H87" s="18">
        <v>2</v>
      </c>
      <c r="I87" s="18">
        <v>2</v>
      </c>
      <c r="J87" s="18">
        <v>2</v>
      </c>
      <c r="K87" s="18">
        <v>2</v>
      </c>
      <c r="L87" s="18">
        <v>2</v>
      </c>
      <c r="M87" s="18">
        <v>2</v>
      </c>
      <c r="N87" s="18">
        <v>2</v>
      </c>
      <c r="O87" s="80"/>
      <c r="P87" s="80"/>
      <c r="Q87" s="80"/>
    </row>
    <row r="88" spans="1:17" ht="13" outlineLevel="2" x14ac:dyDescent="0.3">
      <c r="A88" s="200" t="s">
        <v>115</v>
      </c>
      <c r="B88" s="115">
        <f t="shared" ref="B88:N88" si="14">SUM(B$89:B$95)</f>
        <v>32.109455251249997</v>
      </c>
      <c r="C88" s="115">
        <f t="shared" si="14"/>
        <v>32.61165767064</v>
      </c>
      <c r="D88" s="115">
        <f t="shared" si="14"/>
        <v>32.655619685669997</v>
      </c>
      <c r="E88" s="115">
        <f t="shared" si="14"/>
        <v>32.673961787730001</v>
      </c>
      <c r="F88" s="115">
        <f t="shared" si="14"/>
        <v>37.919940296070003</v>
      </c>
      <c r="G88" s="115">
        <f t="shared" si="14"/>
        <v>53.810793829550001</v>
      </c>
      <c r="H88" s="115">
        <f t="shared" si="14"/>
        <v>55.060345018099994</v>
      </c>
      <c r="I88" s="115">
        <f t="shared" si="14"/>
        <v>58.35395715136</v>
      </c>
      <c r="J88" s="115">
        <f t="shared" si="14"/>
        <v>59.321561600920006</v>
      </c>
      <c r="K88" s="115">
        <f t="shared" si="14"/>
        <v>61.096666555119995</v>
      </c>
      <c r="L88" s="115">
        <f t="shared" si="14"/>
        <v>61.140523810579992</v>
      </c>
      <c r="M88" s="115">
        <f t="shared" si="14"/>
        <v>60.438305265490001</v>
      </c>
      <c r="N88" s="115">
        <f t="shared" si="14"/>
        <v>60.34956005507</v>
      </c>
      <c r="O88" s="80"/>
      <c r="P88" s="80"/>
      <c r="Q88" s="80"/>
    </row>
    <row r="89" spans="1:17" ht="13" outlineLevel="3" x14ac:dyDescent="0.3">
      <c r="A89" s="93" t="s">
        <v>140</v>
      </c>
      <c r="B89" s="18">
        <v>4.3504301776699998</v>
      </c>
      <c r="C89" s="18">
        <v>4.3531319117200002</v>
      </c>
      <c r="D89" s="18">
        <v>4.3079319110499998</v>
      </c>
      <c r="E89" s="18">
        <v>4.2912652443799999</v>
      </c>
      <c r="F89" s="18">
        <v>4.27076531244</v>
      </c>
      <c r="G89" s="18">
        <v>4.2020153117700003</v>
      </c>
      <c r="H89" s="18">
        <v>4.1332653110999997</v>
      </c>
      <c r="I89" s="18">
        <v>4.4263670451500001</v>
      </c>
      <c r="J89" s="18">
        <v>4.4097003784800002</v>
      </c>
      <c r="K89" s="18">
        <v>4.3930337118100002</v>
      </c>
      <c r="L89" s="18">
        <v>4.3539948002799997</v>
      </c>
      <c r="M89" s="18">
        <v>4.3187891540200001</v>
      </c>
      <c r="N89" s="18">
        <v>4.2835835077600004</v>
      </c>
      <c r="O89" s="80"/>
      <c r="P89" s="80"/>
      <c r="Q89" s="80"/>
    </row>
    <row r="90" spans="1:17" ht="13" outlineLevel="3" x14ac:dyDescent="0.3">
      <c r="A90" s="93" t="s">
        <v>125</v>
      </c>
      <c r="B90" s="18">
        <v>0.3546166</v>
      </c>
      <c r="C90" s="18">
        <v>0.37419069999999999</v>
      </c>
      <c r="D90" s="18">
        <v>0.38031369999999998</v>
      </c>
      <c r="E90" s="18">
        <v>0.38031369999999998</v>
      </c>
      <c r="F90" s="18">
        <v>0.38031369999999998</v>
      </c>
      <c r="G90" s="18">
        <v>0.38031369999999998</v>
      </c>
      <c r="H90" s="18">
        <v>0.38031369999999998</v>
      </c>
      <c r="I90" s="18">
        <v>0.47539179999999998</v>
      </c>
      <c r="J90" s="18">
        <v>0.47539179999999998</v>
      </c>
      <c r="K90" s="18">
        <v>0.47539179999999998</v>
      </c>
      <c r="L90" s="18">
        <v>0.47539179999999998</v>
      </c>
      <c r="M90" s="18">
        <v>0.47539179999999998</v>
      </c>
      <c r="N90" s="18">
        <v>0.47539179999999998</v>
      </c>
      <c r="O90" s="80"/>
      <c r="P90" s="80"/>
      <c r="Q90" s="80"/>
    </row>
    <row r="91" spans="1:17" ht="13" outlineLevel="3" x14ac:dyDescent="0.3">
      <c r="A91" s="93" t="s">
        <v>199</v>
      </c>
      <c r="B91" s="18">
        <v>0.27278200000000002</v>
      </c>
      <c r="C91" s="18">
        <v>0.28783900000000001</v>
      </c>
      <c r="D91" s="18">
        <v>0.292549</v>
      </c>
      <c r="E91" s="18">
        <v>0.292549</v>
      </c>
      <c r="F91" s="18">
        <v>0.292549</v>
      </c>
      <c r="G91" s="18">
        <v>0.292549</v>
      </c>
      <c r="H91" s="18">
        <v>0.292549</v>
      </c>
      <c r="I91" s="18">
        <v>0.36568600000000001</v>
      </c>
      <c r="J91" s="18">
        <v>0.36568600000000001</v>
      </c>
      <c r="K91" s="18">
        <v>0.36568600000000001</v>
      </c>
      <c r="L91" s="18">
        <v>0.36568600000000001</v>
      </c>
      <c r="M91" s="18">
        <v>0.36568600000000001</v>
      </c>
      <c r="N91" s="18">
        <v>0.36568600000000001</v>
      </c>
      <c r="O91" s="80"/>
      <c r="P91" s="80"/>
      <c r="Q91" s="80"/>
    </row>
    <row r="92" spans="1:17" ht="13" outlineLevel="3" x14ac:dyDescent="0.3">
      <c r="A92" s="93" t="s">
        <v>183</v>
      </c>
      <c r="B92" s="18">
        <v>0.38189479999999998</v>
      </c>
      <c r="C92" s="18">
        <v>0.40297460000000002</v>
      </c>
      <c r="D92" s="18">
        <v>0.4095686</v>
      </c>
      <c r="E92" s="18">
        <v>0.4095686</v>
      </c>
      <c r="F92" s="18">
        <v>0.4095686</v>
      </c>
      <c r="G92" s="18">
        <v>0.4095686</v>
      </c>
      <c r="H92" s="18">
        <v>0.4095686</v>
      </c>
      <c r="I92" s="18">
        <v>0.51196039999999998</v>
      </c>
      <c r="J92" s="18">
        <v>0.51196039999999998</v>
      </c>
      <c r="K92" s="18">
        <v>0.51196039999999998</v>
      </c>
      <c r="L92" s="18">
        <v>0.51196039999999998</v>
      </c>
      <c r="M92" s="18">
        <v>0.51196039999999998</v>
      </c>
      <c r="N92" s="18">
        <v>0.51196039999999998</v>
      </c>
      <c r="O92" s="80"/>
      <c r="P92" s="80"/>
      <c r="Q92" s="80"/>
    </row>
    <row r="93" spans="1:17" ht="13" outlineLevel="3" x14ac:dyDescent="0.3">
      <c r="A93" s="93" t="s">
        <v>60</v>
      </c>
      <c r="B93" s="18">
        <v>10.60962944519</v>
      </c>
      <c r="C93" s="18">
        <v>10.8185373923</v>
      </c>
      <c r="D93" s="18">
        <v>10.747588305980001</v>
      </c>
      <c r="E93" s="18">
        <v>10.740948123100001</v>
      </c>
      <c r="F93" s="18">
        <v>10.86012717963</v>
      </c>
      <c r="G93" s="18">
        <v>10.929628651710001</v>
      </c>
      <c r="H93" s="18">
        <v>10.92139509731</v>
      </c>
      <c r="I93" s="18">
        <v>12.198732649629999</v>
      </c>
      <c r="J93" s="18">
        <v>12.2027169175</v>
      </c>
      <c r="K93" s="18">
        <v>12.21819420157</v>
      </c>
      <c r="L93" s="18">
        <v>12.22782252349</v>
      </c>
      <c r="M93" s="18">
        <v>12.245128308609999</v>
      </c>
      <c r="N93" s="18">
        <v>12.3806687687</v>
      </c>
      <c r="O93" s="80"/>
      <c r="P93" s="80"/>
      <c r="Q93" s="80"/>
    </row>
    <row r="94" spans="1:17" ht="13" outlineLevel="3" x14ac:dyDescent="0.3">
      <c r="A94" s="93" t="s">
        <v>180</v>
      </c>
      <c r="B94" s="18">
        <v>12.514342159670001</v>
      </c>
      <c r="C94" s="18">
        <v>12.424652255190001</v>
      </c>
      <c r="D94" s="18">
        <v>12.246755513749999</v>
      </c>
      <c r="E94" s="18">
        <v>12.219969799459999</v>
      </c>
      <c r="F94" s="18">
        <v>12.15568408517</v>
      </c>
      <c r="G94" s="18">
        <v>12.12889837088</v>
      </c>
      <c r="H94" s="18">
        <v>12.12889837088</v>
      </c>
      <c r="I94" s="18">
        <v>12.953162084900001</v>
      </c>
      <c r="J94" s="18">
        <v>12.926376370610001</v>
      </c>
      <c r="K94" s="18">
        <v>14.05579915203</v>
      </c>
      <c r="L94" s="18">
        <v>13.99151343774</v>
      </c>
      <c r="M94" s="18">
        <v>13.96472772345</v>
      </c>
      <c r="N94" s="18">
        <v>13.93794200916</v>
      </c>
      <c r="O94" s="80"/>
      <c r="P94" s="80"/>
      <c r="Q94" s="80"/>
    </row>
    <row r="95" spans="1:17" ht="13" outlineLevel="3" x14ac:dyDescent="0.3">
      <c r="A95" s="93" t="s">
        <v>210</v>
      </c>
      <c r="B95" s="18">
        <v>3.62576006872</v>
      </c>
      <c r="C95" s="18">
        <v>3.9503318114299999</v>
      </c>
      <c r="D95" s="18">
        <v>4.27091265489</v>
      </c>
      <c r="E95" s="18">
        <v>4.33934732079</v>
      </c>
      <c r="F95" s="18">
        <v>9.5509324188299995</v>
      </c>
      <c r="G95" s="18">
        <v>25.467820195190001</v>
      </c>
      <c r="H95" s="18">
        <v>26.794354938809999</v>
      </c>
      <c r="I95" s="18">
        <v>27.422657171680001</v>
      </c>
      <c r="J95" s="18">
        <v>28.42972973433</v>
      </c>
      <c r="K95" s="18">
        <v>29.076601289709998</v>
      </c>
      <c r="L95" s="18">
        <v>29.214154849069999</v>
      </c>
      <c r="M95" s="18">
        <v>28.556621879409999</v>
      </c>
      <c r="N95" s="18">
        <v>28.394327569449999</v>
      </c>
      <c r="O95" s="80"/>
      <c r="P95" s="80"/>
      <c r="Q95" s="80"/>
    </row>
    <row r="96" spans="1:17" ht="13" outlineLevel="2" x14ac:dyDescent="0.3">
      <c r="A96" s="200" t="s">
        <v>138</v>
      </c>
      <c r="B96" s="115">
        <f t="shared" ref="B96:N96" si="15">SUM(B$97:B$97)</f>
        <v>9.5465000000000003E-4</v>
      </c>
      <c r="C96" s="115">
        <f t="shared" si="15"/>
        <v>9.5465000000000003E-4</v>
      </c>
      <c r="D96" s="115">
        <f t="shared" si="15"/>
        <v>9.5465000000000003E-4</v>
      </c>
      <c r="E96" s="115">
        <f t="shared" si="15"/>
        <v>9.5465000000000003E-4</v>
      </c>
      <c r="F96" s="115">
        <f t="shared" si="15"/>
        <v>9.5465000000000003E-4</v>
      </c>
      <c r="G96" s="115">
        <f t="shared" si="15"/>
        <v>9.5465000000000003E-4</v>
      </c>
      <c r="H96" s="115">
        <f t="shared" si="15"/>
        <v>9.5465000000000003E-4</v>
      </c>
      <c r="I96" s="115">
        <f t="shared" si="15"/>
        <v>9.5465000000000003E-4</v>
      </c>
      <c r="J96" s="115">
        <f t="shared" si="15"/>
        <v>9.5465000000000003E-4</v>
      </c>
      <c r="K96" s="115">
        <f t="shared" si="15"/>
        <v>9.5465000000000003E-4</v>
      </c>
      <c r="L96" s="115">
        <f t="shared" si="15"/>
        <v>9.5465000000000003E-4</v>
      </c>
      <c r="M96" s="115">
        <f t="shared" si="15"/>
        <v>9.5465000000000003E-4</v>
      </c>
      <c r="N96" s="115">
        <f t="shared" si="15"/>
        <v>9.5465000000000003E-4</v>
      </c>
      <c r="O96" s="80"/>
      <c r="P96" s="80"/>
      <c r="Q96" s="80"/>
    </row>
    <row r="97" spans="1:17" ht="13" outlineLevel="3" x14ac:dyDescent="0.3">
      <c r="A97" s="93" t="s">
        <v>66</v>
      </c>
      <c r="B97" s="18">
        <v>9.5465000000000003E-4</v>
      </c>
      <c r="C97" s="18">
        <v>9.5465000000000003E-4</v>
      </c>
      <c r="D97" s="18">
        <v>9.5465000000000003E-4</v>
      </c>
      <c r="E97" s="18">
        <v>9.5465000000000003E-4</v>
      </c>
      <c r="F97" s="18">
        <v>9.5465000000000003E-4</v>
      </c>
      <c r="G97" s="18">
        <v>9.5465000000000003E-4</v>
      </c>
      <c r="H97" s="18">
        <v>9.5465000000000003E-4</v>
      </c>
      <c r="I97" s="18">
        <v>9.5465000000000003E-4</v>
      </c>
      <c r="J97" s="18">
        <v>9.5465000000000003E-4</v>
      </c>
      <c r="K97" s="18">
        <v>9.5465000000000003E-4</v>
      </c>
      <c r="L97" s="18">
        <v>9.5465000000000003E-4</v>
      </c>
      <c r="M97" s="18">
        <v>9.5465000000000003E-4</v>
      </c>
      <c r="N97" s="18">
        <v>9.5465000000000003E-4</v>
      </c>
      <c r="O97" s="80"/>
      <c r="P97" s="80"/>
      <c r="Q97" s="80"/>
    </row>
    <row r="98" spans="1:17" ht="14.5" outlineLevel="1" x14ac:dyDescent="0.35">
      <c r="A98" s="132" t="s">
        <v>59</v>
      </c>
      <c r="B98" s="220">
        <f t="shared" ref="B98:N98" si="16">B$99+B$106+B$107+B$111+B$114</f>
        <v>260.30123280928001</v>
      </c>
      <c r="C98" s="220">
        <f t="shared" si="16"/>
        <v>271.20999726936998</v>
      </c>
      <c r="D98" s="220">
        <f t="shared" si="16"/>
        <v>274.28139405923997</v>
      </c>
      <c r="E98" s="220">
        <f t="shared" si="16"/>
        <v>258.34575485347</v>
      </c>
      <c r="F98" s="220">
        <f t="shared" si="16"/>
        <v>249.75380224332</v>
      </c>
      <c r="G98" s="220">
        <f t="shared" si="16"/>
        <v>250.88513732716999</v>
      </c>
      <c r="H98" s="220">
        <f t="shared" si="16"/>
        <v>244.99009831563995</v>
      </c>
      <c r="I98" s="220">
        <f t="shared" si="16"/>
        <v>304.56612111100998</v>
      </c>
      <c r="J98" s="220">
        <f t="shared" si="16"/>
        <v>298.63295736935999</v>
      </c>
      <c r="K98" s="220">
        <f t="shared" si="16"/>
        <v>279.02614601309</v>
      </c>
      <c r="L98" s="220">
        <f t="shared" si="16"/>
        <v>281.86579842856997</v>
      </c>
      <c r="M98" s="220">
        <f t="shared" si="16"/>
        <v>287.01302848972</v>
      </c>
      <c r="N98" s="220">
        <f t="shared" si="16"/>
        <v>285.51505989857003</v>
      </c>
      <c r="O98" s="80"/>
      <c r="P98" s="80"/>
      <c r="Q98" s="80"/>
    </row>
    <row r="99" spans="1:17" ht="13" outlineLevel="2" x14ac:dyDescent="0.3">
      <c r="A99" s="200" t="s">
        <v>175</v>
      </c>
      <c r="B99" s="115">
        <f t="shared" ref="B99:N99" si="17">SUM(B$100:B$105)</f>
        <v>186.07907643070001</v>
      </c>
      <c r="C99" s="115">
        <f t="shared" si="17"/>
        <v>195.07748700932001</v>
      </c>
      <c r="D99" s="115">
        <f t="shared" si="17"/>
        <v>195.96076791711002</v>
      </c>
      <c r="E99" s="115">
        <f t="shared" si="17"/>
        <v>180.25194938530001</v>
      </c>
      <c r="F99" s="115">
        <f t="shared" si="17"/>
        <v>171.87839017832999</v>
      </c>
      <c r="G99" s="115">
        <f t="shared" si="17"/>
        <v>172.98828134399</v>
      </c>
      <c r="H99" s="115">
        <f t="shared" si="17"/>
        <v>167.15309668704998</v>
      </c>
      <c r="I99" s="115">
        <f t="shared" si="17"/>
        <v>207.36022958058001</v>
      </c>
      <c r="J99" s="115">
        <f t="shared" si="17"/>
        <v>201.49692117792998</v>
      </c>
      <c r="K99" s="115">
        <f t="shared" si="17"/>
        <v>182.15252742290002</v>
      </c>
      <c r="L99" s="115">
        <f t="shared" si="17"/>
        <v>184.97755415296999</v>
      </c>
      <c r="M99" s="115">
        <f t="shared" si="17"/>
        <v>190.15738068697999</v>
      </c>
      <c r="N99" s="115">
        <f t="shared" si="17"/>
        <v>188.51578636895002</v>
      </c>
      <c r="O99" s="80"/>
      <c r="P99" s="80"/>
      <c r="Q99" s="80"/>
    </row>
    <row r="100" spans="1:17" ht="13" outlineLevel="3" x14ac:dyDescent="0.3">
      <c r="A100" s="93" t="s">
        <v>62</v>
      </c>
      <c r="B100" s="18">
        <v>9.2767800000000005</v>
      </c>
      <c r="C100" s="18">
        <v>9.6087900000000008</v>
      </c>
      <c r="D100" s="18">
        <v>9.9512099999999997</v>
      </c>
      <c r="E100" s="18">
        <v>9.7756799999999995</v>
      </c>
      <c r="F100" s="18">
        <v>9.2060700000000004</v>
      </c>
      <c r="G100" s="18">
        <v>9.4509299999999996</v>
      </c>
      <c r="H100" s="18">
        <v>9.2332800000000006</v>
      </c>
      <c r="I100" s="18">
        <v>11.09895</v>
      </c>
      <c r="J100" s="18">
        <v>10.996919999999999</v>
      </c>
      <c r="K100" s="18">
        <v>10.668329999999999</v>
      </c>
      <c r="L100" s="18">
        <v>10.92285</v>
      </c>
      <c r="M100" s="18">
        <v>11.380319999999999</v>
      </c>
      <c r="N100" s="18">
        <v>11.6853</v>
      </c>
      <c r="O100" s="80"/>
      <c r="P100" s="80"/>
      <c r="Q100" s="80"/>
    </row>
    <row r="101" spans="1:17" ht="13" outlineLevel="3" x14ac:dyDescent="0.3">
      <c r="A101" s="93" t="s">
        <v>51</v>
      </c>
      <c r="B101" s="18">
        <v>9.2797913305699993</v>
      </c>
      <c r="C101" s="18">
        <v>9.6614559909099995</v>
      </c>
      <c r="D101" s="18">
        <v>10.11393998032</v>
      </c>
      <c r="E101" s="18">
        <v>9.8977268036199995</v>
      </c>
      <c r="F101" s="18">
        <v>8.8897668661499996</v>
      </c>
      <c r="G101" s="18">
        <v>9.2450289786899997</v>
      </c>
      <c r="H101" s="18">
        <v>10.55890174492</v>
      </c>
      <c r="I101" s="18">
        <v>12.692425933339999</v>
      </c>
      <c r="J101" s="18">
        <v>14.406493070110001</v>
      </c>
      <c r="K101" s="18">
        <v>13.12383224003</v>
      </c>
      <c r="L101" s="18">
        <v>18.17540625354</v>
      </c>
      <c r="M101" s="18">
        <v>19.558516474489998</v>
      </c>
      <c r="N101" s="18">
        <v>21.399462458510001</v>
      </c>
      <c r="O101" s="80"/>
      <c r="P101" s="80"/>
      <c r="Q101" s="80"/>
    </row>
    <row r="102" spans="1:17" ht="13" outlineLevel="3" x14ac:dyDescent="0.3">
      <c r="A102" s="93" t="s">
        <v>94</v>
      </c>
      <c r="B102" s="18">
        <v>1.685745539</v>
      </c>
      <c r="C102" s="18">
        <v>1.718051652</v>
      </c>
      <c r="D102" s="18">
        <v>1.779276348</v>
      </c>
      <c r="E102" s="18">
        <v>1.747891584</v>
      </c>
      <c r="F102" s="18">
        <v>1.6460453159999999</v>
      </c>
      <c r="G102" s="18">
        <v>1.689826284</v>
      </c>
      <c r="H102" s="18">
        <v>1.6509104640000001</v>
      </c>
      <c r="I102" s="18">
        <v>1.9521203224999999</v>
      </c>
      <c r="J102" s="18">
        <v>1.934174946</v>
      </c>
      <c r="K102" s="18">
        <v>1.8763814415</v>
      </c>
      <c r="L102" s="18">
        <v>1.9211472675000001</v>
      </c>
      <c r="M102" s="18">
        <v>2.001608616</v>
      </c>
      <c r="N102" s="18">
        <v>2.0552495149999999</v>
      </c>
      <c r="O102" s="80"/>
      <c r="P102" s="80"/>
      <c r="Q102" s="80"/>
    </row>
    <row r="103" spans="1:17" ht="13" outlineLevel="3" x14ac:dyDescent="0.3">
      <c r="A103" s="93" t="s">
        <v>132</v>
      </c>
      <c r="B103" s="18">
        <v>12.77248679523</v>
      </c>
      <c r="C103" s="18">
        <v>13.47750154575</v>
      </c>
      <c r="D103" s="18">
        <v>13.69803813837</v>
      </c>
      <c r="E103" s="18">
        <v>13.641006379</v>
      </c>
      <c r="F103" s="18">
        <v>13.353723261580001</v>
      </c>
      <c r="G103" s="18">
        <v>13.26244797328</v>
      </c>
      <c r="H103" s="18">
        <v>13.48389018009</v>
      </c>
      <c r="I103" s="18">
        <v>16.854851202359999</v>
      </c>
      <c r="J103" s="18">
        <v>16.855321182010002</v>
      </c>
      <c r="K103" s="18">
        <v>16.779679161259999</v>
      </c>
      <c r="L103" s="18">
        <v>16.75195372896</v>
      </c>
      <c r="M103" s="18">
        <v>16.6378596966</v>
      </c>
      <c r="N103" s="18">
        <v>17.16922751996</v>
      </c>
      <c r="O103" s="80"/>
      <c r="P103" s="80"/>
      <c r="Q103" s="80"/>
    </row>
    <row r="104" spans="1:17" ht="13" outlineLevel="3" x14ac:dyDescent="0.3">
      <c r="A104" s="93" t="s">
        <v>147</v>
      </c>
      <c r="B104" s="18">
        <v>153.0642727659</v>
      </c>
      <c r="C104" s="18">
        <v>160.61168782065999</v>
      </c>
      <c r="D104" s="18">
        <v>160.41830345042001</v>
      </c>
      <c r="E104" s="18">
        <v>145.18964461868001</v>
      </c>
      <c r="F104" s="18">
        <v>138.7827847346</v>
      </c>
      <c r="G104" s="18">
        <v>139.34004810802</v>
      </c>
      <c r="H104" s="18">
        <v>132.22163829834</v>
      </c>
      <c r="I104" s="18">
        <v>164.75628712657999</v>
      </c>
      <c r="J104" s="18">
        <v>157.29832746407999</v>
      </c>
      <c r="K104" s="18">
        <v>139.69862006438001</v>
      </c>
      <c r="L104" s="18">
        <v>137.20051238724</v>
      </c>
      <c r="M104" s="18">
        <v>140.57339138416</v>
      </c>
      <c r="N104" s="18">
        <v>136.20086235975</v>
      </c>
      <c r="O104" s="80"/>
      <c r="P104" s="80"/>
      <c r="Q104" s="80"/>
    </row>
    <row r="105" spans="1:17" ht="13" outlineLevel="3" x14ac:dyDescent="0.3">
      <c r="A105" s="93" t="s">
        <v>142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4.4759997000000003E-3</v>
      </c>
      <c r="I105" s="18">
        <v>5.5949957999999996E-3</v>
      </c>
      <c r="J105" s="18">
        <v>5.6845157299999999E-3</v>
      </c>
      <c r="K105" s="18">
        <v>5.6845157299999999E-3</v>
      </c>
      <c r="L105" s="18">
        <v>5.6845157299999999E-3</v>
      </c>
      <c r="M105" s="18">
        <v>5.6845157299999999E-3</v>
      </c>
      <c r="N105" s="18">
        <v>5.6845157299999999E-3</v>
      </c>
      <c r="O105" s="80"/>
      <c r="P105" s="80"/>
      <c r="Q105" s="80"/>
    </row>
    <row r="106" spans="1:17" ht="13" outlineLevel="2" x14ac:dyDescent="0.3">
      <c r="A106" s="200" t="s">
        <v>43</v>
      </c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80"/>
      <c r="P106" s="80"/>
      <c r="Q106" s="80"/>
    </row>
    <row r="107" spans="1:17" ht="13" outlineLevel="2" x14ac:dyDescent="0.3">
      <c r="A107" s="200" t="s">
        <v>221</v>
      </c>
      <c r="B107" s="115">
        <f t="shared" ref="B107:N107" si="18">SUM(B$108:B$110)</f>
        <v>29.513522327330001</v>
      </c>
      <c r="C107" s="115">
        <f t="shared" si="18"/>
        <v>28.97436397037</v>
      </c>
      <c r="D107" s="115">
        <f t="shared" si="18"/>
        <v>30.366046220949997</v>
      </c>
      <c r="E107" s="115">
        <f t="shared" si="18"/>
        <v>30.186352530119997</v>
      </c>
      <c r="F107" s="115">
        <f t="shared" si="18"/>
        <v>30.058728455579999</v>
      </c>
      <c r="G107" s="115">
        <f t="shared" si="18"/>
        <v>30.067311319599998</v>
      </c>
      <c r="H107" s="115">
        <f t="shared" si="18"/>
        <v>30.059682223979998</v>
      </c>
      <c r="I107" s="115">
        <f t="shared" si="18"/>
        <v>37.496740365419996</v>
      </c>
      <c r="J107" s="115">
        <f t="shared" si="18"/>
        <v>37.493163996809997</v>
      </c>
      <c r="K107" s="115">
        <f t="shared" si="18"/>
        <v>37.294672384489999</v>
      </c>
      <c r="L107" s="115">
        <f t="shared" si="18"/>
        <v>37.299133118269999</v>
      </c>
      <c r="M107" s="115">
        <f t="shared" si="18"/>
        <v>37.172578318719999</v>
      </c>
      <c r="N107" s="115">
        <f t="shared" si="18"/>
        <v>37.268544666909996</v>
      </c>
      <c r="O107" s="80"/>
      <c r="P107" s="80"/>
      <c r="Q107" s="80"/>
    </row>
    <row r="108" spans="1:17" ht="13" outlineLevel="3" x14ac:dyDescent="0.3">
      <c r="A108" s="93" t="s">
        <v>153</v>
      </c>
      <c r="B108" s="18">
        <v>4.4761919675000001</v>
      </c>
      <c r="C108" s="18">
        <v>4.7232684698099998</v>
      </c>
      <c r="D108" s="18">
        <v>5.7084016451000004</v>
      </c>
      <c r="E108" s="18">
        <v>5.7084016451000004</v>
      </c>
      <c r="F108" s="18">
        <v>5.6007436130999997</v>
      </c>
      <c r="G108" s="18">
        <v>5.6007436130999997</v>
      </c>
      <c r="H108" s="18">
        <v>5.6007436130999997</v>
      </c>
      <c r="I108" s="18">
        <v>6.9386035511999999</v>
      </c>
      <c r="J108" s="18">
        <v>6.9386035511999999</v>
      </c>
      <c r="K108" s="18">
        <v>6.9386035511999999</v>
      </c>
      <c r="L108" s="18">
        <v>6.9386035511999999</v>
      </c>
      <c r="M108" s="18">
        <v>6.8040311031999998</v>
      </c>
      <c r="N108" s="18">
        <v>6.8946523524199996</v>
      </c>
      <c r="O108" s="80"/>
      <c r="P108" s="80"/>
      <c r="Q108" s="80"/>
    </row>
    <row r="109" spans="1:17" ht="13" outlineLevel="3" x14ac:dyDescent="0.3">
      <c r="A109" s="93" t="s">
        <v>47</v>
      </c>
      <c r="B109" s="18">
        <v>0.48695035983000001</v>
      </c>
      <c r="C109" s="18">
        <v>0.50437800056000004</v>
      </c>
      <c r="D109" s="18">
        <v>0.52235207584999999</v>
      </c>
      <c r="E109" s="18">
        <v>0.34265838502000001</v>
      </c>
      <c r="F109" s="18">
        <v>0.32269234248000001</v>
      </c>
      <c r="G109" s="18">
        <v>0.33127520649999997</v>
      </c>
      <c r="H109" s="18">
        <v>0.32364611088</v>
      </c>
      <c r="I109" s="18">
        <v>0.38904181422</v>
      </c>
      <c r="J109" s="18">
        <v>0.38546544561000001</v>
      </c>
      <c r="K109" s="18">
        <v>0.18697383329</v>
      </c>
      <c r="L109" s="18">
        <v>0.19143456707000001</v>
      </c>
      <c r="M109" s="18">
        <v>0.19945221552</v>
      </c>
      <c r="N109" s="18">
        <v>0.20479731448999999</v>
      </c>
      <c r="O109" s="80"/>
      <c r="P109" s="80"/>
      <c r="Q109" s="80"/>
    </row>
    <row r="110" spans="1:17" ht="13" outlineLevel="3" x14ac:dyDescent="0.3">
      <c r="A110" s="93" t="s">
        <v>119</v>
      </c>
      <c r="B110" s="18">
        <v>24.550380000000001</v>
      </c>
      <c r="C110" s="18">
        <v>23.746717499999999</v>
      </c>
      <c r="D110" s="18">
        <v>24.135292499999998</v>
      </c>
      <c r="E110" s="18">
        <v>24.135292499999998</v>
      </c>
      <c r="F110" s="18">
        <v>24.135292499999998</v>
      </c>
      <c r="G110" s="18">
        <v>24.135292499999998</v>
      </c>
      <c r="H110" s="18">
        <v>24.135292499999998</v>
      </c>
      <c r="I110" s="18">
        <v>30.169094999999999</v>
      </c>
      <c r="J110" s="18">
        <v>30.169094999999999</v>
      </c>
      <c r="K110" s="18">
        <v>30.169094999999999</v>
      </c>
      <c r="L110" s="18">
        <v>30.169094999999999</v>
      </c>
      <c r="M110" s="18">
        <v>30.169094999999999</v>
      </c>
      <c r="N110" s="18">
        <v>30.169094999999999</v>
      </c>
      <c r="O110" s="80"/>
      <c r="P110" s="80"/>
      <c r="Q110" s="80"/>
    </row>
    <row r="111" spans="1:17" ht="13" outlineLevel="2" x14ac:dyDescent="0.3">
      <c r="A111" s="200" t="s">
        <v>52</v>
      </c>
      <c r="B111" s="115">
        <f t="shared" ref="B111:N111" si="19">SUM(B$112:B$113)</f>
        <v>41.599254999999999</v>
      </c>
      <c r="C111" s="115">
        <f t="shared" si="19"/>
        <v>43.895447500000003</v>
      </c>
      <c r="D111" s="115">
        <f t="shared" si="19"/>
        <v>44.613722499999994</v>
      </c>
      <c r="E111" s="115">
        <f t="shared" si="19"/>
        <v>44.613722499999994</v>
      </c>
      <c r="F111" s="115">
        <f t="shared" si="19"/>
        <v>44.613722499999994</v>
      </c>
      <c r="G111" s="115">
        <f t="shared" si="19"/>
        <v>44.613722499999994</v>
      </c>
      <c r="H111" s="115">
        <f t="shared" si="19"/>
        <v>44.613722499999994</v>
      </c>
      <c r="I111" s="115">
        <f t="shared" si="19"/>
        <v>55.767115000000004</v>
      </c>
      <c r="J111" s="115">
        <f t="shared" si="19"/>
        <v>55.767115000000004</v>
      </c>
      <c r="K111" s="115">
        <f t="shared" si="19"/>
        <v>55.767115000000004</v>
      </c>
      <c r="L111" s="115">
        <f t="shared" si="19"/>
        <v>55.767115000000004</v>
      </c>
      <c r="M111" s="115">
        <f t="shared" si="19"/>
        <v>55.767115000000004</v>
      </c>
      <c r="N111" s="115">
        <f t="shared" si="19"/>
        <v>55.767115000000004</v>
      </c>
      <c r="O111" s="80"/>
      <c r="P111" s="80"/>
      <c r="Q111" s="80"/>
    </row>
    <row r="112" spans="1:17" ht="13" outlineLevel="3" x14ac:dyDescent="0.3">
      <c r="A112" s="93" t="s">
        <v>99</v>
      </c>
      <c r="B112" s="18">
        <v>19.094740000000002</v>
      </c>
      <c r="C112" s="18">
        <v>20.14873</v>
      </c>
      <c r="D112" s="18">
        <v>20.478429999999999</v>
      </c>
      <c r="E112" s="18">
        <v>20.478429999999999</v>
      </c>
      <c r="F112" s="18">
        <v>20.478429999999999</v>
      </c>
      <c r="G112" s="18">
        <v>20.478429999999999</v>
      </c>
      <c r="H112" s="18">
        <v>20.478429999999999</v>
      </c>
      <c r="I112" s="18">
        <v>25.598020000000002</v>
      </c>
      <c r="J112" s="18">
        <v>25.598020000000002</v>
      </c>
      <c r="K112" s="18">
        <v>25.598020000000002</v>
      </c>
      <c r="L112" s="18">
        <v>25.598020000000002</v>
      </c>
      <c r="M112" s="18">
        <v>25.598020000000002</v>
      </c>
      <c r="N112" s="18">
        <v>25.598020000000002</v>
      </c>
      <c r="O112" s="80"/>
      <c r="P112" s="80"/>
      <c r="Q112" s="80"/>
    </row>
    <row r="113" spans="1:17" ht="13" outlineLevel="3" x14ac:dyDescent="0.3">
      <c r="A113" s="93" t="s">
        <v>97</v>
      </c>
      <c r="B113" s="18">
        <v>22.504515000000001</v>
      </c>
      <c r="C113" s="18">
        <v>23.746717499999999</v>
      </c>
      <c r="D113" s="18">
        <v>24.135292499999998</v>
      </c>
      <c r="E113" s="18">
        <v>24.135292499999998</v>
      </c>
      <c r="F113" s="18">
        <v>24.135292499999998</v>
      </c>
      <c r="G113" s="18">
        <v>24.135292499999998</v>
      </c>
      <c r="H113" s="18">
        <v>24.135292499999998</v>
      </c>
      <c r="I113" s="18">
        <v>30.169094999999999</v>
      </c>
      <c r="J113" s="18">
        <v>30.169094999999999</v>
      </c>
      <c r="K113" s="18">
        <v>30.169094999999999</v>
      </c>
      <c r="L113" s="18">
        <v>30.169094999999999</v>
      </c>
      <c r="M113" s="18">
        <v>30.169094999999999</v>
      </c>
      <c r="N113" s="18">
        <v>30.169094999999999</v>
      </c>
      <c r="O113" s="80"/>
      <c r="P113" s="80"/>
      <c r="Q113" s="80"/>
    </row>
    <row r="114" spans="1:17" ht="13" outlineLevel="2" x14ac:dyDescent="0.3">
      <c r="A114" s="200" t="s">
        <v>178</v>
      </c>
      <c r="B114" s="115">
        <f t="shared" ref="B114:N114" si="20">SUM(B$115:B$115)</f>
        <v>3.1093790512499999</v>
      </c>
      <c r="C114" s="115">
        <f t="shared" si="20"/>
        <v>3.2626987896799999</v>
      </c>
      <c r="D114" s="115">
        <f t="shared" si="20"/>
        <v>3.34085742118</v>
      </c>
      <c r="E114" s="115">
        <f t="shared" si="20"/>
        <v>3.2937304380499999</v>
      </c>
      <c r="F114" s="115">
        <f t="shared" si="20"/>
        <v>3.2029611094099999</v>
      </c>
      <c r="G114" s="115">
        <f t="shared" si="20"/>
        <v>3.2158221635799999</v>
      </c>
      <c r="H114" s="115">
        <f t="shared" si="20"/>
        <v>3.1635969046099999</v>
      </c>
      <c r="I114" s="115">
        <f t="shared" si="20"/>
        <v>3.9420361650100002</v>
      </c>
      <c r="J114" s="115">
        <f t="shared" si="20"/>
        <v>3.8757571946199998</v>
      </c>
      <c r="K114" s="115">
        <f t="shared" si="20"/>
        <v>3.8118312056999999</v>
      </c>
      <c r="L114" s="115">
        <f t="shared" si="20"/>
        <v>3.8219961573300001</v>
      </c>
      <c r="M114" s="115">
        <f t="shared" si="20"/>
        <v>3.9159544840199998</v>
      </c>
      <c r="N114" s="115">
        <f t="shared" si="20"/>
        <v>3.9636138627099999</v>
      </c>
      <c r="O114" s="80"/>
      <c r="P114" s="80"/>
      <c r="Q114" s="80"/>
    </row>
    <row r="115" spans="1:17" ht="13" outlineLevel="3" x14ac:dyDescent="0.3">
      <c r="A115" s="93" t="s">
        <v>147</v>
      </c>
      <c r="B115" s="18">
        <v>3.1093790512499999</v>
      </c>
      <c r="C115" s="18">
        <v>3.2626987896799999</v>
      </c>
      <c r="D115" s="18">
        <v>3.34085742118</v>
      </c>
      <c r="E115" s="18">
        <v>3.2937304380499999</v>
      </c>
      <c r="F115" s="18">
        <v>3.2029611094099999</v>
      </c>
      <c r="G115" s="18">
        <v>3.2158221635799999</v>
      </c>
      <c r="H115" s="18">
        <v>3.1635969046099999</v>
      </c>
      <c r="I115" s="18">
        <v>3.9420361650100002</v>
      </c>
      <c r="J115" s="18">
        <v>3.8757571946199998</v>
      </c>
      <c r="K115" s="18">
        <v>3.8118312056999999</v>
      </c>
      <c r="L115" s="18">
        <v>3.8219961573300001</v>
      </c>
      <c r="M115" s="18">
        <v>3.9159544840199998</v>
      </c>
      <c r="N115" s="18">
        <v>3.9636138627099999</v>
      </c>
      <c r="O115" s="80"/>
      <c r="P115" s="80"/>
      <c r="Q115" s="80"/>
    </row>
    <row r="116" spans="1:17" x14ac:dyDescent="0.25"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80"/>
      <c r="P116" s="80"/>
      <c r="Q116" s="80"/>
    </row>
    <row r="117" spans="1:17" x14ac:dyDescent="0.25">
      <c r="B117" s="250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80"/>
      <c r="P117" s="80"/>
      <c r="Q117" s="80"/>
    </row>
    <row r="118" spans="1:17" x14ac:dyDescent="0.25"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80"/>
      <c r="P118" s="80"/>
      <c r="Q118" s="80"/>
    </row>
    <row r="119" spans="1:17" x14ac:dyDescent="0.25"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80"/>
      <c r="P119" s="80"/>
      <c r="Q119" s="80"/>
    </row>
    <row r="120" spans="1:17" x14ac:dyDescent="0.25"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80"/>
      <c r="P120" s="80"/>
      <c r="Q120" s="80"/>
    </row>
    <row r="121" spans="1:17" x14ac:dyDescent="0.25"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80"/>
      <c r="P121" s="80"/>
      <c r="Q121" s="80"/>
    </row>
    <row r="122" spans="1:17" x14ac:dyDescent="0.25"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80"/>
      <c r="P122" s="80"/>
      <c r="Q122" s="80"/>
    </row>
    <row r="123" spans="1:17" x14ac:dyDescent="0.25"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80"/>
      <c r="P123" s="80"/>
      <c r="Q123" s="80"/>
    </row>
    <row r="124" spans="1:17" x14ac:dyDescent="0.25"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80"/>
      <c r="P124" s="80"/>
      <c r="Q124" s="80"/>
    </row>
    <row r="125" spans="1:17" x14ac:dyDescent="0.25"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80"/>
      <c r="P125" s="80"/>
      <c r="Q125" s="80"/>
    </row>
    <row r="126" spans="1:17" x14ac:dyDescent="0.25"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80"/>
      <c r="P126" s="80"/>
      <c r="Q126" s="80"/>
    </row>
    <row r="127" spans="1:17" x14ac:dyDescent="0.25"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80"/>
      <c r="P127" s="80"/>
      <c r="Q127" s="80"/>
    </row>
    <row r="128" spans="1:17" x14ac:dyDescent="0.25"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80"/>
      <c r="P128" s="80"/>
      <c r="Q128" s="80"/>
    </row>
    <row r="129" spans="2:17" x14ac:dyDescent="0.25"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80"/>
      <c r="P129" s="80"/>
      <c r="Q129" s="80"/>
    </row>
    <row r="130" spans="2:17" x14ac:dyDescent="0.25"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80"/>
      <c r="P130" s="80"/>
      <c r="Q130" s="80"/>
    </row>
    <row r="131" spans="2:17" x14ac:dyDescent="0.25"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80"/>
      <c r="P131" s="80"/>
      <c r="Q131" s="80"/>
    </row>
    <row r="132" spans="2:17" x14ac:dyDescent="0.25"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80"/>
      <c r="P132" s="80"/>
      <c r="Q132" s="80"/>
    </row>
    <row r="133" spans="2:17" x14ac:dyDescent="0.25"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80"/>
      <c r="P133" s="80"/>
      <c r="Q133" s="80"/>
    </row>
    <row r="134" spans="2:17" x14ac:dyDescent="0.25"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80"/>
      <c r="P134" s="80"/>
      <c r="Q134" s="80"/>
    </row>
    <row r="135" spans="2:17" x14ac:dyDescent="0.25"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80"/>
      <c r="P135" s="80"/>
      <c r="Q135" s="80"/>
    </row>
    <row r="136" spans="2:17" x14ac:dyDescent="0.25"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80"/>
      <c r="P136" s="80"/>
      <c r="Q136" s="80"/>
    </row>
    <row r="137" spans="2:17" x14ac:dyDescent="0.25"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80"/>
      <c r="P137" s="80"/>
      <c r="Q137" s="80"/>
    </row>
    <row r="138" spans="2:17" x14ac:dyDescent="0.25"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80"/>
      <c r="P138" s="80"/>
      <c r="Q138" s="80"/>
    </row>
    <row r="139" spans="2:17" x14ac:dyDescent="0.25"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80"/>
      <c r="P139" s="80"/>
      <c r="Q139" s="80"/>
    </row>
    <row r="140" spans="2:17" x14ac:dyDescent="0.25"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80"/>
      <c r="P140" s="80"/>
      <c r="Q140" s="80"/>
    </row>
    <row r="141" spans="2:17" x14ac:dyDescent="0.25"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80"/>
      <c r="P141" s="80"/>
      <c r="Q141" s="80"/>
    </row>
    <row r="142" spans="2:17" x14ac:dyDescent="0.25"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80"/>
      <c r="P142" s="80"/>
      <c r="Q142" s="80"/>
    </row>
    <row r="143" spans="2:17" x14ac:dyDescent="0.25"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80"/>
      <c r="P143" s="80"/>
      <c r="Q143" s="80"/>
    </row>
    <row r="144" spans="2:17" x14ac:dyDescent="0.25"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80"/>
      <c r="P144" s="80"/>
      <c r="Q144" s="80"/>
    </row>
    <row r="145" spans="2:17" x14ac:dyDescent="0.25"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80"/>
      <c r="P145" s="80"/>
      <c r="Q145" s="80"/>
    </row>
    <row r="146" spans="2:17" x14ac:dyDescent="0.25"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80"/>
      <c r="P146" s="80"/>
      <c r="Q146" s="80"/>
    </row>
    <row r="147" spans="2:17" x14ac:dyDescent="0.25"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80"/>
      <c r="P147" s="80"/>
      <c r="Q147" s="80"/>
    </row>
    <row r="148" spans="2:17" x14ac:dyDescent="0.25"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80"/>
      <c r="P148" s="80"/>
      <c r="Q148" s="80"/>
    </row>
    <row r="149" spans="2:17" x14ac:dyDescent="0.25"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80"/>
      <c r="P149" s="80"/>
      <c r="Q149" s="80"/>
    </row>
    <row r="150" spans="2:17" x14ac:dyDescent="0.25"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80"/>
      <c r="P150" s="80"/>
      <c r="Q150" s="80"/>
    </row>
    <row r="151" spans="2:17" x14ac:dyDescent="0.25"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80"/>
      <c r="P151" s="80"/>
      <c r="Q151" s="80"/>
    </row>
    <row r="152" spans="2:17" x14ac:dyDescent="0.25"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80"/>
      <c r="P152" s="80"/>
      <c r="Q152" s="80"/>
    </row>
    <row r="153" spans="2:17" x14ac:dyDescent="0.25"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80"/>
      <c r="P153" s="80"/>
      <c r="Q153" s="80"/>
    </row>
    <row r="154" spans="2:17" x14ac:dyDescent="0.25"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80"/>
      <c r="P154" s="80"/>
      <c r="Q154" s="80"/>
    </row>
    <row r="155" spans="2:17" x14ac:dyDescent="0.25"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80"/>
      <c r="P155" s="80"/>
      <c r="Q155" s="80"/>
    </row>
    <row r="156" spans="2:17" x14ac:dyDescent="0.25"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80"/>
      <c r="P156" s="80"/>
      <c r="Q156" s="80"/>
    </row>
    <row r="157" spans="2:17" x14ac:dyDescent="0.25"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80"/>
      <c r="P157" s="80"/>
      <c r="Q157" s="80"/>
    </row>
    <row r="158" spans="2:17" x14ac:dyDescent="0.25"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80"/>
      <c r="P158" s="80"/>
      <c r="Q158" s="80"/>
    </row>
    <row r="159" spans="2:17" x14ac:dyDescent="0.25"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80"/>
      <c r="P159" s="80"/>
      <c r="Q159" s="80"/>
    </row>
    <row r="160" spans="2:17" x14ac:dyDescent="0.25"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80"/>
      <c r="P160" s="80"/>
      <c r="Q160" s="80"/>
    </row>
    <row r="161" spans="2:17" x14ac:dyDescent="0.25"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80"/>
      <c r="P161" s="80"/>
      <c r="Q161" s="80"/>
    </row>
    <row r="162" spans="2:17" x14ac:dyDescent="0.25"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80"/>
      <c r="P162" s="80"/>
      <c r="Q162" s="80"/>
    </row>
    <row r="163" spans="2:17" x14ac:dyDescent="0.25"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80"/>
      <c r="P163" s="80"/>
      <c r="Q163" s="80"/>
    </row>
    <row r="164" spans="2:17" x14ac:dyDescent="0.25"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80"/>
      <c r="P164" s="80"/>
      <c r="Q164" s="80"/>
    </row>
    <row r="165" spans="2:17" x14ac:dyDescent="0.25"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80"/>
      <c r="P165" s="80"/>
      <c r="Q165" s="80"/>
    </row>
    <row r="166" spans="2:17" x14ac:dyDescent="0.25"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80"/>
      <c r="P166" s="80"/>
      <c r="Q166" s="80"/>
    </row>
    <row r="167" spans="2:17" x14ac:dyDescent="0.25"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80"/>
      <c r="P167" s="80"/>
      <c r="Q167" s="80"/>
    </row>
    <row r="168" spans="2:17" x14ac:dyDescent="0.25"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80"/>
      <c r="P168" s="80"/>
      <c r="Q168" s="80"/>
    </row>
    <row r="169" spans="2:17" x14ac:dyDescent="0.25"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80"/>
      <c r="P169" s="80"/>
      <c r="Q169" s="80"/>
    </row>
    <row r="170" spans="2:17" x14ac:dyDescent="0.25"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80"/>
      <c r="P170" s="80"/>
      <c r="Q170" s="80"/>
    </row>
    <row r="171" spans="2:17" x14ac:dyDescent="0.25"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80"/>
      <c r="P171" s="80"/>
      <c r="Q171" s="80"/>
    </row>
    <row r="172" spans="2:17" x14ac:dyDescent="0.25"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80"/>
      <c r="P172" s="80"/>
      <c r="Q172" s="80"/>
    </row>
    <row r="173" spans="2:17" x14ac:dyDescent="0.25"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80"/>
      <c r="P173" s="80"/>
      <c r="Q173" s="80"/>
    </row>
    <row r="174" spans="2:17" x14ac:dyDescent="0.25"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80"/>
      <c r="P174" s="80"/>
      <c r="Q174" s="80"/>
    </row>
    <row r="175" spans="2:17" x14ac:dyDescent="0.25"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80"/>
      <c r="P175" s="80"/>
      <c r="Q175" s="80"/>
    </row>
    <row r="176" spans="2:17" x14ac:dyDescent="0.25"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80"/>
      <c r="P176" s="80"/>
      <c r="Q176" s="80"/>
    </row>
    <row r="177" spans="2:17" x14ac:dyDescent="0.25"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80"/>
      <c r="P177" s="80"/>
      <c r="Q177" s="80"/>
    </row>
    <row r="178" spans="2:17" x14ac:dyDescent="0.25"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80"/>
      <c r="P178" s="80"/>
      <c r="Q178" s="80"/>
    </row>
    <row r="179" spans="2:17" x14ac:dyDescent="0.25"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80"/>
      <c r="P179" s="80"/>
      <c r="Q179" s="80"/>
    </row>
    <row r="180" spans="2:17" x14ac:dyDescent="0.25"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80"/>
      <c r="P180" s="80"/>
      <c r="Q180" s="80"/>
    </row>
  </sheetData>
  <mergeCells count="2">
    <mergeCell ref="A2:N2"/>
    <mergeCell ref="A1:N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108" bestFit="1" customWidth="1"/>
    <col min="2" max="2" width="14.26953125" style="50" customWidth="1"/>
    <col min="3" max="3" width="15.1796875" style="50" customWidth="1"/>
    <col min="4" max="4" width="10.26953125" style="73" customWidth="1"/>
    <col min="5" max="5" width="8.81640625" style="108" hidden="1" customWidth="1"/>
    <col min="6" max="16384" width="9.1796875" style="108"/>
  </cols>
  <sheetData>
    <row r="2" spans="1:20" ht="39" customHeight="1" x14ac:dyDescent="0.45">
      <c r="A2" s="269" t="s">
        <v>4</v>
      </c>
      <c r="B2" s="258"/>
      <c r="C2" s="258"/>
      <c r="D2" s="258"/>
      <c r="E2" s="25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x14ac:dyDescent="0.3">
      <c r="A3" s="125"/>
    </row>
    <row r="4" spans="1:20" s="57" customFormat="1" x14ac:dyDescent="0.3">
      <c r="B4" s="229"/>
      <c r="C4" s="229"/>
      <c r="D4" s="20" t="str">
        <f>VALVAL</f>
        <v>млрд. одиниць</v>
      </c>
    </row>
    <row r="5" spans="1:20" s="89" customFormat="1" x14ac:dyDescent="0.25">
      <c r="A5" s="83"/>
      <c r="B5" s="104" t="s">
        <v>169</v>
      </c>
      <c r="C5" s="104" t="s">
        <v>172</v>
      </c>
      <c r="D5" s="140" t="s">
        <v>192</v>
      </c>
      <c r="E5" s="210" t="s">
        <v>54</v>
      </c>
    </row>
    <row r="6" spans="1:20" s="171" customFormat="1" ht="14.5" x14ac:dyDescent="0.25">
      <c r="A6" s="177" t="s">
        <v>152</v>
      </c>
      <c r="B6" s="120">
        <f>SUM(B$7+ B$8+ B$9)</f>
        <v>111.37551404711</v>
      </c>
      <c r="C6" s="120">
        <f>SUM(C$7+ C$8+ C$9)</f>
        <v>4072.8466229697301</v>
      </c>
      <c r="D6" s="151">
        <f>SUM(D$7+ D$8+ D$9)</f>
        <v>0.99999900000000008</v>
      </c>
      <c r="E6" s="197" t="s">
        <v>92</v>
      </c>
    </row>
    <row r="7" spans="1:20" s="127" customFormat="1" x14ac:dyDescent="0.25">
      <c r="A7" s="114" t="s">
        <v>154</v>
      </c>
      <c r="B7" s="70">
        <v>4.7255449999999998E-4</v>
      </c>
      <c r="C7" s="70">
        <v>1.7280656490000001E-2</v>
      </c>
      <c r="D7" s="106">
        <v>3.9999999999999998E-6</v>
      </c>
      <c r="E7" s="147" t="s">
        <v>10</v>
      </c>
    </row>
    <row r="8" spans="1:20" s="127" customFormat="1" x14ac:dyDescent="0.25">
      <c r="A8" s="114" t="s">
        <v>188</v>
      </c>
      <c r="B8" s="70">
        <v>35.782977703779999</v>
      </c>
      <c r="C8" s="70">
        <v>1308.5333984551901</v>
      </c>
      <c r="D8" s="106">
        <v>0.32128200000000001</v>
      </c>
      <c r="E8" s="147" t="s">
        <v>10</v>
      </c>
    </row>
    <row r="9" spans="1:20" s="127" customFormat="1" x14ac:dyDescent="0.25">
      <c r="A9" s="114" t="s">
        <v>44</v>
      </c>
      <c r="B9" s="70">
        <v>75.592063788830004</v>
      </c>
      <c r="C9" s="70">
        <v>2764.2959438580501</v>
      </c>
      <c r="D9" s="106">
        <v>0.67871300000000001</v>
      </c>
      <c r="E9" s="147" t="s">
        <v>10</v>
      </c>
    </row>
    <row r="10" spans="1:20" x14ac:dyDescent="0.3">
      <c r="B10" s="37"/>
      <c r="C10" s="37"/>
      <c r="D10" s="59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</row>
    <row r="11" spans="1:20" x14ac:dyDescent="0.3">
      <c r="B11" s="37"/>
      <c r="C11" s="37"/>
      <c r="D11" s="59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spans="1:20" x14ac:dyDescent="0.3">
      <c r="B12" s="37"/>
      <c r="C12" s="37"/>
      <c r="D12" s="59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spans="1:20" x14ac:dyDescent="0.3">
      <c r="B13" s="37"/>
      <c r="C13" s="37"/>
      <c r="D13" s="59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spans="1:20" x14ac:dyDescent="0.3">
      <c r="B14" s="37"/>
      <c r="C14" s="37"/>
      <c r="D14" s="59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20" x14ac:dyDescent="0.3">
      <c r="B15" s="37"/>
      <c r="C15" s="37"/>
      <c r="D15" s="59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</row>
    <row r="16" spans="1:20" x14ac:dyDescent="0.3">
      <c r="B16" s="37"/>
      <c r="C16" s="37"/>
      <c r="D16" s="59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</row>
    <row r="17" spans="2:18" x14ac:dyDescent="0.3">
      <c r="B17" s="37"/>
      <c r="C17" s="37"/>
      <c r="D17" s="59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spans="2:18" x14ac:dyDescent="0.3">
      <c r="B18" s="37"/>
      <c r="C18" s="37"/>
      <c r="D18" s="59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2:18" x14ac:dyDescent="0.3">
      <c r="B19" s="37"/>
      <c r="C19" s="37"/>
      <c r="D19" s="59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  <row r="20" spans="2:18" x14ac:dyDescent="0.3">
      <c r="B20" s="37"/>
      <c r="C20" s="37"/>
      <c r="D20" s="59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</row>
    <row r="21" spans="2:18" x14ac:dyDescent="0.3">
      <c r="B21" s="37"/>
      <c r="C21" s="37"/>
      <c r="D21" s="59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</row>
    <row r="22" spans="2:18" x14ac:dyDescent="0.3">
      <c r="B22" s="37"/>
      <c r="C22" s="37"/>
      <c r="D22" s="59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</row>
    <row r="23" spans="2:18" x14ac:dyDescent="0.3">
      <c r="B23" s="37"/>
      <c r="C23" s="37"/>
      <c r="D23" s="59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</row>
    <row r="24" spans="2:18" x14ac:dyDescent="0.3">
      <c r="B24" s="37"/>
      <c r="C24" s="37"/>
      <c r="D24" s="59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</row>
    <row r="25" spans="2:18" x14ac:dyDescent="0.3">
      <c r="B25" s="37"/>
      <c r="C25" s="37"/>
      <c r="D25" s="59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</row>
    <row r="26" spans="2:18" x14ac:dyDescent="0.3">
      <c r="B26" s="37"/>
      <c r="C26" s="37"/>
      <c r="D26" s="59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</row>
    <row r="27" spans="2:18" x14ac:dyDescent="0.3">
      <c r="B27" s="37"/>
      <c r="C27" s="37"/>
      <c r="D27" s="59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</row>
    <row r="28" spans="2:18" x14ac:dyDescent="0.3">
      <c r="B28" s="37"/>
      <c r="C28" s="37"/>
      <c r="D28" s="59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</row>
    <row r="29" spans="2:18" x14ac:dyDescent="0.3">
      <c r="B29" s="37"/>
      <c r="C29" s="37"/>
      <c r="D29" s="59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2:18" x14ac:dyDescent="0.3">
      <c r="B30" s="37"/>
      <c r="C30" s="37"/>
      <c r="D30" s="59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</row>
    <row r="31" spans="2:18" x14ac:dyDescent="0.3">
      <c r="B31" s="37"/>
      <c r="C31" s="37"/>
      <c r="D31" s="59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</row>
    <row r="32" spans="2:18" x14ac:dyDescent="0.3">
      <c r="B32" s="37"/>
      <c r="C32" s="37"/>
      <c r="D32" s="59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</row>
    <row r="33" spans="2:18" x14ac:dyDescent="0.3">
      <c r="B33" s="37"/>
      <c r="C33" s="37"/>
      <c r="D33" s="59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</row>
    <row r="34" spans="2:18" x14ac:dyDescent="0.3">
      <c r="B34" s="37"/>
      <c r="C34" s="37"/>
      <c r="D34" s="59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</row>
    <row r="35" spans="2:18" x14ac:dyDescent="0.3">
      <c r="B35" s="37"/>
      <c r="C35" s="37"/>
      <c r="D35" s="5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</row>
    <row r="36" spans="2:18" x14ac:dyDescent="0.3">
      <c r="B36" s="37"/>
      <c r="C36" s="37"/>
      <c r="D36" s="59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</row>
    <row r="37" spans="2:18" x14ac:dyDescent="0.3">
      <c r="B37" s="37"/>
      <c r="C37" s="37"/>
      <c r="D37" s="5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</row>
    <row r="38" spans="2:18" x14ac:dyDescent="0.3">
      <c r="B38" s="37"/>
      <c r="C38" s="37"/>
      <c r="D38" s="5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</row>
    <row r="39" spans="2:18" x14ac:dyDescent="0.3">
      <c r="B39" s="37"/>
      <c r="C39" s="37"/>
      <c r="D39" s="5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</row>
    <row r="40" spans="2:18" x14ac:dyDescent="0.3">
      <c r="B40" s="37"/>
      <c r="C40" s="37"/>
      <c r="D40" s="5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</row>
    <row r="41" spans="2:18" x14ac:dyDescent="0.3">
      <c r="B41" s="37"/>
      <c r="C41" s="37"/>
      <c r="D41" s="59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</row>
    <row r="42" spans="2:18" x14ac:dyDescent="0.3">
      <c r="B42" s="37"/>
      <c r="C42" s="37"/>
      <c r="D42" s="59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</row>
    <row r="43" spans="2:18" x14ac:dyDescent="0.3">
      <c r="B43" s="37"/>
      <c r="C43" s="37"/>
      <c r="D43" s="59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</row>
    <row r="44" spans="2:18" x14ac:dyDescent="0.3">
      <c r="B44" s="37"/>
      <c r="C44" s="37"/>
      <c r="D44" s="59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2:18" x14ac:dyDescent="0.3">
      <c r="B45" s="37"/>
      <c r="C45" s="37"/>
      <c r="D45" s="59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</row>
    <row r="46" spans="2:18" x14ac:dyDescent="0.3">
      <c r="B46" s="37"/>
      <c r="C46" s="37"/>
      <c r="D46" s="59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</row>
    <row r="47" spans="2:18" x14ac:dyDescent="0.3">
      <c r="B47" s="37"/>
      <c r="C47" s="37"/>
      <c r="D47" s="59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</row>
    <row r="48" spans="2:18" x14ac:dyDescent="0.3">
      <c r="B48" s="37"/>
      <c r="C48" s="37"/>
      <c r="D48" s="59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</row>
    <row r="49" spans="2:18" x14ac:dyDescent="0.3">
      <c r="B49" s="37"/>
      <c r="C49" s="37"/>
      <c r="D49" s="59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</row>
    <row r="50" spans="2:18" x14ac:dyDescent="0.3">
      <c r="B50" s="37"/>
      <c r="C50" s="37"/>
      <c r="D50" s="59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</row>
    <row r="51" spans="2:18" x14ac:dyDescent="0.3">
      <c r="B51" s="37"/>
      <c r="C51" s="37"/>
      <c r="D51" s="59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</row>
    <row r="52" spans="2:18" x14ac:dyDescent="0.3">
      <c r="B52" s="37"/>
      <c r="C52" s="37"/>
      <c r="D52" s="59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</row>
    <row r="53" spans="2:18" x14ac:dyDescent="0.3">
      <c r="B53" s="37"/>
      <c r="C53" s="37"/>
      <c r="D53" s="59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</row>
    <row r="54" spans="2:18" x14ac:dyDescent="0.3">
      <c r="B54" s="37"/>
      <c r="C54" s="37"/>
      <c r="D54" s="59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</row>
    <row r="55" spans="2:18" x14ac:dyDescent="0.3">
      <c r="B55" s="37"/>
      <c r="C55" s="37"/>
      <c r="D55" s="59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</row>
    <row r="56" spans="2:18" x14ac:dyDescent="0.3">
      <c r="B56" s="37"/>
      <c r="C56" s="37"/>
      <c r="D56" s="59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</row>
    <row r="57" spans="2:18" x14ac:dyDescent="0.3">
      <c r="B57" s="37"/>
      <c r="C57" s="37"/>
      <c r="D57" s="59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</row>
    <row r="58" spans="2:18" x14ac:dyDescent="0.3">
      <c r="B58" s="37"/>
      <c r="C58" s="37"/>
      <c r="D58" s="59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</row>
    <row r="59" spans="2:18" x14ac:dyDescent="0.3">
      <c r="B59" s="37"/>
      <c r="C59" s="37"/>
      <c r="D59" s="59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2:18" x14ac:dyDescent="0.3">
      <c r="B60" s="37"/>
      <c r="C60" s="37"/>
      <c r="D60" s="59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2:18" x14ac:dyDescent="0.3">
      <c r="B61" s="37"/>
      <c r="C61" s="37"/>
      <c r="D61" s="59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</row>
    <row r="62" spans="2:18" x14ac:dyDescent="0.3">
      <c r="B62" s="37"/>
      <c r="C62" s="37"/>
      <c r="D62" s="59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</row>
    <row r="63" spans="2:18" x14ac:dyDescent="0.3">
      <c r="B63" s="37"/>
      <c r="C63" s="37"/>
      <c r="D63" s="59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2:18" x14ac:dyDescent="0.3">
      <c r="B64" s="37"/>
      <c r="C64" s="37"/>
      <c r="D64" s="59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</row>
    <row r="65" spans="2:18" x14ac:dyDescent="0.3">
      <c r="B65" s="37"/>
      <c r="C65" s="37"/>
      <c r="D65" s="59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</row>
    <row r="66" spans="2:18" x14ac:dyDescent="0.3">
      <c r="B66" s="37"/>
      <c r="C66" s="37"/>
      <c r="D66" s="59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</row>
    <row r="67" spans="2:18" x14ac:dyDescent="0.3">
      <c r="B67" s="37"/>
      <c r="C67" s="37"/>
      <c r="D67" s="59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</row>
    <row r="68" spans="2:18" x14ac:dyDescent="0.3">
      <c r="B68" s="37"/>
      <c r="C68" s="37"/>
      <c r="D68" s="59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</row>
    <row r="69" spans="2:18" x14ac:dyDescent="0.3">
      <c r="B69" s="37"/>
      <c r="C69" s="37"/>
      <c r="D69" s="59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</row>
    <row r="70" spans="2:18" x14ac:dyDescent="0.3">
      <c r="B70" s="37"/>
      <c r="C70" s="37"/>
      <c r="D70" s="59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</row>
    <row r="71" spans="2:18" x14ac:dyDescent="0.3">
      <c r="B71" s="37"/>
      <c r="C71" s="37"/>
      <c r="D71" s="59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</row>
    <row r="72" spans="2:18" x14ac:dyDescent="0.3">
      <c r="B72" s="37"/>
      <c r="C72" s="37"/>
      <c r="D72" s="59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</row>
    <row r="73" spans="2:18" x14ac:dyDescent="0.3">
      <c r="B73" s="37"/>
      <c r="C73" s="37"/>
      <c r="D73" s="59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</row>
    <row r="74" spans="2:18" x14ac:dyDescent="0.3">
      <c r="B74" s="37"/>
      <c r="C74" s="37"/>
      <c r="D74" s="59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</row>
    <row r="75" spans="2:18" x14ac:dyDescent="0.3">
      <c r="B75" s="37"/>
      <c r="C75" s="37"/>
      <c r="D75" s="59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</row>
    <row r="76" spans="2:18" x14ac:dyDescent="0.3">
      <c r="B76" s="37"/>
      <c r="C76" s="37"/>
      <c r="D76" s="59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</row>
    <row r="77" spans="2:18" x14ac:dyDescent="0.3">
      <c r="B77" s="37"/>
      <c r="C77" s="37"/>
      <c r="D77" s="59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</row>
    <row r="78" spans="2:18" x14ac:dyDescent="0.3">
      <c r="B78" s="37"/>
      <c r="C78" s="37"/>
      <c r="D78" s="59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</row>
    <row r="79" spans="2:18" x14ac:dyDescent="0.3">
      <c r="B79" s="37"/>
      <c r="C79" s="37"/>
      <c r="D79" s="59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</row>
    <row r="80" spans="2:18" x14ac:dyDescent="0.3">
      <c r="B80" s="37"/>
      <c r="C80" s="37"/>
      <c r="D80" s="59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</row>
    <row r="81" spans="2:18" x14ac:dyDescent="0.3">
      <c r="B81" s="37"/>
      <c r="C81" s="37"/>
      <c r="D81" s="59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</row>
    <row r="82" spans="2:18" x14ac:dyDescent="0.3">
      <c r="B82" s="37"/>
      <c r="C82" s="37"/>
      <c r="D82" s="59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</row>
    <row r="83" spans="2:18" x14ac:dyDescent="0.3">
      <c r="B83" s="37"/>
      <c r="C83" s="37"/>
      <c r="D83" s="59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</row>
    <row r="84" spans="2:18" x14ac:dyDescent="0.3">
      <c r="B84" s="37"/>
      <c r="C84" s="37"/>
      <c r="D84" s="59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</row>
    <row r="85" spans="2:18" x14ac:dyDescent="0.3">
      <c r="B85" s="37"/>
      <c r="C85" s="37"/>
      <c r="D85" s="59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</row>
    <row r="86" spans="2:18" x14ac:dyDescent="0.3">
      <c r="B86" s="37"/>
      <c r="C86" s="37"/>
      <c r="D86" s="59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</row>
    <row r="87" spans="2:18" x14ac:dyDescent="0.3">
      <c r="B87" s="37"/>
      <c r="C87" s="37"/>
      <c r="D87" s="59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</row>
    <row r="88" spans="2:18" x14ac:dyDescent="0.3">
      <c r="B88" s="37"/>
      <c r="C88" s="37"/>
      <c r="D88" s="59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</row>
    <row r="89" spans="2:18" x14ac:dyDescent="0.3">
      <c r="B89" s="37"/>
      <c r="C89" s="37"/>
      <c r="D89" s="59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</row>
    <row r="90" spans="2:18" x14ac:dyDescent="0.3">
      <c r="B90" s="37"/>
      <c r="C90" s="37"/>
      <c r="D90" s="59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</row>
    <row r="91" spans="2:18" x14ac:dyDescent="0.3">
      <c r="B91" s="37"/>
      <c r="C91" s="37"/>
      <c r="D91" s="59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</row>
    <row r="92" spans="2:18" x14ac:dyDescent="0.3">
      <c r="B92" s="37"/>
      <c r="C92" s="37"/>
      <c r="D92" s="59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</row>
    <row r="93" spans="2:18" x14ac:dyDescent="0.3">
      <c r="B93" s="37"/>
      <c r="C93" s="37"/>
      <c r="D93" s="59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</row>
    <row r="94" spans="2:18" x14ac:dyDescent="0.3">
      <c r="B94" s="37"/>
      <c r="C94" s="37"/>
      <c r="D94" s="59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</row>
    <row r="95" spans="2:18" x14ac:dyDescent="0.3">
      <c r="B95" s="37"/>
      <c r="C95" s="37"/>
      <c r="D95" s="59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</row>
    <row r="96" spans="2:18" x14ac:dyDescent="0.3">
      <c r="B96" s="37"/>
      <c r="C96" s="37"/>
      <c r="D96" s="59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</row>
    <row r="97" spans="2:18" x14ac:dyDescent="0.3">
      <c r="B97" s="37"/>
      <c r="C97" s="37"/>
      <c r="D97" s="59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</row>
    <row r="98" spans="2:18" x14ac:dyDescent="0.3">
      <c r="B98" s="37"/>
      <c r="C98" s="37"/>
      <c r="D98" s="59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</row>
    <row r="99" spans="2:18" x14ac:dyDescent="0.3">
      <c r="B99" s="37"/>
      <c r="C99" s="37"/>
      <c r="D99" s="59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</row>
    <row r="100" spans="2:18" x14ac:dyDescent="0.3">
      <c r="B100" s="37"/>
      <c r="C100" s="37"/>
      <c r="D100" s="59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</row>
    <row r="101" spans="2:18" x14ac:dyDescent="0.3">
      <c r="B101" s="37"/>
      <c r="C101" s="37"/>
      <c r="D101" s="59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</row>
    <row r="102" spans="2:18" x14ac:dyDescent="0.3">
      <c r="B102" s="37"/>
      <c r="C102" s="37"/>
      <c r="D102" s="59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</row>
    <row r="103" spans="2:18" x14ac:dyDescent="0.3">
      <c r="B103" s="37"/>
      <c r="C103" s="37"/>
      <c r="D103" s="59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</row>
    <row r="104" spans="2:18" x14ac:dyDescent="0.3">
      <c r="B104" s="37"/>
      <c r="C104" s="37"/>
      <c r="D104" s="59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</row>
    <row r="105" spans="2:18" x14ac:dyDescent="0.3">
      <c r="B105" s="37"/>
      <c r="C105" s="37"/>
      <c r="D105" s="59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</row>
    <row r="106" spans="2:18" x14ac:dyDescent="0.3">
      <c r="B106" s="37"/>
      <c r="C106" s="37"/>
      <c r="D106" s="59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</row>
    <row r="107" spans="2:18" x14ac:dyDescent="0.3">
      <c r="B107" s="37"/>
      <c r="C107" s="37"/>
      <c r="D107" s="59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</row>
    <row r="108" spans="2:18" x14ac:dyDescent="0.3">
      <c r="B108" s="37"/>
      <c r="C108" s="37"/>
      <c r="D108" s="59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</row>
    <row r="109" spans="2:18" x14ac:dyDescent="0.3">
      <c r="B109" s="37"/>
      <c r="C109" s="37"/>
      <c r="D109" s="59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</row>
    <row r="110" spans="2:18" x14ac:dyDescent="0.3">
      <c r="B110" s="37"/>
      <c r="C110" s="37"/>
      <c r="D110" s="59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</row>
    <row r="111" spans="2:18" x14ac:dyDescent="0.3">
      <c r="B111" s="37"/>
      <c r="C111" s="37"/>
      <c r="D111" s="59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</row>
    <row r="112" spans="2:18" x14ac:dyDescent="0.3">
      <c r="B112" s="37"/>
      <c r="C112" s="37"/>
      <c r="D112" s="59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</row>
    <row r="113" spans="2:18" x14ac:dyDescent="0.3">
      <c r="B113" s="37"/>
      <c r="C113" s="37"/>
      <c r="D113" s="5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</row>
    <row r="114" spans="2:18" x14ac:dyDescent="0.3">
      <c r="B114" s="37"/>
      <c r="C114" s="37"/>
      <c r="D114" s="59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</row>
    <row r="115" spans="2:18" x14ac:dyDescent="0.3">
      <c r="B115" s="37"/>
      <c r="C115" s="37"/>
      <c r="D115" s="59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</row>
    <row r="116" spans="2:18" x14ac:dyDescent="0.3">
      <c r="B116" s="37"/>
      <c r="C116" s="37"/>
      <c r="D116" s="59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</row>
    <row r="117" spans="2:18" x14ac:dyDescent="0.3">
      <c r="B117" s="37"/>
      <c r="C117" s="37"/>
      <c r="D117" s="59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</row>
    <row r="118" spans="2:18" x14ac:dyDescent="0.3">
      <c r="B118" s="37"/>
      <c r="C118" s="37"/>
      <c r="D118" s="59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</row>
    <row r="119" spans="2:18" x14ac:dyDescent="0.3">
      <c r="B119" s="37"/>
      <c r="C119" s="37"/>
      <c r="D119" s="59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</row>
    <row r="120" spans="2:18" x14ac:dyDescent="0.3">
      <c r="B120" s="37"/>
      <c r="C120" s="37"/>
      <c r="D120" s="59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</row>
    <row r="121" spans="2:18" x14ac:dyDescent="0.3">
      <c r="B121" s="37"/>
      <c r="C121" s="37"/>
      <c r="D121" s="59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</row>
    <row r="122" spans="2:18" x14ac:dyDescent="0.3">
      <c r="B122" s="37"/>
      <c r="C122" s="37"/>
      <c r="D122" s="59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</row>
    <row r="123" spans="2:18" x14ac:dyDescent="0.3">
      <c r="B123" s="37"/>
      <c r="C123" s="37"/>
      <c r="D123" s="5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</row>
    <row r="124" spans="2:18" x14ac:dyDescent="0.3">
      <c r="B124" s="37"/>
      <c r="C124" s="37"/>
      <c r="D124" s="59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</row>
    <row r="125" spans="2:18" x14ac:dyDescent="0.3">
      <c r="B125" s="37"/>
      <c r="C125" s="37"/>
      <c r="D125" s="59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</row>
    <row r="126" spans="2:18" x14ac:dyDescent="0.3">
      <c r="B126" s="37"/>
      <c r="C126" s="37"/>
      <c r="D126" s="59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</row>
    <row r="127" spans="2:18" x14ac:dyDescent="0.3">
      <c r="B127" s="37"/>
      <c r="C127" s="37"/>
      <c r="D127" s="59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</row>
    <row r="128" spans="2:18" x14ac:dyDescent="0.3">
      <c r="B128" s="37"/>
      <c r="C128" s="37"/>
      <c r="D128" s="59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</row>
    <row r="129" spans="2:18" x14ac:dyDescent="0.3">
      <c r="B129" s="37"/>
      <c r="C129" s="37"/>
      <c r="D129" s="59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</row>
    <row r="130" spans="2:18" x14ac:dyDescent="0.3">
      <c r="B130" s="37"/>
      <c r="C130" s="37"/>
      <c r="D130" s="5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</row>
    <row r="131" spans="2:18" x14ac:dyDescent="0.3">
      <c r="B131" s="37"/>
      <c r="C131" s="37"/>
      <c r="D131" s="59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</row>
    <row r="132" spans="2:18" x14ac:dyDescent="0.3">
      <c r="B132" s="37"/>
      <c r="C132" s="37"/>
      <c r="D132" s="59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</row>
    <row r="133" spans="2:18" x14ac:dyDescent="0.3">
      <c r="B133" s="37"/>
      <c r="C133" s="37"/>
      <c r="D133" s="59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</row>
    <row r="134" spans="2:18" x14ac:dyDescent="0.3">
      <c r="B134" s="37"/>
      <c r="C134" s="37"/>
      <c r="D134" s="59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</row>
    <row r="135" spans="2:18" x14ac:dyDescent="0.3">
      <c r="B135" s="37"/>
      <c r="C135" s="37"/>
      <c r="D135" s="59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</row>
    <row r="136" spans="2:18" x14ac:dyDescent="0.3">
      <c r="B136" s="37"/>
      <c r="C136" s="37"/>
      <c r="D136" s="59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</row>
    <row r="137" spans="2:18" x14ac:dyDescent="0.3">
      <c r="B137" s="37"/>
      <c r="C137" s="37"/>
      <c r="D137" s="59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</row>
    <row r="138" spans="2:18" x14ac:dyDescent="0.3">
      <c r="B138" s="37"/>
      <c r="C138" s="37"/>
      <c r="D138" s="59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</row>
    <row r="139" spans="2:18" x14ac:dyDescent="0.3">
      <c r="B139" s="37"/>
      <c r="C139" s="37"/>
      <c r="D139" s="59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</row>
    <row r="140" spans="2:18" x14ac:dyDescent="0.3">
      <c r="B140" s="37"/>
      <c r="C140" s="37"/>
      <c r="D140" s="59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</row>
    <row r="141" spans="2:18" x14ac:dyDescent="0.3">
      <c r="B141" s="37"/>
      <c r="C141" s="37"/>
      <c r="D141" s="59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</row>
    <row r="142" spans="2:18" x14ac:dyDescent="0.3">
      <c r="B142" s="37"/>
      <c r="C142" s="37"/>
      <c r="D142" s="59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</row>
    <row r="143" spans="2:18" x14ac:dyDescent="0.3">
      <c r="B143" s="37"/>
      <c r="C143" s="37"/>
      <c r="D143" s="59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</row>
    <row r="144" spans="2:18" x14ac:dyDescent="0.3">
      <c r="B144" s="37"/>
      <c r="C144" s="37"/>
      <c r="D144" s="59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</row>
    <row r="145" spans="2:18" x14ac:dyDescent="0.3">
      <c r="B145" s="37"/>
      <c r="C145" s="37"/>
      <c r="D145" s="59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</row>
    <row r="146" spans="2:18" x14ac:dyDescent="0.3">
      <c r="B146" s="37"/>
      <c r="C146" s="37"/>
      <c r="D146" s="5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</row>
    <row r="147" spans="2:18" x14ac:dyDescent="0.3">
      <c r="B147" s="37"/>
      <c r="C147" s="37"/>
      <c r="D147" s="59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</row>
    <row r="148" spans="2:18" x14ac:dyDescent="0.3">
      <c r="B148" s="37"/>
      <c r="C148" s="37"/>
      <c r="D148" s="5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</row>
    <row r="149" spans="2:18" x14ac:dyDescent="0.3">
      <c r="B149" s="37"/>
      <c r="C149" s="37"/>
      <c r="D149" s="5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</row>
    <row r="150" spans="2:18" x14ac:dyDescent="0.3">
      <c r="B150" s="37"/>
      <c r="C150" s="37"/>
      <c r="D150" s="59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</row>
    <row r="151" spans="2:18" x14ac:dyDescent="0.3">
      <c r="B151" s="37"/>
      <c r="C151" s="37"/>
      <c r="D151" s="59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</row>
    <row r="152" spans="2:18" x14ac:dyDescent="0.3">
      <c r="B152" s="37"/>
      <c r="C152" s="37"/>
      <c r="D152" s="59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</row>
    <row r="153" spans="2:18" x14ac:dyDescent="0.3">
      <c r="B153" s="37"/>
      <c r="C153" s="37"/>
      <c r="D153" s="59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</row>
    <row r="154" spans="2:18" x14ac:dyDescent="0.3">
      <c r="B154" s="37"/>
      <c r="C154" s="37"/>
      <c r="D154" s="5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</row>
    <row r="155" spans="2:18" x14ac:dyDescent="0.3">
      <c r="B155" s="37"/>
      <c r="C155" s="37"/>
      <c r="D155" s="59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</row>
    <row r="156" spans="2:18" x14ac:dyDescent="0.3">
      <c r="B156" s="37"/>
      <c r="C156" s="37"/>
      <c r="D156" s="59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</row>
    <row r="157" spans="2:18" x14ac:dyDescent="0.3">
      <c r="B157" s="37"/>
      <c r="C157" s="37"/>
      <c r="D157" s="59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</row>
    <row r="158" spans="2:18" x14ac:dyDescent="0.3">
      <c r="B158" s="37"/>
      <c r="C158" s="37"/>
      <c r="D158" s="59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</row>
    <row r="159" spans="2:18" x14ac:dyDescent="0.3">
      <c r="B159" s="37"/>
      <c r="C159" s="37"/>
      <c r="D159" s="59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</row>
    <row r="160" spans="2:18" x14ac:dyDescent="0.3">
      <c r="B160" s="37"/>
      <c r="C160" s="37"/>
      <c r="D160" s="59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</row>
    <row r="161" spans="2:18" x14ac:dyDescent="0.3">
      <c r="B161" s="37"/>
      <c r="C161" s="37"/>
      <c r="D161" s="59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</row>
    <row r="162" spans="2:18" x14ac:dyDescent="0.3">
      <c r="B162" s="37"/>
      <c r="C162" s="37"/>
      <c r="D162" s="59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</row>
    <row r="163" spans="2:18" x14ac:dyDescent="0.3">
      <c r="B163" s="37"/>
      <c r="C163" s="37"/>
      <c r="D163" s="59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</row>
    <row r="164" spans="2:18" x14ac:dyDescent="0.3">
      <c r="B164" s="37"/>
      <c r="C164" s="37"/>
      <c r="D164" s="59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</row>
    <row r="165" spans="2:18" x14ac:dyDescent="0.3">
      <c r="B165" s="37"/>
      <c r="C165" s="37"/>
      <c r="D165" s="59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</row>
    <row r="166" spans="2:18" x14ac:dyDescent="0.3">
      <c r="B166" s="37"/>
      <c r="C166" s="37"/>
      <c r="D166" s="59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</row>
    <row r="167" spans="2:18" x14ac:dyDescent="0.3">
      <c r="B167" s="37"/>
      <c r="C167" s="37"/>
      <c r="D167" s="59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</row>
    <row r="168" spans="2:18" x14ac:dyDescent="0.3">
      <c r="B168" s="37"/>
      <c r="C168" s="37"/>
      <c r="D168" s="59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</row>
    <row r="169" spans="2:18" x14ac:dyDescent="0.3">
      <c r="B169" s="37"/>
      <c r="C169" s="37"/>
      <c r="D169" s="59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</row>
    <row r="170" spans="2:18" x14ac:dyDescent="0.3">
      <c r="B170" s="37"/>
      <c r="C170" s="37"/>
      <c r="D170" s="59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</row>
    <row r="171" spans="2:18" x14ac:dyDescent="0.3">
      <c r="B171" s="37"/>
      <c r="C171" s="37"/>
      <c r="D171" s="59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</row>
    <row r="172" spans="2:18" x14ac:dyDescent="0.3">
      <c r="B172" s="37"/>
      <c r="C172" s="37"/>
      <c r="D172" s="59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</row>
    <row r="173" spans="2:18" x14ac:dyDescent="0.3">
      <c r="B173" s="37"/>
      <c r="C173" s="37"/>
      <c r="D173" s="59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</row>
    <row r="174" spans="2:18" x14ac:dyDescent="0.3">
      <c r="B174" s="37"/>
      <c r="C174" s="37"/>
      <c r="D174" s="59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</row>
    <row r="175" spans="2:18" x14ac:dyDescent="0.3">
      <c r="B175" s="37"/>
      <c r="C175" s="37"/>
      <c r="D175" s="59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</row>
    <row r="176" spans="2:18" x14ac:dyDescent="0.3">
      <c r="B176" s="37"/>
      <c r="C176" s="37"/>
      <c r="D176" s="59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</row>
    <row r="177" spans="2:18" x14ac:dyDescent="0.3">
      <c r="B177" s="37"/>
      <c r="C177" s="37"/>
      <c r="D177" s="59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</row>
    <row r="178" spans="2:18" x14ac:dyDescent="0.3">
      <c r="B178" s="37"/>
      <c r="C178" s="37"/>
      <c r="D178" s="59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</row>
    <row r="179" spans="2:18" x14ac:dyDescent="0.3">
      <c r="B179" s="37"/>
      <c r="C179" s="37"/>
      <c r="D179" s="59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</row>
    <row r="180" spans="2:18" x14ac:dyDescent="0.3">
      <c r="B180" s="37"/>
      <c r="C180" s="37"/>
      <c r="D180" s="59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</row>
    <row r="181" spans="2:18" x14ac:dyDescent="0.3">
      <c r="B181" s="37"/>
      <c r="C181" s="37"/>
      <c r="D181" s="59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</row>
    <row r="182" spans="2:18" x14ac:dyDescent="0.3">
      <c r="B182" s="37"/>
      <c r="C182" s="37"/>
      <c r="D182" s="59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</row>
    <row r="183" spans="2:18" x14ac:dyDescent="0.3">
      <c r="B183" s="37"/>
      <c r="C183" s="37"/>
      <c r="D183" s="59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</row>
    <row r="184" spans="2:18" x14ac:dyDescent="0.3">
      <c r="B184" s="37"/>
      <c r="C184" s="37"/>
      <c r="D184" s="59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</row>
    <row r="185" spans="2:18" x14ac:dyDescent="0.3">
      <c r="B185" s="37"/>
      <c r="C185" s="37"/>
      <c r="D185" s="59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</row>
    <row r="186" spans="2:18" x14ac:dyDescent="0.3">
      <c r="B186" s="37"/>
      <c r="C186" s="37"/>
      <c r="D186" s="59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</row>
    <row r="187" spans="2:18" x14ac:dyDescent="0.3">
      <c r="B187" s="37"/>
      <c r="C187" s="37"/>
      <c r="D187" s="59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</row>
    <row r="188" spans="2:18" x14ac:dyDescent="0.3">
      <c r="B188" s="37"/>
      <c r="C188" s="37"/>
      <c r="D188" s="59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</row>
    <row r="189" spans="2:18" x14ac:dyDescent="0.3">
      <c r="B189" s="37"/>
      <c r="C189" s="37"/>
      <c r="D189" s="59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</row>
    <row r="190" spans="2:18" x14ac:dyDescent="0.3">
      <c r="B190" s="37"/>
      <c r="C190" s="37"/>
      <c r="D190" s="59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</row>
    <row r="191" spans="2:18" x14ac:dyDescent="0.3">
      <c r="B191" s="37"/>
      <c r="C191" s="37"/>
      <c r="D191" s="59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</row>
    <row r="192" spans="2:18" x14ac:dyDescent="0.3">
      <c r="B192" s="37"/>
      <c r="C192" s="37"/>
      <c r="D192" s="59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</row>
    <row r="193" spans="2:18" x14ac:dyDescent="0.3">
      <c r="B193" s="37"/>
      <c r="C193" s="37"/>
      <c r="D193" s="59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</row>
    <row r="194" spans="2:18" x14ac:dyDescent="0.3">
      <c r="B194" s="37"/>
      <c r="C194" s="37"/>
      <c r="D194" s="59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</row>
    <row r="195" spans="2:18" x14ac:dyDescent="0.3">
      <c r="B195" s="37"/>
      <c r="C195" s="37"/>
      <c r="D195" s="59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</row>
    <row r="196" spans="2:18" x14ac:dyDescent="0.3">
      <c r="B196" s="37"/>
      <c r="C196" s="37"/>
      <c r="D196" s="59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</row>
    <row r="197" spans="2:18" x14ac:dyDescent="0.3">
      <c r="B197" s="37"/>
      <c r="C197" s="37"/>
      <c r="D197" s="59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</row>
    <row r="198" spans="2:18" x14ac:dyDescent="0.3">
      <c r="B198" s="37"/>
      <c r="C198" s="37"/>
      <c r="D198" s="59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</row>
    <row r="199" spans="2:18" x14ac:dyDescent="0.3">
      <c r="B199" s="37"/>
      <c r="C199" s="37"/>
      <c r="D199" s="59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</row>
    <row r="200" spans="2:18" x14ac:dyDescent="0.3">
      <c r="B200" s="37"/>
      <c r="C200" s="37"/>
      <c r="D200" s="59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</row>
    <row r="201" spans="2:18" x14ac:dyDescent="0.3">
      <c r="B201" s="37"/>
      <c r="C201" s="37"/>
      <c r="D201" s="59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</row>
    <row r="202" spans="2:18" x14ac:dyDescent="0.3">
      <c r="B202" s="37"/>
      <c r="C202" s="37"/>
      <c r="D202" s="59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</row>
    <row r="203" spans="2:18" x14ac:dyDescent="0.3">
      <c r="B203" s="37"/>
      <c r="C203" s="37"/>
      <c r="D203" s="59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</row>
    <row r="204" spans="2:18" x14ac:dyDescent="0.3">
      <c r="B204" s="37"/>
      <c r="C204" s="37"/>
      <c r="D204" s="59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</row>
    <row r="205" spans="2:18" x14ac:dyDescent="0.3">
      <c r="B205" s="37"/>
      <c r="C205" s="37"/>
      <c r="D205" s="59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</row>
    <row r="206" spans="2:18" x14ac:dyDescent="0.3">
      <c r="B206" s="37"/>
      <c r="C206" s="37"/>
      <c r="D206" s="59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</row>
    <row r="207" spans="2:18" x14ac:dyDescent="0.3">
      <c r="B207" s="37"/>
      <c r="C207" s="37"/>
      <c r="D207" s="59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</row>
    <row r="208" spans="2:18" x14ac:dyDescent="0.3">
      <c r="B208" s="37"/>
      <c r="C208" s="37"/>
      <c r="D208" s="59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</row>
    <row r="209" spans="2:18" x14ac:dyDescent="0.3">
      <c r="B209" s="37"/>
      <c r="C209" s="37"/>
      <c r="D209" s="59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</row>
    <row r="210" spans="2:18" x14ac:dyDescent="0.3">
      <c r="B210" s="37"/>
      <c r="C210" s="37"/>
      <c r="D210" s="59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</row>
    <row r="211" spans="2:18" x14ac:dyDescent="0.3">
      <c r="B211" s="37"/>
      <c r="C211" s="37"/>
      <c r="D211" s="59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</row>
    <row r="212" spans="2:18" x14ac:dyDescent="0.3">
      <c r="B212" s="37"/>
      <c r="C212" s="37"/>
      <c r="D212" s="59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</row>
    <row r="213" spans="2:18" x14ac:dyDescent="0.3">
      <c r="B213" s="37"/>
      <c r="C213" s="37"/>
      <c r="D213" s="59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</row>
    <row r="214" spans="2:18" x14ac:dyDescent="0.3">
      <c r="B214" s="37"/>
      <c r="C214" s="37"/>
      <c r="D214" s="59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</row>
    <row r="215" spans="2:18" x14ac:dyDescent="0.3">
      <c r="B215" s="37"/>
      <c r="C215" s="37"/>
      <c r="D215" s="59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</row>
    <row r="216" spans="2:18" x14ac:dyDescent="0.3">
      <c r="B216" s="37"/>
      <c r="C216" s="37"/>
      <c r="D216" s="59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</row>
    <row r="217" spans="2:18" x14ac:dyDescent="0.3">
      <c r="B217" s="37"/>
      <c r="C217" s="37"/>
      <c r="D217" s="59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</row>
    <row r="218" spans="2:18" x14ac:dyDescent="0.3">
      <c r="B218" s="37"/>
      <c r="C218" s="37"/>
      <c r="D218" s="59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</row>
    <row r="219" spans="2:18" x14ac:dyDescent="0.3">
      <c r="B219" s="37"/>
      <c r="C219" s="37"/>
      <c r="D219" s="59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</row>
    <row r="220" spans="2:18" x14ac:dyDescent="0.3">
      <c r="B220" s="37"/>
      <c r="C220" s="37"/>
      <c r="D220" s="59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</row>
    <row r="221" spans="2:18" x14ac:dyDescent="0.3">
      <c r="B221" s="37"/>
      <c r="C221" s="37"/>
      <c r="D221" s="59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</row>
    <row r="222" spans="2:18" x14ac:dyDescent="0.3">
      <c r="B222" s="37"/>
      <c r="C222" s="37"/>
      <c r="D222" s="59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</row>
    <row r="223" spans="2:18" x14ac:dyDescent="0.3">
      <c r="B223" s="37"/>
      <c r="C223" s="37"/>
      <c r="D223" s="59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</row>
    <row r="224" spans="2:18" x14ac:dyDescent="0.3">
      <c r="B224" s="37"/>
      <c r="C224" s="37"/>
      <c r="D224" s="59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</row>
    <row r="225" spans="2:18" x14ac:dyDescent="0.3">
      <c r="B225" s="37"/>
      <c r="C225" s="37"/>
      <c r="D225" s="59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</row>
    <row r="226" spans="2:18" x14ac:dyDescent="0.3">
      <c r="B226" s="37"/>
      <c r="C226" s="37"/>
      <c r="D226" s="59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</row>
    <row r="227" spans="2:18" x14ac:dyDescent="0.3">
      <c r="B227" s="37"/>
      <c r="C227" s="37"/>
      <c r="D227" s="59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</row>
    <row r="228" spans="2:18" x14ac:dyDescent="0.3">
      <c r="B228" s="37"/>
      <c r="C228" s="37"/>
      <c r="D228" s="59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</row>
    <row r="229" spans="2:18" x14ac:dyDescent="0.3">
      <c r="B229" s="37"/>
      <c r="C229" s="37"/>
      <c r="D229" s="59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</row>
    <row r="230" spans="2:18" x14ac:dyDescent="0.3">
      <c r="B230" s="37"/>
      <c r="C230" s="37"/>
      <c r="D230" s="59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</row>
    <row r="231" spans="2:18" x14ac:dyDescent="0.3">
      <c r="B231" s="37"/>
      <c r="C231" s="37"/>
      <c r="D231" s="59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</row>
    <row r="232" spans="2:18" x14ac:dyDescent="0.3">
      <c r="B232" s="37"/>
      <c r="C232" s="37"/>
      <c r="D232" s="59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</row>
    <row r="233" spans="2:18" x14ac:dyDescent="0.3">
      <c r="B233" s="37"/>
      <c r="C233" s="37"/>
      <c r="D233" s="59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</row>
    <row r="234" spans="2:18" x14ac:dyDescent="0.3">
      <c r="B234" s="37"/>
      <c r="C234" s="37"/>
      <c r="D234" s="59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</row>
    <row r="235" spans="2:18" x14ac:dyDescent="0.3">
      <c r="B235" s="37"/>
      <c r="C235" s="37"/>
      <c r="D235" s="59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</row>
    <row r="236" spans="2:18" x14ac:dyDescent="0.3">
      <c r="B236" s="37"/>
      <c r="C236" s="37"/>
      <c r="D236" s="59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</row>
    <row r="237" spans="2:18" x14ac:dyDescent="0.3">
      <c r="B237" s="37"/>
      <c r="C237" s="37"/>
      <c r="D237" s="59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</row>
    <row r="238" spans="2:18" x14ac:dyDescent="0.3">
      <c r="B238" s="37"/>
      <c r="C238" s="37"/>
      <c r="D238" s="59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</row>
    <row r="239" spans="2:18" x14ac:dyDescent="0.3">
      <c r="B239" s="37"/>
      <c r="C239" s="37"/>
      <c r="D239" s="59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</row>
    <row r="240" spans="2:18" x14ac:dyDescent="0.3">
      <c r="B240" s="37"/>
      <c r="C240" s="37"/>
      <c r="D240" s="59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</row>
    <row r="241" spans="2:18" x14ac:dyDescent="0.3">
      <c r="B241" s="37"/>
      <c r="C241" s="37"/>
      <c r="D241" s="59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</row>
    <row r="242" spans="2:18" x14ac:dyDescent="0.3">
      <c r="B242" s="37"/>
      <c r="C242" s="37"/>
      <c r="D242" s="59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</row>
    <row r="243" spans="2:18" x14ac:dyDescent="0.3">
      <c r="B243" s="37"/>
      <c r="C243" s="37"/>
      <c r="D243" s="59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</row>
    <row r="244" spans="2:18" x14ac:dyDescent="0.3">
      <c r="B244" s="37"/>
      <c r="C244" s="37"/>
      <c r="D244" s="59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</row>
    <row r="245" spans="2:18" x14ac:dyDescent="0.3">
      <c r="B245" s="37"/>
      <c r="C245" s="37"/>
      <c r="D245" s="59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</row>
    <row r="246" spans="2:18" x14ac:dyDescent="0.3">
      <c r="B246" s="37"/>
      <c r="C246" s="37"/>
      <c r="D246" s="59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</row>
    <row r="247" spans="2:18" x14ac:dyDescent="0.3">
      <c r="B247" s="37"/>
      <c r="C247" s="37"/>
      <c r="D247" s="59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108" bestFit="1" customWidth="1"/>
    <col min="2" max="2" width="13.81640625" style="50" bestFit="1" customWidth="1"/>
    <col min="3" max="3" width="14.7265625" style="50" bestFit="1" customWidth="1"/>
    <col min="4" max="4" width="17.453125" style="50" bestFit="1" customWidth="1"/>
    <col min="5" max="5" width="15.453125" style="50" bestFit="1" customWidth="1"/>
    <col min="6" max="6" width="16.26953125" style="108" hidden="1" customWidth="1"/>
    <col min="7" max="7" width="3.54296875" style="108" hidden="1" customWidth="1"/>
    <col min="8" max="8" width="2.26953125" style="108" hidden="1" customWidth="1"/>
    <col min="9" max="9" width="3.54296875" style="3" customWidth="1"/>
    <col min="10" max="10" width="2.453125" style="3" customWidth="1"/>
    <col min="11" max="16384" width="9.1796875" style="108"/>
  </cols>
  <sheetData>
    <row r="3" spans="1:20" ht="18.5" x14ac:dyDescent="0.45">
      <c r="A3" s="260" t="s">
        <v>157</v>
      </c>
      <c r="B3" s="260"/>
      <c r="C3" s="260"/>
      <c r="D3" s="260"/>
      <c r="E3" s="260"/>
      <c r="F3" s="62"/>
      <c r="G3" s="62"/>
      <c r="H3" s="62"/>
    </row>
    <row r="4" spans="1:20" ht="15.75" customHeight="1" x14ac:dyDescent="0.45">
      <c r="A4" s="269" t="str">
        <f>" за станом на " &amp; STRPRESENTDATE</f>
        <v xml:space="preserve"> за станом на 31.12.2022</v>
      </c>
      <c r="B4" s="258"/>
      <c r="C4" s="258"/>
      <c r="D4" s="258"/>
      <c r="E4" s="258"/>
      <c r="F4" s="258"/>
      <c r="G4" s="258"/>
      <c r="H4" s="258"/>
      <c r="I4" s="246"/>
      <c r="J4" s="246"/>
      <c r="K4" s="98"/>
      <c r="L4" s="98"/>
      <c r="M4" s="98"/>
      <c r="N4" s="98"/>
      <c r="O4" s="98"/>
      <c r="P4" s="98"/>
      <c r="Q4" s="98"/>
      <c r="R4" s="98"/>
      <c r="S4" s="98"/>
      <c r="T4" s="98"/>
    </row>
    <row r="5" spans="1:20" ht="18.5" x14ac:dyDescent="0.45">
      <c r="A5" s="260" t="s">
        <v>20</v>
      </c>
      <c r="B5" s="260"/>
      <c r="C5" s="260"/>
      <c r="D5" s="260"/>
      <c r="E5" s="260"/>
      <c r="F5" s="62"/>
      <c r="G5" s="62"/>
      <c r="H5" s="62"/>
    </row>
    <row r="6" spans="1:20" x14ac:dyDescent="0.3">
      <c r="B6" s="37"/>
      <c r="C6" s="37"/>
      <c r="D6" s="37"/>
      <c r="E6" s="37"/>
      <c r="F6" s="98"/>
      <c r="G6" s="98"/>
      <c r="H6" s="98"/>
      <c r="I6" s="246"/>
      <c r="J6" s="246"/>
      <c r="K6" s="98"/>
      <c r="L6" s="98"/>
      <c r="M6" s="98"/>
      <c r="N6" s="98"/>
      <c r="O6" s="98"/>
      <c r="P6" s="98"/>
      <c r="Q6" s="98"/>
      <c r="R6" s="98"/>
    </row>
    <row r="7" spans="1:20" s="57" customFormat="1" x14ac:dyDescent="0.3">
      <c r="B7" s="229"/>
      <c r="C7" s="229"/>
      <c r="D7" s="229"/>
      <c r="E7" s="229"/>
      <c r="I7" s="47"/>
      <c r="J7" s="47"/>
    </row>
    <row r="8" spans="1:20" s="247" customFormat="1" ht="35.25" customHeight="1" x14ac:dyDescent="0.25">
      <c r="A8" s="243" t="s">
        <v>184</v>
      </c>
      <c r="B8" s="138" t="s">
        <v>8</v>
      </c>
      <c r="C8" s="138" t="s">
        <v>131</v>
      </c>
      <c r="D8" s="138" t="s">
        <v>121</v>
      </c>
      <c r="E8" s="138" t="str">
        <f xml:space="preserve"> "Сума боргу " &amp; VALVAL</f>
        <v>Сума боргу млрд. одиниць</v>
      </c>
      <c r="F8" s="149" t="s">
        <v>98</v>
      </c>
      <c r="G8" s="149" t="s">
        <v>56</v>
      </c>
      <c r="H8" s="149" t="s">
        <v>54</v>
      </c>
      <c r="I8" s="145"/>
      <c r="J8" s="145"/>
    </row>
    <row r="9" spans="1:20" s="127" customFormat="1" ht="15.5" x14ac:dyDescent="0.3">
      <c r="A9" s="253" t="s">
        <v>157</v>
      </c>
      <c r="B9" s="254">
        <v>7.359</v>
      </c>
      <c r="C9" s="254">
        <v>12.16</v>
      </c>
      <c r="D9" s="254">
        <v>10.28</v>
      </c>
      <c r="E9" s="254">
        <v>4072850372.9699998</v>
      </c>
      <c r="F9" s="255">
        <v>0</v>
      </c>
      <c r="G9" s="255">
        <v>0</v>
      </c>
      <c r="H9" s="255">
        <v>3</v>
      </c>
      <c r="I9" s="246" t="str">
        <f t="shared" ref="I9:I53" si="0">IF(A9="","",A9 &amp; "; " &amp;B9 &amp; "%; "&amp;C9 &amp;"р.")</f>
        <v>Державний та гарантований державою борг України; 7,359%; 12,16р.</v>
      </c>
      <c r="J9" s="92">
        <f t="shared" ref="J9:J61" si="1">E9</f>
        <v>4072850372.9699998</v>
      </c>
    </row>
    <row r="10" spans="1:20" ht="15.5" x14ac:dyDescent="0.35">
      <c r="A10" s="71" t="s">
        <v>22</v>
      </c>
      <c r="B10" s="240">
        <v>7.476</v>
      </c>
      <c r="C10" s="240">
        <v>12.41</v>
      </c>
      <c r="D10" s="240">
        <v>10.87</v>
      </c>
      <c r="E10" s="240">
        <v>3715133631.77</v>
      </c>
      <c r="F10" s="71">
        <v>0</v>
      </c>
      <c r="G10" s="71">
        <v>0</v>
      </c>
      <c r="H10" s="71">
        <v>2</v>
      </c>
      <c r="I10" s="246" t="str">
        <f t="shared" si="0"/>
        <v xml:space="preserve">    Державний борг; 7,476%; 12,41р.</v>
      </c>
      <c r="J10" s="92">
        <f t="shared" si="1"/>
        <v>3715133631.77</v>
      </c>
      <c r="K10" s="98"/>
      <c r="L10" s="98"/>
      <c r="M10" s="98"/>
      <c r="N10" s="98"/>
      <c r="O10" s="98"/>
      <c r="P10" s="98"/>
      <c r="Q10" s="98"/>
      <c r="R10" s="98"/>
    </row>
    <row r="11" spans="1:20" ht="15.5" x14ac:dyDescent="0.35">
      <c r="A11" s="121" t="s">
        <v>79</v>
      </c>
      <c r="B11" s="43">
        <v>14.23</v>
      </c>
      <c r="C11" s="43">
        <v>7.94</v>
      </c>
      <c r="D11" s="43">
        <v>9.02</v>
      </c>
      <c r="E11" s="43">
        <v>1389690252.3499999</v>
      </c>
      <c r="F11" s="71">
        <v>1</v>
      </c>
      <c r="G11" s="71">
        <v>0</v>
      </c>
      <c r="H11" s="71">
        <v>0</v>
      </c>
      <c r="I11" s="246" t="str">
        <f t="shared" si="0"/>
        <v xml:space="preserve">      Державний внутрішній борг; 14,23%; 7,94р.</v>
      </c>
      <c r="J11" s="92">
        <f t="shared" si="1"/>
        <v>1389690252.3499999</v>
      </c>
      <c r="K11" s="98"/>
      <c r="L11" s="98"/>
      <c r="M11" s="98"/>
      <c r="N11" s="98"/>
      <c r="O11" s="98"/>
      <c r="P11" s="98"/>
      <c r="Q11" s="98"/>
      <c r="R11" s="98"/>
    </row>
    <row r="12" spans="1:20" ht="15.5" x14ac:dyDescent="0.35">
      <c r="A12" s="71" t="s">
        <v>148</v>
      </c>
      <c r="B12" s="240">
        <v>14.241</v>
      </c>
      <c r="C12" s="240">
        <v>7.92</v>
      </c>
      <c r="D12" s="240">
        <v>9.0299999999999994</v>
      </c>
      <c r="E12" s="240">
        <v>1387970969.5599999</v>
      </c>
      <c r="F12" s="71">
        <v>0</v>
      </c>
      <c r="G12" s="71">
        <v>0</v>
      </c>
      <c r="H12" s="71">
        <v>0</v>
      </c>
      <c r="I12" s="246" t="str">
        <f t="shared" si="0"/>
        <v xml:space="preserve">         в т.ч. ОВДП; 14,241%; 7,92р.</v>
      </c>
      <c r="J12" s="92">
        <f t="shared" si="1"/>
        <v>1387970969.5599999</v>
      </c>
      <c r="K12" s="98"/>
      <c r="L12" s="98"/>
      <c r="M12" s="98"/>
      <c r="N12" s="98"/>
      <c r="O12" s="98"/>
      <c r="P12" s="98"/>
      <c r="Q12" s="98"/>
      <c r="R12" s="98"/>
    </row>
    <row r="13" spans="1:20" ht="15.5" x14ac:dyDescent="0.35">
      <c r="A13" s="71" t="s">
        <v>161</v>
      </c>
      <c r="B13" s="240">
        <v>0</v>
      </c>
      <c r="C13" s="240">
        <v>0</v>
      </c>
      <c r="D13" s="240">
        <v>0</v>
      </c>
      <c r="E13" s="240">
        <v>0</v>
      </c>
      <c r="F13" s="71">
        <v>0</v>
      </c>
      <c r="G13" s="71">
        <v>1</v>
      </c>
      <c r="H13" s="71">
        <v>0</v>
      </c>
      <c r="I13" s="246" t="str">
        <f t="shared" si="0"/>
        <v xml:space="preserve">            ОВДП (1 - місячні); 0%; 0р.</v>
      </c>
      <c r="J13" s="92">
        <f t="shared" si="1"/>
        <v>0</v>
      </c>
      <c r="K13" s="98"/>
      <c r="L13" s="98"/>
      <c r="M13" s="98"/>
      <c r="N13" s="98"/>
      <c r="O13" s="98"/>
      <c r="P13" s="98"/>
      <c r="Q13" s="98"/>
      <c r="R13" s="98"/>
    </row>
    <row r="14" spans="1:20" ht="15.5" x14ac:dyDescent="0.35">
      <c r="A14" s="71" t="s">
        <v>215</v>
      </c>
      <c r="B14" s="240">
        <v>9.3539999999999992</v>
      </c>
      <c r="C14" s="240">
        <v>8.1999999999999993</v>
      </c>
      <c r="D14" s="240">
        <v>2.64</v>
      </c>
      <c r="E14" s="240">
        <v>81333450</v>
      </c>
      <c r="F14" s="71">
        <v>0</v>
      </c>
      <c r="G14" s="71">
        <v>1</v>
      </c>
      <c r="H14" s="71">
        <v>0</v>
      </c>
      <c r="I14" s="246" t="str">
        <f t="shared" si="0"/>
        <v xml:space="preserve">            ОВДП (10 - річні); 9,354%; 8,2р.</v>
      </c>
      <c r="J14" s="92">
        <f t="shared" si="1"/>
        <v>81333450</v>
      </c>
      <c r="K14" s="98"/>
      <c r="L14" s="98"/>
      <c r="M14" s="98"/>
      <c r="N14" s="98"/>
      <c r="O14" s="98"/>
      <c r="P14" s="98"/>
      <c r="Q14" s="98"/>
      <c r="R14" s="98"/>
    </row>
    <row r="15" spans="1:20" ht="15.5" x14ac:dyDescent="0.35">
      <c r="A15" s="71" t="s">
        <v>40</v>
      </c>
      <c r="B15" s="240">
        <v>11.252000000000001</v>
      </c>
      <c r="C15" s="240">
        <v>11</v>
      </c>
      <c r="D15" s="240">
        <v>4.04</v>
      </c>
      <c r="E15" s="240">
        <v>17533000</v>
      </c>
      <c r="F15" s="71">
        <v>0</v>
      </c>
      <c r="G15" s="71">
        <v>1</v>
      </c>
      <c r="H15" s="71">
        <v>0</v>
      </c>
      <c r="I15" s="246" t="str">
        <f t="shared" si="0"/>
        <v xml:space="preserve">            ОВДП (11 - річні); 11,252%; 11р.</v>
      </c>
      <c r="J15" s="92">
        <f t="shared" si="1"/>
        <v>17533000</v>
      </c>
      <c r="K15" s="98"/>
      <c r="L15" s="98"/>
      <c r="M15" s="98"/>
      <c r="N15" s="98"/>
      <c r="O15" s="98"/>
      <c r="P15" s="98"/>
      <c r="Q15" s="98"/>
      <c r="R15" s="98"/>
    </row>
    <row r="16" spans="1:20" ht="15.5" x14ac:dyDescent="0.35">
      <c r="A16" s="71" t="s">
        <v>173</v>
      </c>
      <c r="B16" s="240">
        <v>1.2909999999999999</v>
      </c>
      <c r="C16" s="240">
        <v>0.82</v>
      </c>
      <c r="D16" s="240">
        <v>0.33</v>
      </c>
      <c r="E16" s="240">
        <v>53805816.399999999</v>
      </c>
      <c r="F16" s="71">
        <v>0</v>
      </c>
      <c r="G16" s="71">
        <v>1</v>
      </c>
      <c r="H16" s="71">
        <v>0</v>
      </c>
      <c r="I16" s="246" t="str">
        <f t="shared" si="0"/>
        <v xml:space="preserve">            ОВДП (12 - місячні); 1,291%; 0,82р.</v>
      </c>
      <c r="J16" s="92">
        <f t="shared" si="1"/>
        <v>53805816.399999999</v>
      </c>
      <c r="K16" s="98"/>
      <c r="L16" s="98"/>
      <c r="M16" s="98"/>
      <c r="N16" s="98"/>
      <c r="O16" s="98"/>
      <c r="P16" s="98"/>
      <c r="Q16" s="98"/>
      <c r="R16" s="98"/>
    </row>
    <row r="17" spans="1:18" ht="15.5" x14ac:dyDescent="0.35">
      <c r="A17" s="71" t="s">
        <v>91</v>
      </c>
      <c r="B17" s="240">
        <v>8.4710000000000001</v>
      </c>
      <c r="C17" s="240">
        <v>12.07</v>
      </c>
      <c r="D17" s="240">
        <v>5.87</v>
      </c>
      <c r="E17" s="240">
        <v>35000000</v>
      </c>
      <c r="F17" s="71">
        <v>0</v>
      </c>
      <c r="G17" s="71">
        <v>1</v>
      </c>
      <c r="H17" s="71">
        <v>0</v>
      </c>
      <c r="I17" s="246" t="str">
        <f t="shared" si="0"/>
        <v xml:space="preserve">            ОВДП (12 - річні); 8,471%; 12,07р.</v>
      </c>
      <c r="J17" s="92">
        <f t="shared" si="1"/>
        <v>35000000</v>
      </c>
      <c r="K17" s="98"/>
      <c r="L17" s="98"/>
      <c r="M17" s="98"/>
      <c r="N17" s="98"/>
      <c r="O17" s="98"/>
      <c r="P17" s="98"/>
      <c r="Q17" s="98"/>
      <c r="R17" s="98"/>
    </row>
    <row r="18" spans="1:18" ht="15.5" x14ac:dyDescent="0.35">
      <c r="A18" s="71" t="s">
        <v>145</v>
      </c>
      <c r="B18" s="240">
        <v>7.5970000000000004</v>
      </c>
      <c r="C18" s="240">
        <v>13.19</v>
      </c>
      <c r="D18" s="240">
        <v>7.22</v>
      </c>
      <c r="E18" s="240">
        <v>28700001</v>
      </c>
      <c r="F18" s="71">
        <v>0</v>
      </c>
      <c r="G18" s="71">
        <v>1</v>
      </c>
      <c r="H18" s="71">
        <v>0</v>
      </c>
      <c r="I18" s="246" t="str">
        <f t="shared" si="0"/>
        <v xml:space="preserve">            ОВДП (13 - річні); 7,597%; 13,19р.</v>
      </c>
      <c r="J18" s="92">
        <f t="shared" si="1"/>
        <v>28700001</v>
      </c>
      <c r="K18" s="98"/>
      <c r="L18" s="98"/>
      <c r="M18" s="98"/>
      <c r="N18" s="98"/>
      <c r="O18" s="98"/>
      <c r="P18" s="98"/>
      <c r="Q18" s="98"/>
      <c r="R18" s="98"/>
    </row>
    <row r="19" spans="1:18" ht="15.5" x14ac:dyDescent="0.35">
      <c r="A19" s="71" t="s">
        <v>207</v>
      </c>
      <c r="B19" s="240">
        <v>7.4379999999999997</v>
      </c>
      <c r="C19" s="240">
        <v>14.04</v>
      </c>
      <c r="D19" s="240">
        <v>8.09</v>
      </c>
      <c r="E19" s="240">
        <v>46900000</v>
      </c>
      <c r="F19" s="71">
        <v>0</v>
      </c>
      <c r="G19" s="71">
        <v>1</v>
      </c>
      <c r="H19" s="71">
        <v>0</v>
      </c>
      <c r="I19" s="246" t="str">
        <f t="shared" si="0"/>
        <v xml:space="preserve">            ОВДП (14 - річні); 7,438%; 14,04р.</v>
      </c>
      <c r="J19" s="92">
        <f t="shared" si="1"/>
        <v>46900000</v>
      </c>
      <c r="K19" s="98"/>
      <c r="L19" s="98"/>
      <c r="M19" s="98"/>
      <c r="N19" s="98"/>
      <c r="O19" s="98"/>
      <c r="P19" s="98"/>
      <c r="Q19" s="98"/>
      <c r="R19" s="98"/>
    </row>
    <row r="20" spans="1:18" ht="15.5" x14ac:dyDescent="0.35">
      <c r="A20" s="71" t="s">
        <v>35</v>
      </c>
      <c r="B20" s="240">
        <v>9.8510000000000009</v>
      </c>
      <c r="C20" s="240">
        <v>14.69</v>
      </c>
      <c r="D20" s="240">
        <v>11.8</v>
      </c>
      <c r="E20" s="240">
        <v>237101957</v>
      </c>
      <c r="F20" s="71">
        <v>0</v>
      </c>
      <c r="G20" s="71">
        <v>1</v>
      </c>
      <c r="H20" s="71">
        <v>0</v>
      </c>
      <c r="I20" s="246" t="str">
        <f t="shared" si="0"/>
        <v xml:space="preserve">            ОВДП (15 - річні); 9,851%; 14,69р.</v>
      </c>
      <c r="J20" s="92">
        <f t="shared" si="1"/>
        <v>237101957</v>
      </c>
      <c r="K20" s="98"/>
      <c r="L20" s="98"/>
      <c r="M20" s="98"/>
      <c r="N20" s="98"/>
      <c r="O20" s="98"/>
      <c r="P20" s="98"/>
      <c r="Q20" s="98"/>
      <c r="R20" s="98"/>
    </row>
    <row r="21" spans="1:18" ht="15.5" x14ac:dyDescent="0.35">
      <c r="A21" s="71" t="s">
        <v>85</v>
      </c>
      <c r="B21" s="240">
        <v>8.5749999999999993</v>
      </c>
      <c r="C21" s="240">
        <v>15.85</v>
      </c>
      <c r="D21" s="240">
        <v>10.61</v>
      </c>
      <c r="E21" s="240">
        <v>12097744</v>
      </c>
      <c r="F21" s="71">
        <v>0</v>
      </c>
      <c r="G21" s="71">
        <v>1</v>
      </c>
      <c r="H21" s="71">
        <v>0</v>
      </c>
      <c r="I21" s="246" t="str">
        <f t="shared" si="0"/>
        <v xml:space="preserve">            ОВДП (16 - річні); 8,575%; 15,85р.</v>
      </c>
      <c r="J21" s="92">
        <f t="shared" si="1"/>
        <v>12097744</v>
      </c>
      <c r="K21" s="98"/>
      <c r="L21" s="98"/>
      <c r="M21" s="98"/>
      <c r="N21" s="98"/>
      <c r="O21" s="98"/>
      <c r="P21" s="98"/>
      <c r="Q21" s="98"/>
      <c r="R21" s="98"/>
    </row>
    <row r="22" spans="1:18" ht="15.5" x14ac:dyDescent="0.35">
      <c r="A22" s="121" t="s">
        <v>135</v>
      </c>
      <c r="B22" s="43">
        <v>17.573</v>
      </c>
      <c r="C22" s="43">
        <v>16.899999999999999</v>
      </c>
      <c r="D22" s="43">
        <v>14.53</v>
      </c>
      <c r="E22" s="43">
        <v>27097744</v>
      </c>
      <c r="F22" s="71">
        <v>0</v>
      </c>
      <c r="G22" s="71">
        <v>1</v>
      </c>
      <c r="H22" s="71">
        <v>0</v>
      </c>
      <c r="I22" s="246" t="str">
        <f t="shared" si="0"/>
        <v xml:space="preserve">            ОВДП (17 - річні); 17,573%; 16,9р.</v>
      </c>
      <c r="J22" s="92">
        <f t="shared" si="1"/>
        <v>27097744</v>
      </c>
      <c r="K22" s="98"/>
      <c r="L22" s="98"/>
      <c r="M22" s="98"/>
      <c r="N22" s="98"/>
      <c r="O22" s="98"/>
      <c r="P22" s="98"/>
      <c r="Q22" s="98"/>
      <c r="R22" s="98"/>
    </row>
    <row r="23" spans="1:18" ht="15.5" x14ac:dyDescent="0.35">
      <c r="A23" s="71" t="s">
        <v>18</v>
      </c>
      <c r="B23" s="240">
        <v>7.9749999999999996</v>
      </c>
      <c r="C23" s="240">
        <v>1.1200000000000001</v>
      </c>
      <c r="D23" s="240">
        <v>0.61</v>
      </c>
      <c r="E23" s="240">
        <v>69614992.799999997</v>
      </c>
      <c r="F23" s="71">
        <v>0</v>
      </c>
      <c r="G23" s="71">
        <v>1</v>
      </c>
      <c r="H23" s="71">
        <v>0</v>
      </c>
      <c r="I23" s="246" t="str">
        <f t="shared" si="0"/>
        <v xml:space="preserve">            ОВДП (18 - місячні); 7,975%; 1,12р.</v>
      </c>
      <c r="J23" s="92">
        <f t="shared" si="1"/>
        <v>69614992.799999997</v>
      </c>
      <c r="K23" s="98"/>
      <c r="L23" s="98"/>
      <c r="M23" s="98"/>
      <c r="N23" s="98"/>
      <c r="O23" s="98"/>
      <c r="P23" s="98"/>
      <c r="Q23" s="98"/>
      <c r="R23" s="98"/>
    </row>
    <row r="24" spans="1:18" ht="15.5" x14ac:dyDescent="0.35">
      <c r="A24" s="71" t="s">
        <v>201</v>
      </c>
      <c r="B24" s="240">
        <v>8.17</v>
      </c>
      <c r="C24" s="240">
        <v>17.850000000000001</v>
      </c>
      <c r="D24" s="240">
        <v>12.61</v>
      </c>
      <c r="E24" s="240">
        <v>12097744</v>
      </c>
      <c r="F24" s="71">
        <v>0</v>
      </c>
      <c r="G24" s="71">
        <v>1</v>
      </c>
      <c r="H24" s="71">
        <v>0</v>
      </c>
      <c r="I24" s="246" t="str">
        <f t="shared" si="0"/>
        <v xml:space="preserve">            ОВДП (18 - річні); 8,17%; 17,85р.</v>
      </c>
      <c r="J24" s="92">
        <f t="shared" si="1"/>
        <v>12097744</v>
      </c>
      <c r="K24" s="98"/>
      <c r="L24" s="98"/>
      <c r="M24" s="98"/>
      <c r="N24" s="98"/>
      <c r="O24" s="98"/>
      <c r="P24" s="98"/>
      <c r="Q24" s="98"/>
      <c r="R24" s="98"/>
    </row>
    <row r="25" spans="1:18" ht="15.5" x14ac:dyDescent="0.35">
      <c r="A25" s="121" t="s">
        <v>189</v>
      </c>
      <c r="B25" s="43">
        <v>26.8</v>
      </c>
      <c r="C25" s="43">
        <v>18.850000000000001</v>
      </c>
      <c r="D25" s="43">
        <v>13.61</v>
      </c>
      <c r="E25" s="43">
        <v>12097744</v>
      </c>
      <c r="F25" s="71">
        <v>0</v>
      </c>
      <c r="G25" s="71">
        <v>1</v>
      </c>
      <c r="H25" s="71">
        <v>0</v>
      </c>
      <c r="I25" s="246" t="str">
        <f t="shared" si="0"/>
        <v xml:space="preserve">            ОВДП (19 - річні); 26,8%; 18,85р.</v>
      </c>
      <c r="J25" s="92">
        <f t="shared" si="1"/>
        <v>12097744</v>
      </c>
      <c r="K25" s="98"/>
      <c r="L25" s="98"/>
      <c r="M25" s="98"/>
      <c r="N25" s="98"/>
      <c r="O25" s="98"/>
      <c r="P25" s="98"/>
      <c r="Q25" s="98"/>
      <c r="R25" s="98"/>
    </row>
    <row r="26" spans="1:18" ht="15.5" x14ac:dyDescent="0.35">
      <c r="A26" s="121" t="s">
        <v>204</v>
      </c>
      <c r="B26" s="43">
        <v>7.5250000000000004</v>
      </c>
      <c r="C26" s="43">
        <v>1.4</v>
      </c>
      <c r="D26" s="43">
        <v>0.44</v>
      </c>
      <c r="E26" s="43">
        <v>60071426.969999999</v>
      </c>
      <c r="F26" s="71">
        <v>0</v>
      </c>
      <c r="G26" s="71">
        <v>1</v>
      </c>
      <c r="H26" s="71">
        <v>0</v>
      </c>
      <c r="I26" s="246" t="str">
        <f t="shared" si="0"/>
        <v xml:space="preserve">            ОВДП (2 - річні); 7,525%; 1,4р.</v>
      </c>
      <c r="J26" s="92">
        <f t="shared" si="1"/>
        <v>60071426.969999999</v>
      </c>
      <c r="K26" s="98"/>
      <c r="L26" s="98"/>
      <c r="M26" s="98"/>
      <c r="N26" s="98"/>
      <c r="O26" s="98"/>
      <c r="P26" s="98"/>
      <c r="Q26" s="98"/>
      <c r="R26" s="98"/>
    </row>
    <row r="27" spans="1:18" ht="15.5" x14ac:dyDescent="0.35">
      <c r="A27" s="71" t="s">
        <v>146</v>
      </c>
      <c r="B27" s="240">
        <v>26.8</v>
      </c>
      <c r="C27" s="240">
        <v>19.850000000000001</v>
      </c>
      <c r="D27" s="240">
        <v>14.61</v>
      </c>
      <c r="E27" s="240">
        <v>12097744</v>
      </c>
      <c r="F27" s="71">
        <v>0</v>
      </c>
      <c r="G27" s="71">
        <v>1</v>
      </c>
      <c r="H27" s="71">
        <v>0</v>
      </c>
      <c r="I27" s="246" t="str">
        <f t="shared" si="0"/>
        <v xml:space="preserve">            ОВДП (20 - річні); 26,8%; 19,85р.</v>
      </c>
      <c r="J27" s="92">
        <f t="shared" si="1"/>
        <v>12097744</v>
      </c>
      <c r="K27" s="98"/>
      <c r="L27" s="98"/>
      <c r="M27" s="98"/>
      <c r="N27" s="98"/>
      <c r="O27" s="98"/>
      <c r="P27" s="98"/>
      <c r="Q27" s="98"/>
      <c r="R27" s="98"/>
    </row>
    <row r="28" spans="1:18" ht="15.5" x14ac:dyDescent="0.35">
      <c r="A28" s="71" t="s">
        <v>209</v>
      </c>
      <c r="B28" s="240">
        <v>26.8</v>
      </c>
      <c r="C28" s="240">
        <v>20.85</v>
      </c>
      <c r="D28" s="240">
        <v>15.61</v>
      </c>
      <c r="E28" s="240">
        <v>12097744</v>
      </c>
      <c r="F28" s="71">
        <v>0</v>
      </c>
      <c r="G28" s="71">
        <v>1</v>
      </c>
      <c r="H28" s="71">
        <v>0</v>
      </c>
      <c r="I28" s="246" t="str">
        <f t="shared" si="0"/>
        <v xml:space="preserve">            ОВДП (21 - річні); 26,8%; 20,85р.</v>
      </c>
      <c r="J28" s="92">
        <f t="shared" si="1"/>
        <v>12097744</v>
      </c>
      <c r="K28" s="98"/>
      <c r="L28" s="98"/>
      <c r="M28" s="98"/>
      <c r="N28" s="98"/>
      <c r="O28" s="98"/>
      <c r="P28" s="98"/>
      <c r="Q28" s="98"/>
      <c r="R28" s="98"/>
    </row>
    <row r="29" spans="1:18" ht="15.5" x14ac:dyDescent="0.35">
      <c r="A29" s="71" t="s">
        <v>36</v>
      </c>
      <c r="B29" s="240">
        <v>26.8</v>
      </c>
      <c r="C29" s="240">
        <v>21.85</v>
      </c>
      <c r="D29" s="240">
        <v>16.61</v>
      </c>
      <c r="E29" s="240">
        <v>12097744</v>
      </c>
      <c r="F29" s="71">
        <v>0</v>
      </c>
      <c r="G29" s="71">
        <v>1</v>
      </c>
      <c r="H29" s="71">
        <v>0</v>
      </c>
      <c r="I29" s="246" t="str">
        <f t="shared" si="0"/>
        <v xml:space="preserve">            ОВДП (22 - річні); 26,8%; 21,85р.</v>
      </c>
      <c r="J29" s="92">
        <f t="shared" si="1"/>
        <v>12097744</v>
      </c>
      <c r="K29" s="98"/>
      <c r="L29" s="98"/>
      <c r="M29" s="98"/>
      <c r="N29" s="98"/>
      <c r="O29" s="98"/>
      <c r="P29" s="98"/>
      <c r="Q29" s="98"/>
      <c r="R29" s="98"/>
    </row>
    <row r="30" spans="1:18" ht="15.5" x14ac:dyDescent="0.35">
      <c r="A30" s="71" t="s">
        <v>86</v>
      </c>
      <c r="B30" s="240">
        <v>26.8</v>
      </c>
      <c r="C30" s="240">
        <v>22.85</v>
      </c>
      <c r="D30" s="240">
        <v>17.61</v>
      </c>
      <c r="E30" s="240">
        <v>12097744</v>
      </c>
      <c r="F30" s="71">
        <v>0</v>
      </c>
      <c r="G30" s="71">
        <v>1</v>
      </c>
      <c r="H30" s="71">
        <v>0</v>
      </c>
      <c r="I30" s="246" t="str">
        <f t="shared" si="0"/>
        <v xml:space="preserve">            ОВДП (23 - річні); 26,8%; 22,85р.</v>
      </c>
      <c r="J30" s="92">
        <f t="shared" si="1"/>
        <v>12097744</v>
      </c>
      <c r="K30" s="98"/>
      <c r="L30" s="98"/>
      <c r="M30" s="98"/>
      <c r="N30" s="98"/>
      <c r="O30" s="98"/>
      <c r="P30" s="98"/>
      <c r="Q30" s="98"/>
      <c r="R30" s="98"/>
    </row>
    <row r="31" spans="1:18" ht="15.5" x14ac:dyDescent="0.35">
      <c r="A31" s="71" t="s">
        <v>136</v>
      </c>
      <c r="B31" s="240">
        <v>26.8</v>
      </c>
      <c r="C31" s="240">
        <v>23.85</v>
      </c>
      <c r="D31" s="240">
        <v>18.61</v>
      </c>
      <c r="E31" s="240">
        <v>12097744</v>
      </c>
      <c r="F31" s="71">
        <v>0</v>
      </c>
      <c r="G31" s="71">
        <v>1</v>
      </c>
      <c r="H31" s="71">
        <v>0</v>
      </c>
      <c r="I31" s="246" t="str">
        <f t="shared" si="0"/>
        <v xml:space="preserve">            ОВДП (24 - річні); 26,8%; 23,85р.</v>
      </c>
      <c r="J31" s="92">
        <f t="shared" si="1"/>
        <v>12097744</v>
      </c>
      <c r="K31" s="98"/>
      <c r="L31" s="98"/>
      <c r="M31" s="98"/>
      <c r="N31" s="98"/>
      <c r="O31" s="98"/>
      <c r="P31" s="98"/>
      <c r="Q31" s="98"/>
      <c r="R31" s="98"/>
    </row>
    <row r="32" spans="1:18" ht="15.5" x14ac:dyDescent="0.35">
      <c r="A32" s="71" t="s">
        <v>202</v>
      </c>
      <c r="B32" s="240">
        <v>26.8</v>
      </c>
      <c r="C32" s="240">
        <v>24.85</v>
      </c>
      <c r="D32" s="240">
        <v>19.61</v>
      </c>
      <c r="E32" s="240">
        <v>12097744</v>
      </c>
      <c r="F32" s="71">
        <v>0</v>
      </c>
      <c r="G32" s="71">
        <v>1</v>
      </c>
      <c r="H32" s="71">
        <v>0</v>
      </c>
      <c r="I32" s="246" t="str">
        <f t="shared" si="0"/>
        <v xml:space="preserve">            ОВДП (25 - річні); 26,8%; 24,85р.</v>
      </c>
      <c r="J32" s="92">
        <f t="shared" si="1"/>
        <v>12097744</v>
      </c>
      <c r="K32" s="98"/>
      <c r="L32" s="98"/>
      <c r="M32" s="98"/>
      <c r="N32" s="98"/>
      <c r="O32" s="98"/>
      <c r="P32" s="98"/>
      <c r="Q32" s="98"/>
      <c r="R32" s="98"/>
    </row>
    <row r="33" spans="1:18" ht="15.5" x14ac:dyDescent="0.35">
      <c r="A33" s="71" t="s">
        <v>28</v>
      </c>
      <c r="B33" s="240">
        <v>26.8</v>
      </c>
      <c r="C33" s="240">
        <v>25.85</v>
      </c>
      <c r="D33" s="240">
        <v>20.61</v>
      </c>
      <c r="E33" s="240">
        <v>12097744</v>
      </c>
      <c r="F33" s="71">
        <v>0</v>
      </c>
      <c r="G33" s="71">
        <v>1</v>
      </c>
      <c r="H33" s="71">
        <v>0</v>
      </c>
      <c r="I33" s="246" t="str">
        <f t="shared" si="0"/>
        <v xml:space="preserve">            ОВДП (26 - річні); 26,8%; 25,85р.</v>
      </c>
      <c r="J33" s="92">
        <f t="shared" si="1"/>
        <v>12097744</v>
      </c>
      <c r="K33" s="98"/>
      <c r="L33" s="98"/>
      <c r="M33" s="98"/>
      <c r="N33" s="98"/>
      <c r="O33" s="98"/>
      <c r="P33" s="98"/>
      <c r="Q33" s="98"/>
      <c r="R33" s="98"/>
    </row>
    <row r="34" spans="1:18" ht="15.5" x14ac:dyDescent="0.35">
      <c r="A34" s="71" t="s">
        <v>78</v>
      </c>
      <c r="B34" s="240">
        <v>26.8</v>
      </c>
      <c r="C34" s="240">
        <v>26.85</v>
      </c>
      <c r="D34" s="240">
        <v>21.61</v>
      </c>
      <c r="E34" s="240">
        <v>12097744</v>
      </c>
      <c r="F34" s="71">
        <v>0</v>
      </c>
      <c r="G34" s="71">
        <v>1</v>
      </c>
      <c r="H34" s="71">
        <v>0</v>
      </c>
      <c r="I34" s="246" t="str">
        <f t="shared" si="0"/>
        <v xml:space="preserve">            ОВДП (27 - річні); 26,8%; 26,85р.</v>
      </c>
      <c r="J34" s="92">
        <f t="shared" si="1"/>
        <v>12097744</v>
      </c>
      <c r="K34" s="98"/>
      <c r="L34" s="98"/>
      <c r="M34" s="98"/>
      <c r="N34" s="98"/>
      <c r="O34" s="98"/>
      <c r="P34" s="98"/>
      <c r="Q34" s="98"/>
      <c r="R34" s="98"/>
    </row>
    <row r="35" spans="1:18" ht="15.5" x14ac:dyDescent="0.35">
      <c r="A35" s="71" t="s">
        <v>129</v>
      </c>
      <c r="B35" s="240">
        <v>26.8</v>
      </c>
      <c r="C35" s="240">
        <v>27.85</v>
      </c>
      <c r="D35" s="240">
        <v>22.61</v>
      </c>
      <c r="E35" s="240">
        <v>12097744</v>
      </c>
      <c r="F35" s="71">
        <v>0</v>
      </c>
      <c r="G35" s="71">
        <v>1</v>
      </c>
      <c r="H35" s="71">
        <v>0</v>
      </c>
      <c r="I35" s="246" t="str">
        <f t="shared" si="0"/>
        <v xml:space="preserve">            ОВДП (28 - річні); 26,8%; 27,85р.</v>
      </c>
      <c r="J35" s="92">
        <f t="shared" si="1"/>
        <v>12097744</v>
      </c>
      <c r="K35" s="98"/>
      <c r="L35" s="98"/>
      <c r="M35" s="98"/>
      <c r="N35" s="98"/>
      <c r="O35" s="98"/>
      <c r="P35" s="98"/>
      <c r="Q35" s="98"/>
      <c r="R35" s="98"/>
    </row>
    <row r="36" spans="1:18" ht="15.5" x14ac:dyDescent="0.35">
      <c r="A36" s="71" t="s">
        <v>195</v>
      </c>
      <c r="B36" s="240">
        <v>26.8</v>
      </c>
      <c r="C36" s="240">
        <v>28.85</v>
      </c>
      <c r="D36" s="240">
        <v>23.61</v>
      </c>
      <c r="E36" s="240">
        <v>12097744</v>
      </c>
      <c r="F36" s="71">
        <v>0</v>
      </c>
      <c r="G36" s="71">
        <v>1</v>
      </c>
      <c r="H36" s="71">
        <v>0</v>
      </c>
      <c r="I36" s="246" t="str">
        <f t="shared" si="0"/>
        <v xml:space="preserve">            ОВДП (29 - річні); 26,8%; 28,85р.</v>
      </c>
      <c r="J36" s="92">
        <f t="shared" si="1"/>
        <v>12097744</v>
      </c>
      <c r="K36" s="98"/>
      <c r="L36" s="98"/>
      <c r="M36" s="98"/>
      <c r="N36" s="98"/>
      <c r="O36" s="98"/>
      <c r="P36" s="98"/>
      <c r="Q36" s="98"/>
      <c r="R36" s="98"/>
    </row>
    <row r="37" spans="1:18" ht="15.5" x14ac:dyDescent="0.35">
      <c r="A37" s="71" t="s">
        <v>6</v>
      </c>
      <c r="B37" s="240">
        <v>0</v>
      </c>
      <c r="C37" s="240">
        <v>0</v>
      </c>
      <c r="D37" s="240">
        <v>0</v>
      </c>
      <c r="E37" s="240">
        <v>0</v>
      </c>
      <c r="F37" s="71">
        <v>0</v>
      </c>
      <c r="G37" s="71">
        <v>1</v>
      </c>
      <c r="H37" s="71">
        <v>0</v>
      </c>
      <c r="I37" s="246" t="str">
        <f t="shared" si="0"/>
        <v xml:space="preserve">            ОВДП (3 - місячні); 0%; 0р.</v>
      </c>
      <c r="J37" s="92">
        <f t="shared" si="1"/>
        <v>0</v>
      </c>
      <c r="K37" s="98"/>
      <c r="L37" s="98"/>
      <c r="M37" s="98"/>
      <c r="N37" s="98"/>
      <c r="O37" s="98"/>
      <c r="P37" s="98"/>
      <c r="Q37" s="98"/>
      <c r="R37" s="98"/>
    </row>
    <row r="38" spans="1:18" ht="15.5" x14ac:dyDescent="0.35">
      <c r="A38" s="71" t="s">
        <v>32</v>
      </c>
      <c r="B38" s="240">
        <v>11.826000000000001</v>
      </c>
      <c r="C38" s="240">
        <v>1.88</v>
      </c>
      <c r="D38" s="240">
        <v>1.34</v>
      </c>
      <c r="E38" s="240">
        <v>41488599</v>
      </c>
      <c r="F38" s="71">
        <v>0</v>
      </c>
      <c r="G38" s="71">
        <v>1</v>
      </c>
      <c r="H38" s="71">
        <v>0</v>
      </c>
      <c r="I38" s="246" t="str">
        <f t="shared" si="0"/>
        <v xml:space="preserve">            ОВДП (3 - річні); 11,826%; 1,88р.</v>
      </c>
      <c r="J38" s="92">
        <f t="shared" si="1"/>
        <v>41488599</v>
      </c>
      <c r="K38" s="98"/>
      <c r="L38" s="98"/>
      <c r="M38" s="98"/>
      <c r="N38" s="98"/>
      <c r="O38" s="98"/>
      <c r="P38" s="98"/>
      <c r="Q38" s="98"/>
      <c r="R38" s="98"/>
    </row>
    <row r="39" spans="1:18" ht="15.5" x14ac:dyDescent="0.35">
      <c r="A39" s="71" t="s">
        <v>155</v>
      </c>
      <c r="B39" s="240">
        <v>25.079000000000001</v>
      </c>
      <c r="C39" s="240">
        <v>18.25</v>
      </c>
      <c r="D39" s="240">
        <v>17.66</v>
      </c>
      <c r="E39" s="240">
        <v>277097751</v>
      </c>
      <c r="F39" s="71">
        <v>0</v>
      </c>
      <c r="G39" s="71">
        <v>1</v>
      </c>
      <c r="H39" s="71">
        <v>0</v>
      </c>
      <c r="I39" s="246" t="str">
        <f t="shared" si="0"/>
        <v xml:space="preserve">            ОВДП (30 - річні); 25,079%; 18,25р.</v>
      </c>
      <c r="J39" s="92">
        <f t="shared" si="1"/>
        <v>277097751</v>
      </c>
      <c r="K39" s="98"/>
      <c r="L39" s="98"/>
      <c r="M39" s="98"/>
      <c r="N39" s="98"/>
      <c r="O39" s="98"/>
      <c r="P39" s="98"/>
      <c r="Q39" s="98"/>
      <c r="R39" s="98"/>
    </row>
    <row r="40" spans="1:18" ht="15.5" x14ac:dyDescent="0.35">
      <c r="A40" s="71" t="s">
        <v>82</v>
      </c>
      <c r="B40" s="240">
        <v>10.468</v>
      </c>
      <c r="C40" s="240">
        <v>2.81</v>
      </c>
      <c r="D40" s="240">
        <v>0.93</v>
      </c>
      <c r="E40" s="240">
        <v>49921957</v>
      </c>
      <c r="F40" s="71">
        <v>0</v>
      </c>
      <c r="G40" s="71">
        <v>1</v>
      </c>
      <c r="H40" s="71">
        <v>0</v>
      </c>
      <c r="I40" s="246" t="str">
        <f t="shared" si="0"/>
        <v xml:space="preserve">            ОВДП (4 - річні); 10,468%; 2,81р.</v>
      </c>
      <c r="J40" s="92">
        <f t="shared" si="1"/>
        <v>49921957</v>
      </c>
      <c r="K40" s="98"/>
      <c r="L40" s="98"/>
      <c r="M40" s="98"/>
      <c r="N40" s="98"/>
      <c r="O40" s="98"/>
      <c r="P40" s="98"/>
      <c r="Q40" s="98"/>
      <c r="R40" s="98"/>
    </row>
    <row r="41" spans="1:18" ht="15.5" x14ac:dyDescent="0.35">
      <c r="A41" s="71" t="s">
        <v>133</v>
      </c>
      <c r="B41" s="240">
        <v>16.126000000000001</v>
      </c>
      <c r="C41" s="240">
        <v>3.41</v>
      </c>
      <c r="D41" s="240">
        <v>2.94</v>
      </c>
      <c r="E41" s="240">
        <v>67473926</v>
      </c>
      <c r="F41" s="71">
        <v>0</v>
      </c>
      <c r="G41" s="71">
        <v>1</v>
      </c>
      <c r="H41" s="71">
        <v>0</v>
      </c>
      <c r="I41" s="246" t="str">
        <f t="shared" si="0"/>
        <v xml:space="preserve">            ОВДП (5 - річні); 16,126%; 3,41р.</v>
      </c>
      <c r="J41" s="92">
        <f t="shared" si="1"/>
        <v>67473926</v>
      </c>
      <c r="K41" s="98"/>
      <c r="L41" s="98"/>
      <c r="M41" s="98"/>
      <c r="N41" s="98"/>
      <c r="O41" s="98"/>
      <c r="P41" s="98"/>
      <c r="Q41" s="98"/>
      <c r="R41" s="98"/>
    </row>
    <row r="42" spans="1:18" ht="15.5" x14ac:dyDescent="0.35">
      <c r="A42" s="71" t="s">
        <v>42</v>
      </c>
      <c r="B42" s="240">
        <v>0.80200000000000005</v>
      </c>
      <c r="C42" s="240">
        <v>0.41</v>
      </c>
      <c r="D42" s="240">
        <v>0.28000000000000003</v>
      </c>
      <c r="E42" s="240">
        <v>46997578.390000001</v>
      </c>
      <c r="F42" s="71">
        <v>0</v>
      </c>
      <c r="G42" s="71">
        <v>1</v>
      </c>
      <c r="H42" s="71">
        <v>0</v>
      </c>
      <c r="I42" s="246" t="str">
        <f t="shared" si="0"/>
        <v xml:space="preserve">            ОВДП (6 - місячні); 0,802%; 0,41р.</v>
      </c>
      <c r="J42" s="92">
        <f t="shared" si="1"/>
        <v>46997578.390000001</v>
      </c>
      <c r="K42" s="98"/>
      <c r="L42" s="98"/>
      <c r="M42" s="98"/>
      <c r="N42" s="98"/>
      <c r="O42" s="98"/>
      <c r="P42" s="98"/>
      <c r="Q42" s="98"/>
      <c r="R42" s="98"/>
    </row>
    <row r="43" spans="1:18" ht="15.5" x14ac:dyDescent="0.35">
      <c r="A43" s="71" t="s">
        <v>122</v>
      </c>
      <c r="B43" s="240">
        <v>15.84</v>
      </c>
      <c r="C43" s="240">
        <v>5.43</v>
      </c>
      <c r="D43" s="240">
        <v>2.16</v>
      </c>
      <c r="E43" s="240">
        <v>41080407</v>
      </c>
      <c r="F43" s="71">
        <v>0</v>
      </c>
      <c r="G43" s="71">
        <v>1</v>
      </c>
      <c r="H43" s="71">
        <v>0</v>
      </c>
      <c r="I43" s="246" t="str">
        <f t="shared" si="0"/>
        <v xml:space="preserve">            ОВДП (6 - річні); 15,84%; 5,43р.</v>
      </c>
      <c r="J43" s="92">
        <f t="shared" si="1"/>
        <v>41080407</v>
      </c>
      <c r="K43" s="98"/>
      <c r="L43" s="98"/>
      <c r="M43" s="98"/>
      <c r="N43" s="98"/>
      <c r="O43" s="98"/>
      <c r="P43" s="98"/>
      <c r="Q43" s="98"/>
      <c r="R43" s="98"/>
    </row>
    <row r="44" spans="1:18" ht="15.5" x14ac:dyDescent="0.35">
      <c r="A44" s="71" t="s">
        <v>187</v>
      </c>
      <c r="B44" s="240">
        <v>9.3989999999999991</v>
      </c>
      <c r="C44" s="240">
        <v>5.3</v>
      </c>
      <c r="D44" s="240">
        <v>3.51</v>
      </c>
      <c r="E44" s="240">
        <v>21481691</v>
      </c>
      <c r="F44" s="71">
        <v>0</v>
      </c>
      <c r="G44" s="71">
        <v>1</v>
      </c>
      <c r="H44" s="71">
        <v>0</v>
      </c>
      <c r="I44" s="246" t="str">
        <f t="shared" si="0"/>
        <v xml:space="preserve">            ОВДП (7 - річні); 9,399%; 5,3р.</v>
      </c>
      <c r="J44" s="92">
        <f t="shared" si="1"/>
        <v>21481691</v>
      </c>
      <c r="K44" s="98"/>
      <c r="L44" s="98"/>
      <c r="M44" s="98"/>
      <c r="N44" s="98"/>
      <c r="O44" s="98"/>
      <c r="P44" s="98"/>
      <c r="Q44" s="98"/>
      <c r="R44" s="98"/>
    </row>
    <row r="45" spans="1:18" ht="15.5" x14ac:dyDescent="0.35">
      <c r="A45" s="71" t="s">
        <v>16</v>
      </c>
      <c r="B45" s="240">
        <v>12.798</v>
      </c>
      <c r="C45" s="240">
        <v>8.18</v>
      </c>
      <c r="D45" s="240">
        <v>0.79</v>
      </c>
      <c r="E45" s="240">
        <v>10000000</v>
      </c>
      <c r="F45" s="71">
        <v>0</v>
      </c>
      <c r="G45" s="71">
        <v>1</v>
      </c>
      <c r="H45" s="71">
        <v>0</v>
      </c>
      <c r="I45" s="246" t="str">
        <f t="shared" si="0"/>
        <v xml:space="preserve">            ОВДП (8 - річні); 12,798%; 8,18р.</v>
      </c>
      <c r="J45" s="92">
        <f t="shared" si="1"/>
        <v>10000000</v>
      </c>
      <c r="K45" s="98"/>
      <c r="L45" s="98"/>
      <c r="M45" s="98"/>
      <c r="N45" s="98"/>
      <c r="O45" s="98"/>
      <c r="P45" s="98"/>
      <c r="Q45" s="98"/>
      <c r="R45" s="98"/>
    </row>
    <row r="46" spans="1:18" ht="15.5" x14ac:dyDescent="0.35">
      <c r="A46" s="71" t="s">
        <v>130</v>
      </c>
      <c r="B46" s="240">
        <v>0</v>
      </c>
      <c r="C46" s="240">
        <v>0</v>
      </c>
      <c r="D46" s="240">
        <v>0</v>
      </c>
      <c r="E46" s="240">
        <v>0</v>
      </c>
      <c r="F46" s="71">
        <v>0</v>
      </c>
      <c r="G46" s="71">
        <v>1</v>
      </c>
      <c r="H46" s="71">
        <v>0</v>
      </c>
      <c r="I46" s="246" t="str">
        <f t="shared" si="0"/>
        <v xml:space="preserve">            ОВДП (9 - місячні); 0%; 0р.</v>
      </c>
      <c r="J46" s="92">
        <f t="shared" si="1"/>
        <v>0</v>
      </c>
      <c r="K46" s="98"/>
      <c r="L46" s="98"/>
      <c r="M46" s="98"/>
      <c r="N46" s="98"/>
      <c r="O46" s="98"/>
      <c r="P46" s="98"/>
      <c r="Q46" s="98"/>
      <c r="R46" s="98"/>
    </row>
    <row r="47" spans="1:18" ht="15.5" x14ac:dyDescent="0.35">
      <c r="A47" s="71" t="s">
        <v>67</v>
      </c>
      <c r="B47" s="240">
        <v>12.132999999999999</v>
      </c>
      <c r="C47" s="240">
        <v>9.2200000000000006</v>
      </c>
      <c r="D47" s="240">
        <v>1.9</v>
      </c>
      <c r="E47" s="240">
        <v>18000000</v>
      </c>
      <c r="F47" s="71">
        <v>0</v>
      </c>
      <c r="G47" s="71">
        <v>1</v>
      </c>
      <c r="H47" s="71">
        <v>0</v>
      </c>
      <c r="I47" s="246" t="str">
        <f t="shared" si="0"/>
        <v xml:space="preserve">            ОВДП (9 - річні); 12,133%; 9,22р.</v>
      </c>
      <c r="J47" s="92">
        <f t="shared" si="1"/>
        <v>18000000</v>
      </c>
      <c r="K47" s="98"/>
      <c r="L47" s="98"/>
      <c r="M47" s="98"/>
      <c r="N47" s="98"/>
      <c r="O47" s="98"/>
      <c r="P47" s="98"/>
      <c r="Q47" s="98"/>
      <c r="R47" s="98"/>
    </row>
    <row r="48" spans="1:18" ht="15.5" x14ac:dyDescent="0.35">
      <c r="A48" s="71" t="s">
        <v>30</v>
      </c>
      <c r="B48" s="240">
        <v>0</v>
      </c>
      <c r="C48" s="240">
        <v>0</v>
      </c>
      <c r="D48" s="240">
        <v>0</v>
      </c>
      <c r="E48" s="240">
        <v>0</v>
      </c>
      <c r="F48" s="71">
        <v>0</v>
      </c>
      <c r="G48" s="71">
        <v>1</v>
      </c>
      <c r="H48" s="71">
        <v>0</v>
      </c>
      <c r="I48" s="246" t="str">
        <f t="shared" si="0"/>
        <v xml:space="preserve">            Казначейські зобов'язання; 0%; 0р.</v>
      </c>
      <c r="J48" s="92">
        <f t="shared" si="1"/>
        <v>0</v>
      </c>
      <c r="K48" s="98"/>
      <c r="L48" s="98"/>
      <c r="M48" s="98"/>
      <c r="N48" s="98"/>
      <c r="O48" s="98"/>
      <c r="P48" s="98"/>
      <c r="Q48" s="98"/>
      <c r="R48" s="98"/>
    </row>
    <row r="49" spans="1:18" ht="15.5" x14ac:dyDescent="0.35">
      <c r="A49" s="71" t="s">
        <v>57</v>
      </c>
      <c r="B49" s="240">
        <v>3.4390000000000001</v>
      </c>
      <c r="C49" s="240">
        <v>16.72</v>
      </c>
      <c r="D49" s="240">
        <v>11.97</v>
      </c>
      <c r="E49" s="240">
        <v>2325443379.4099998</v>
      </c>
      <c r="F49" s="71">
        <v>1</v>
      </c>
      <c r="G49" s="71">
        <v>0</v>
      </c>
      <c r="H49" s="71">
        <v>0</v>
      </c>
      <c r="I49" s="246" t="str">
        <f t="shared" si="0"/>
        <v xml:space="preserve">      Державний зовнішній борг; 3,439%; 16,72р.</v>
      </c>
      <c r="J49" s="92">
        <f t="shared" si="1"/>
        <v>2325443379.4099998</v>
      </c>
      <c r="K49" s="98"/>
      <c r="L49" s="98"/>
      <c r="M49" s="98"/>
      <c r="N49" s="98"/>
      <c r="O49" s="98"/>
      <c r="P49" s="98"/>
      <c r="Q49" s="98"/>
      <c r="R49" s="98"/>
    </row>
    <row r="50" spans="1:18" ht="15.5" x14ac:dyDescent="0.35">
      <c r="A50" s="71" t="s">
        <v>218</v>
      </c>
      <c r="B50" s="240">
        <v>7.149</v>
      </c>
      <c r="C50" s="240">
        <v>16.28</v>
      </c>
      <c r="D50" s="240">
        <v>10.69</v>
      </c>
      <c r="E50" s="240">
        <v>828542624.22000003</v>
      </c>
      <c r="F50" s="71">
        <v>0</v>
      </c>
      <c r="G50" s="71">
        <v>0</v>
      </c>
      <c r="H50" s="71">
        <v>0</v>
      </c>
      <c r="I50" s="246" t="str">
        <f t="shared" si="0"/>
        <v xml:space="preserve">         в т.ч. ОЗДП; 7,149%; 16,28р.</v>
      </c>
      <c r="J50" s="92">
        <f t="shared" si="1"/>
        <v>828542624.22000003</v>
      </c>
      <c r="K50" s="98"/>
      <c r="L50" s="98"/>
      <c r="M50" s="98"/>
      <c r="N50" s="98"/>
      <c r="O50" s="98"/>
      <c r="P50" s="98"/>
      <c r="Q50" s="98"/>
      <c r="R50" s="98"/>
    </row>
    <row r="51" spans="1:18" ht="15.5" x14ac:dyDescent="0.35">
      <c r="A51" s="71" t="s">
        <v>64</v>
      </c>
      <c r="B51" s="240">
        <v>6.1470000000000002</v>
      </c>
      <c r="C51" s="240">
        <v>9.26</v>
      </c>
      <c r="D51" s="240">
        <v>4.18</v>
      </c>
      <c r="E51" s="240">
        <v>357716741.19999999</v>
      </c>
      <c r="F51" s="71">
        <v>0</v>
      </c>
      <c r="G51" s="71">
        <v>0</v>
      </c>
      <c r="H51" s="71">
        <v>2</v>
      </c>
      <c r="I51" s="246" t="str">
        <f t="shared" si="0"/>
        <v xml:space="preserve">   Гарантований борг; 6,147%; 9,26р.</v>
      </c>
      <c r="J51" s="92">
        <f t="shared" si="1"/>
        <v>357716741.19999999</v>
      </c>
      <c r="K51" s="98"/>
      <c r="L51" s="98"/>
      <c r="M51" s="98"/>
      <c r="N51" s="98"/>
      <c r="O51" s="98"/>
      <c r="P51" s="98"/>
      <c r="Q51" s="98"/>
      <c r="R51" s="98"/>
    </row>
    <row r="52" spans="1:18" ht="15.5" x14ac:dyDescent="0.35">
      <c r="A52" s="71" t="s">
        <v>33</v>
      </c>
      <c r="B52" s="240">
        <v>13.218999999999999</v>
      </c>
      <c r="C52" s="240">
        <v>5.53</v>
      </c>
      <c r="D52" s="240">
        <v>4.8099999999999996</v>
      </c>
      <c r="E52" s="240">
        <v>72201681.299999997</v>
      </c>
      <c r="F52" s="71">
        <v>1</v>
      </c>
      <c r="G52" s="71">
        <v>0</v>
      </c>
      <c r="H52" s="71">
        <v>0</v>
      </c>
      <c r="I52" s="246" t="str">
        <f t="shared" si="0"/>
        <v xml:space="preserve">      Гарантований внутрішній борг; 13,219%; 5,53р.</v>
      </c>
      <c r="J52" s="92">
        <f t="shared" si="1"/>
        <v>72201681.299999997</v>
      </c>
      <c r="K52" s="98"/>
      <c r="L52" s="98"/>
      <c r="M52" s="98"/>
      <c r="N52" s="98"/>
      <c r="O52" s="98"/>
      <c r="P52" s="98"/>
      <c r="Q52" s="98"/>
      <c r="R52" s="98"/>
    </row>
    <row r="53" spans="1:18" ht="15.5" x14ac:dyDescent="0.35">
      <c r="A53" s="71" t="s">
        <v>113</v>
      </c>
      <c r="B53" s="240">
        <v>10.202</v>
      </c>
      <c r="C53" s="240">
        <v>4.3499999999999996</v>
      </c>
      <c r="D53" s="240">
        <v>2.65</v>
      </c>
      <c r="E53" s="240">
        <v>11847416.6</v>
      </c>
      <c r="F53" s="71">
        <v>0</v>
      </c>
      <c r="G53" s="71">
        <v>0</v>
      </c>
      <c r="H53" s="71">
        <v>0</v>
      </c>
      <c r="I53" s="246" t="str">
        <f t="shared" si="0"/>
        <v xml:space="preserve">         в т.ч. Облігації; 10,202%; 4,35р.</v>
      </c>
      <c r="J53" s="92">
        <f t="shared" si="1"/>
        <v>11847416.6</v>
      </c>
      <c r="K53" s="98"/>
      <c r="L53" s="98"/>
      <c r="M53" s="98"/>
      <c r="N53" s="98"/>
      <c r="O53" s="98"/>
      <c r="P53" s="98"/>
      <c r="Q53" s="98"/>
      <c r="R53" s="98"/>
    </row>
    <row r="54" spans="1:18" ht="15.5" x14ac:dyDescent="0.35">
      <c r="A54" s="71" t="s">
        <v>74</v>
      </c>
      <c r="B54" s="240">
        <v>4.3579999999999997</v>
      </c>
      <c r="C54" s="240">
        <v>10.67</v>
      </c>
      <c r="D54" s="240">
        <v>4.0199999999999996</v>
      </c>
      <c r="E54" s="240">
        <v>285515059.89999998</v>
      </c>
      <c r="F54" s="71">
        <v>1</v>
      </c>
      <c r="G54" s="71">
        <v>0</v>
      </c>
      <c r="H54" s="71">
        <v>0</v>
      </c>
      <c r="I54" s="246"/>
      <c r="J54" s="92">
        <f t="shared" si="1"/>
        <v>285515059.89999998</v>
      </c>
      <c r="K54" s="98"/>
      <c r="L54" s="98"/>
      <c r="M54" s="98"/>
      <c r="N54" s="98"/>
      <c r="O54" s="98"/>
      <c r="P54" s="98"/>
      <c r="Q54" s="98"/>
      <c r="R54" s="98"/>
    </row>
    <row r="55" spans="1:18" ht="15.5" x14ac:dyDescent="0.35">
      <c r="A55" s="71" t="s">
        <v>218</v>
      </c>
      <c r="B55" s="240">
        <v>6.5880000000000001</v>
      </c>
      <c r="C55" s="240">
        <v>5.58</v>
      </c>
      <c r="D55" s="240">
        <v>4.26</v>
      </c>
      <c r="E55" s="240">
        <v>55767115</v>
      </c>
      <c r="F55" s="71">
        <v>0</v>
      </c>
      <c r="G55" s="71">
        <v>0</v>
      </c>
      <c r="H55" s="71">
        <v>0</v>
      </c>
      <c r="I55" s="246"/>
      <c r="J55" s="92">
        <f t="shared" si="1"/>
        <v>55767115</v>
      </c>
      <c r="K55" s="98"/>
      <c r="L55" s="98"/>
      <c r="M55" s="98"/>
      <c r="N55" s="98"/>
      <c r="O55" s="98"/>
      <c r="P55" s="98"/>
      <c r="Q55" s="98"/>
      <c r="R55" s="98"/>
    </row>
    <row r="56" spans="1:18" x14ac:dyDescent="0.3">
      <c r="B56" s="37"/>
      <c r="C56" s="37"/>
      <c r="D56" s="37"/>
      <c r="E56" s="37"/>
      <c r="F56" s="98"/>
      <c r="G56" s="98"/>
      <c r="H56" s="98"/>
      <c r="I56" s="246"/>
      <c r="J56" s="92">
        <f t="shared" si="1"/>
        <v>0</v>
      </c>
      <c r="K56" s="98"/>
      <c r="L56" s="98"/>
      <c r="M56" s="98"/>
      <c r="N56" s="98"/>
      <c r="O56" s="98"/>
      <c r="P56" s="98"/>
      <c r="Q56" s="98"/>
      <c r="R56" s="98"/>
    </row>
    <row r="57" spans="1:18" x14ac:dyDescent="0.3">
      <c r="B57" s="37"/>
      <c r="C57" s="37"/>
      <c r="D57" s="37"/>
      <c r="E57" s="37"/>
      <c r="F57" s="98"/>
      <c r="G57" s="98"/>
      <c r="H57" s="98"/>
      <c r="I57" s="246"/>
      <c r="J57" s="92">
        <f t="shared" si="1"/>
        <v>0</v>
      </c>
      <c r="K57" s="98"/>
      <c r="L57" s="98"/>
      <c r="M57" s="98"/>
      <c r="N57" s="98"/>
      <c r="O57" s="98"/>
      <c r="P57" s="98"/>
      <c r="Q57" s="98"/>
      <c r="R57" s="98"/>
    </row>
    <row r="58" spans="1:18" x14ac:dyDescent="0.3">
      <c r="B58" s="37"/>
      <c r="C58" s="37"/>
      <c r="D58" s="37"/>
      <c r="E58" s="37"/>
      <c r="F58" s="98"/>
      <c r="G58" s="98"/>
      <c r="H58" s="98"/>
      <c r="I58" s="246"/>
      <c r="J58" s="92">
        <f t="shared" si="1"/>
        <v>0</v>
      </c>
      <c r="K58" s="98"/>
      <c r="L58" s="98"/>
      <c r="M58" s="98"/>
      <c r="N58" s="98"/>
      <c r="O58" s="98"/>
      <c r="P58" s="98"/>
      <c r="Q58" s="98"/>
      <c r="R58" s="98"/>
    </row>
    <row r="59" spans="1:18" x14ac:dyDescent="0.3">
      <c r="B59" s="37"/>
      <c r="C59" s="37"/>
      <c r="D59" s="37"/>
      <c r="E59" s="37"/>
      <c r="F59" s="98"/>
      <c r="G59" s="98"/>
      <c r="H59" s="98"/>
      <c r="I59" s="246"/>
      <c r="J59" s="92">
        <f t="shared" si="1"/>
        <v>0</v>
      </c>
      <c r="K59" s="98"/>
      <c r="L59" s="98"/>
      <c r="M59" s="98"/>
      <c r="N59" s="98"/>
      <c r="O59" s="98"/>
      <c r="P59" s="98"/>
      <c r="Q59" s="98"/>
      <c r="R59" s="98"/>
    </row>
    <row r="60" spans="1:18" x14ac:dyDescent="0.3">
      <c r="B60" s="37"/>
      <c r="C60" s="37"/>
      <c r="D60" s="37"/>
      <c r="E60" s="37"/>
      <c r="F60" s="98"/>
      <c r="G60" s="98"/>
      <c r="H60" s="98"/>
      <c r="I60" s="246"/>
      <c r="J60" s="92">
        <f t="shared" si="1"/>
        <v>0</v>
      </c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B61" s="37"/>
      <c r="C61" s="37"/>
      <c r="D61" s="37"/>
      <c r="E61" s="37"/>
      <c r="F61" s="98"/>
      <c r="G61" s="98"/>
      <c r="H61" s="98"/>
      <c r="I61" s="246"/>
      <c r="J61" s="92">
        <f t="shared" si="1"/>
        <v>0</v>
      </c>
      <c r="K61" s="98"/>
      <c r="L61" s="98"/>
      <c r="M61" s="98"/>
      <c r="N61" s="98"/>
      <c r="O61" s="98"/>
      <c r="P61" s="98"/>
      <c r="Q61" s="98"/>
      <c r="R61" s="98"/>
    </row>
    <row r="62" spans="1:18" x14ac:dyDescent="0.3">
      <c r="B62" s="37"/>
      <c r="C62" s="37"/>
      <c r="D62" s="37"/>
      <c r="E62" s="37"/>
      <c r="F62" s="98"/>
      <c r="G62" s="98"/>
      <c r="H62" s="98"/>
      <c r="I62" s="246"/>
      <c r="J62" s="246"/>
      <c r="K62" s="98"/>
      <c r="L62" s="98"/>
      <c r="M62" s="98"/>
      <c r="N62" s="98"/>
      <c r="O62" s="98"/>
      <c r="P62" s="98"/>
      <c r="Q62" s="98"/>
      <c r="R62" s="98"/>
    </row>
    <row r="63" spans="1:18" x14ac:dyDescent="0.3">
      <c r="B63" s="37"/>
      <c r="C63" s="37"/>
      <c r="D63" s="37"/>
      <c r="E63" s="37"/>
      <c r="F63" s="98"/>
      <c r="G63" s="98"/>
      <c r="H63" s="98"/>
      <c r="I63" s="246"/>
      <c r="J63" s="246"/>
      <c r="K63" s="98"/>
      <c r="L63" s="98"/>
      <c r="M63" s="98"/>
      <c r="N63" s="98"/>
      <c r="O63" s="98"/>
      <c r="P63" s="98"/>
      <c r="Q63" s="98"/>
      <c r="R63" s="98"/>
    </row>
    <row r="64" spans="1:18" x14ac:dyDescent="0.3">
      <c r="B64" s="37"/>
      <c r="C64" s="37"/>
      <c r="D64" s="37"/>
      <c r="E64" s="37"/>
      <c r="F64" s="98"/>
      <c r="G64" s="98"/>
      <c r="H64" s="98"/>
      <c r="I64" s="246"/>
      <c r="J64" s="246"/>
      <c r="K64" s="98"/>
      <c r="L64" s="98"/>
      <c r="M64" s="98"/>
      <c r="N64" s="98"/>
      <c r="O64" s="98"/>
      <c r="P64" s="98"/>
      <c r="Q64" s="98"/>
      <c r="R64" s="98"/>
    </row>
    <row r="65" spans="2:18" x14ac:dyDescent="0.3">
      <c r="B65" s="37"/>
      <c r="C65" s="37"/>
      <c r="D65" s="37"/>
      <c r="E65" s="37"/>
      <c r="F65" s="98"/>
      <c r="G65" s="98"/>
      <c r="H65" s="98"/>
      <c r="I65" s="246"/>
      <c r="J65" s="246"/>
      <c r="K65" s="98"/>
      <c r="L65" s="98"/>
      <c r="M65" s="98"/>
      <c r="N65" s="98"/>
      <c r="O65" s="98"/>
      <c r="P65" s="98"/>
      <c r="Q65" s="98"/>
      <c r="R65" s="98"/>
    </row>
    <row r="66" spans="2:18" x14ac:dyDescent="0.3">
      <c r="B66" s="37"/>
      <c r="C66" s="37"/>
      <c r="D66" s="37"/>
      <c r="E66" s="37"/>
      <c r="F66" s="98"/>
      <c r="G66" s="98"/>
      <c r="H66" s="98"/>
      <c r="I66" s="246"/>
      <c r="J66" s="246"/>
      <c r="K66" s="98"/>
      <c r="L66" s="98"/>
      <c r="M66" s="98"/>
      <c r="N66" s="98"/>
      <c r="O66" s="98"/>
      <c r="P66" s="98"/>
      <c r="Q66" s="98"/>
      <c r="R66" s="98"/>
    </row>
    <row r="67" spans="2:18" x14ac:dyDescent="0.3">
      <c r="B67" s="37"/>
      <c r="C67" s="37"/>
      <c r="D67" s="37"/>
      <c r="E67" s="37"/>
      <c r="F67" s="98"/>
      <c r="G67" s="98"/>
      <c r="H67" s="98"/>
      <c r="I67" s="246"/>
      <c r="J67" s="246"/>
      <c r="K67" s="98"/>
      <c r="L67" s="98"/>
      <c r="M67" s="98"/>
      <c r="N67" s="98"/>
      <c r="O67" s="98"/>
      <c r="P67" s="98"/>
      <c r="Q67" s="98"/>
      <c r="R67" s="98"/>
    </row>
    <row r="68" spans="2:18" x14ac:dyDescent="0.3">
      <c r="B68" s="37"/>
      <c r="C68" s="37"/>
      <c r="D68" s="37"/>
      <c r="E68" s="37"/>
      <c r="F68" s="98"/>
      <c r="G68" s="98"/>
      <c r="H68" s="98"/>
      <c r="I68" s="246"/>
      <c r="J68" s="246"/>
      <c r="K68" s="98"/>
      <c r="L68" s="98"/>
      <c r="M68" s="98"/>
      <c r="N68" s="98"/>
      <c r="O68" s="98"/>
      <c r="P68" s="98"/>
      <c r="Q68" s="98"/>
      <c r="R68" s="98"/>
    </row>
    <row r="69" spans="2:18" x14ac:dyDescent="0.3">
      <c r="B69" s="37"/>
      <c r="C69" s="37"/>
      <c r="D69" s="37"/>
      <c r="E69" s="37"/>
      <c r="F69" s="98"/>
      <c r="G69" s="98"/>
      <c r="H69" s="98"/>
      <c r="I69" s="246"/>
      <c r="J69" s="246"/>
      <c r="K69" s="98"/>
      <c r="L69" s="98"/>
      <c r="M69" s="98"/>
      <c r="N69" s="98"/>
      <c r="O69" s="98"/>
      <c r="P69" s="98"/>
      <c r="Q69" s="98"/>
      <c r="R69" s="98"/>
    </row>
    <row r="70" spans="2:18" x14ac:dyDescent="0.3">
      <c r="B70" s="37"/>
      <c r="C70" s="37"/>
      <c r="D70" s="37"/>
      <c r="E70" s="37"/>
      <c r="F70" s="98"/>
      <c r="G70" s="98"/>
      <c r="H70" s="98"/>
      <c r="I70" s="246"/>
      <c r="J70" s="246"/>
      <c r="K70" s="98"/>
      <c r="L70" s="98"/>
      <c r="M70" s="98"/>
      <c r="N70" s="98"/>
      <c r="O70" s="98"/>
      <c r="P70" s="98"/>
      <c r="Q70" s="98"/>
      <c r="R70" s="98"/>
    </row>
    <row r="71" spans="2:18" x14ac:dyDescent="0.3">
      <c r="B71" s="37"/>
      <c r="C71" s="37"/>
      <c r="D71" s="37"/>
      <c r="E71" s="37"/>
      <c r="F71" s="98"/>
      <c r="G71" s="98"/>
      <c r="H71" s="98"/>
      <c r="I71" s="246"/>
      <c r="J71" s="246"/>
      <c r="K71" s="98"/>
      <c r="L71" s="98"/>
      <c r="M71" s="98"/>
      <c r="N71" s="98"/>
      <c r="O71" s="98"/>
      <c r="P71" s="98"/>
      <c r="Q71" s="98"/>
      <c r="R71" s="98"/>
    </row>
    <row r="72" spans="2:18" x14ac:dyDescent="0.3">
      <c r="B72" s="37"/>
      <c r="C72" s="37"/>
      <c r="D72" s="37"/>
      <c r="E72" s="37"/>
      <c r="F72" s="98"/>
      <c r="G72" s="98"/>
      <c r="H72" s="98"/>
      <c r="I72" s="246"/>
      <c r="J72" s="246"/>
      <c r="K72" s="98"/>
      <c r="L72" s="98"/>
      <c r="M72" s="98"/>
      <c r="N72" s="98"/>
      <c r="O72" s="98"/>
      <c r="P72" s="98"/>
      <c r="Q72" s="98"/>
      <c r="R72" s="98"/>
    </row>
    <row r="73" spans="2:18" x14ac:dyDescent="0.3">
      <c r="B73" s="37"/>
      <c r="C73" s="37"/>
      <c r="D73" s="37"/>
      <c r="E73" s="37"/>
      <c r="F73" s="98"/>
      <c r="G73" s="98"/>
      <c r="H73" s="98"/>
      <c r="I73" s="246"/>
      <c r="J73" s="246"/>
      <c r="K73" s="98"/>
      <c r="L73" s="98"/>
      <c r="M73" s="98"/>
      <c r="N73" s="98"/>
      <c r="O73" s="98"/>
      <c r="P73" s="98"/>
      <c r="Q73" s="98"/>
      <c r="R73" s="98"/>
    </row>
    <row r="74" spans="2:18" x14ac:dyDescent="0.3">
      <c r="B74" s="37"/>
      <c r="C74" s="37"/>
      <c r="D74" s="37"/>
      <c r="E74" s="37"/>
      <c r="F74" s="98"/>
      <c r="G74" s="98"/>
      <c r="H74" s="98"/>
      <c r="I74" s="246"/>
      <c r="J74" s="246"/>
      <c r="K74" s="98"/>
      <c r="L74" s="98"/>
      <c r="M74" s="98"/>
      <c r="N74" s="98"/>
      <c r="O74" s="98"/>
      <c r="P74" s="98"/>
      <c r="Q74" s="98"/>
      <c r="R74" s="98"/>
    </row>
    <row r="75" spans="2:18" x14ac:dyDescent="0.3">
      <c r="B75" s="37"/>
      <c r="C75" s="37"/>
      <c r="D75" s="37"/>
      <c r="E75" s="37"/>
      <c r="F75" s="98"/>
      <c r="G75" s="98"/>
      <c r="H75" s="98"/>
      <c r="I75" s="246"/>
      <c r="J75" s="246"/>
      <c r="K75" s="98"/>
      <c r="L75" s="98"/>
      <c r="M75" s="98"/>
      <c r="N75" s="98"/>
      <c r="O75" s="98"/>
      <c r="P75" s="98"/>
      <c r="Q75" s="98"/>
      <c r="R75" s="98"/>
    </row>
    <row r="76" spans="2:18" x14ac:dyDescent="0.3">
      <c r="B76" s="37"/>
      <c r="C76" s="37"/>
      <c r="D76" s="37"/>
      <c r="E76" s="37"/>
      <c r="F76" s="98"/>
      <c r="G76" s="98"/>
      <c r="H76" s="98"/>
      <c r="I76" s="246"/>
      <c r="J76" s="246"/>
      <c r="K76" s="98"/>
      <c r="L76" s="98"/>
      <c r="M76" s="98"/>
      <c r="N76" s="98"/>
      <c r="O76" s="98"/>
      <c r="P76" s="98"/>
      <c r="Q76" s="98"/>
      <c r="R76" s="98"/>
    </row>
    <row r="77" spans="2:18" x14ac:dyDescent="0.3">
      <c r="B77" s="37"/>
      <c r="C77" s="37"/>
      <c r="D77" s="37"/>
      <c r="E77" s="37"/>
      <c r="F77" s="98"/>
      <c r="G77" s="98"/>
      <c r="H77" s="98"/>
      <c r="I77" s="246"/>
      <c r="J77" s="246"/>
      <c r="K77" s="98"/>
      <c r="L77" s="98"/>
      <c r="M77" s="98"/>
      <c r="N77" s="98"/>
      <c r="O77" s="98"/>
      <c r="P77" s="98"/>
      <c r="Q77" s="98"/>
      <c r="R77" s="98"/>
    </row>
    <row r="78" spans="2:18" x14ac:dyDescent="0.3">
      <c r="B78" s="37"/>
      <c r="C78" s="37"/>
      <c r="D78" s="37"/>
      <c r="E78" s="37"/>
      <c r="F78" s="98"/>
      <c r="G78" s="98"/>
      <c r="H78" s="98"/>
      <c r="I78" s="246"/>
      <c r="J78" s="246"/>
      <c r="K78" s="98"/>
      <c r="L78" s="98"/>
      <c r="M78" s="98"/>
      <c r="N78" s="98"/>
      <c r="O78" s="98"/>
      <c r="P78" s="98"/>
      <c r="Q78" s="98"/>
      <c r="R78" s="98"/>
    </row>
    <row r="79" spans="2:18" x14ac:dyDescent="0.3">
      <c r="B79" s="37"/>
      <c r="C79" s="37"/>
      <c r="D79" s="37"/>
      <c r="E79" s="37"/>
      <c r="F79" s="98"/>
      <c r="G79" s="98"/>
      <c r="H79" s="98"/>
      <c r="I79" s="246"/>
      <c r="J79" s="246"/>
      <c r="K79" s="98"/>
      <c r="L79" s="98"/>
      <c r="M79" s="98"/>
      <c r="N79" s="98"/>
      <c r="O79" s="98"/>
      <c r="P79" s="98"/>
      <c r="Q79" s="98"/>
      <c r="R79" s="98"/>
    </row>
    <row r="80" spans="2:18" x14ac:dyDescent="0.3">
      <c r="B80" s="37"/>
      <c r="C80" s="37"/>
      <c r="D80" s="37"/>
      <c r="E80" s="37"/>
      <c r="F80" s="98"/>
      <c r="G80" s="98"/>
      <c r="H80" s="98"/>
      <c r="I80" s="246"/>
      <c r="J80" s="246"/>
      <c r="K80" s="98"/>
      <c r="L80" s="98"/>
      <c r="M80" s="98"/>
      <c r="N80" s="98"/>
      <c r="O80" s="98"/>
      <c r="P80" s="98"/>
      <c r="Q80" s="98"/>
      <c r="R80" s="98"/>
    </row>
    <row r="81" spans="2:18" x14ac:dyDescent="0.3">
      <c r="B81" s="37"/>
      <c r="C81" s="37"/>
      <c r="D81" s="37"/>
      <c r="E81" s="37"/>
      <c r="F81" s="98"/>
      <c r="G81" s="98"/>
      <c r="H81" s="98"/>
      <c r="I81" s="246"/>
      <c r="J81" s="246"/>
      <c r="K81" s="98"/>
      <c r="L81" s="98"/>
      <c r="M81" s="98"/>
      <c r="N81" s="98"/>
      <c r="O81" s="98"/>
      <c r="P81" s="98"/>
      <c r="Q81" s="98"/>
      <c r="R81" s="98"/>
    </row>
    <row r="82" spans="2:18" x14ac:dyDescent="0.3">
      <c r="B82" s="37"/>
      <c r="C82" s="37"/>
      <c r="D82" s="37"/>
      <c r="E82" s="37"/>
      <c r="F82" s="98"/>
      <c r="G82" s="98"/>
      <c r="H82" s="98"/>
      <c r="I82" s="246"/>
      <c r="J82" s="246"/>
      <c r="K82" s="98"/>
      <c r="L82" s="98"/>
      <c r="M82" s="98"/>
      <c r="N82" s="98"/>
      <c r="O82" s="98"/>
      <c r="P82" s="98"/>
      <c r="Q82" s="98"/>
      <c r="R82" s="98"/>
    </row>
    <row r="83" spans="2:18" x14ac:dyDescent="0.3">
      <c r="B83" s="37"/>
      <c r="C83" s="37"/>
      <c r="D83" s="37"/>
      <c r="E83" s="37"/>
      <c r="F83" s="98"/>
      <c r="G83" s="98"/>
      <c r="H83" s="98"/>
      <c r="I83" s="246"/>
      <c r="J83" s="246"/>
      <c r="K83" s="98"/>
      <c r="L83" s="98"/>
      <c r="M83" s="98"/>
      <c r="N83" s="98"/>
      <c r="O83" s="98"/>
      <c r="P83" s="98"/>
      <c r="Q83" s="98"/>
      <c r="R83" s="98"/>
    </row>
    <row r="84" spans="2:18" x14ac:dyDescent="0.3">
      <c r="B84" s="37"/>
      <c r="C84" s="37"/>
      <c r="D84" s="37"/>
      <c r="E84" s="37"/>
      <c r="F84" s="98"/>
      <c r="G84" s="98"/>
      <c r="H84" s="98"/>
      <c r="I84" s="246"/>
      <c r="J84" s="246"/>
      <c r="K84" s="98"/>
      <c r="L84" s="98"/>
      <c r="M84" s="98"/>
      <c r="N84" s="98"/>
      <c r="O84" s="98"/>
      <c r="P84" s="98"/>
      <c r="Q84" s="98"/>
      <c r="R84" s="98"/>
    </row>
    <row r="85" spans="2:18" x14ac:dyDescent="0.3">
      <c r="B85" s="37"/>
      <c r="C85" s="37"/>
      <c r="D85" s="37"/>
      <c r="E85" s="37"/>
      <c r="F85" s="98"/>
      <c r="G85" s="98"/>
      <c r="H85" s="98"/>
      <c r="I85" s="246"/>
      <c r="J85" s="246"/>
      <c r="K85" s="98"/>
      <c r="L85" s="98"/>
      <c r="M85" s="98"/>
      <c r="N85" s="98"/>
      <c r="O85" s="98"/>
      <c r="P85" s="98"/>
      <c r="Q85" s="98"/>
      <c r="R85" s="98"/>
    </row>
    <row r="86" spans="2:18" x14ac:dyDescent="0.3">
      <c r="B86" s="37"/>
      <c r="C86" s="37"/>
      <c r="D86" s="37"/>
      <c r="E86" s="37"/>
      <c r="F86" s="98"/>
      <c r="G86" s="98"/>
      <c r="H86" s="98"/>
      <c r="I86" s="246"/>
      <c r="J86" s="246"/>
      <c r="K86" s="98"/>
      <c r="L86" s="98"/>
      <c r="M86" s="98"/>
      <c r="N86" s="98"/>
      <c r="O86" s="98"/>
      <c r="P86" s="98"/>
      <c r="Q86" s="98"/>
      <c r="R86" s="98"/>
    </row>
    <row r="87" spans="2:18" x14ac:dyDescent="0.3">
      <c r="B87" s="37"/>
      <c r="C87" s="37"/>
      <c r="D87" s="37"/>
      <c r="E87" s="37"/>
      <c r="F87" s="98"/>
      <c r="G87" s="98"/>
      <c r="H87" s="98"/>
      <c r="I87" s="246"/>
      <c r="J87" s="246"/>
      <c r="K87" s="98"/>
      <c r="L87" s="98"/>
      <c r="M87" s="98"/>
      <c r="N87" s="98"/>
      <c r="O87" s="98"/>
      <c r="P87" s="98"/>
      <c r="Q87" s="98"/>
      <c r="R87" s="98"/>
    </row>
    <row r="88" spans="2:18" x14ac:dyDescent="0.3">
      <c r="B88" s="37"/>
      <c r="C88" s="37"/>
      <c r="D88" s="37"/>
      <c r="E88" s="37"/>
      <c r="F88" s="98"/>
      <c r="G88" s="98"/>
      <c r="H88" s="98"/>
      <c r="I88" s="246"/>
      <c r="J88" s="246"/>
      <c r="K88" s="98"/>
      <c r="L88" s="98"/>
      <c r="M88" s="98"/>
      <c r="N88" s="98"/>
      <c r="O88" s="98"/>
      <c r="P88" s="98"/>
      <c r="Q88" s="98"/>
      <c r="R88" s="98"/>
    </row>
    <row r="89" spans="2:18" x14ac:dyDescent="0.3">
      <c r="B89" s="37"/>
      <c r="C89" s="37"/>
      <c r="D89" s="37"/>
      <c r="E89" s="37"/>
      <c r="F89" s="98"/>
      <c r="G89" s="98"/>
      <c r="H89" s="98"/>
      <c r="I89" s="246"/>
      <c r="J89" s="246"/>
      <c r="K89" s="98"/>
      <c r="L89" s="98"/>
      <c r="M89" s="98"/>
      <c r="N89" s="98"/>
      <c r="O89" s="98"/>
      <c r="P89" s="98"/>
      <c r="Q89" s="98"/>
      <c r="R89" s="98"/>
    </row>
    <row r="90" spans="2:18" x14ac:dyDescent="0.3">
      <c r="B90" s="37"/>
      <c r="C90" s="37"/>
      <c r="D90" s="37"/>
      <c r="E90" s="37"/>
      <c r="F90" s="98"/>
      <c r="G90" s="98"/>
      <c r="H90" s="98"/>
      <c r="I90" s="246"/>
      <c r="J90" s="246"/>
      <c r="K90" s="98"/>
      <c r="L90" s="98"/>
      <c r="M90" s="98"/>
      <c r="N90" s="98"/>
      <c r="O90" s="98"/>
      <c r="P90" s="98"/>
      <c r="Q90" s="98"/>
      <c r="R90" s="98"/>
    </row>
    <row r="91" spans="2:18" x14ac:dyDescent="0.3">
      <c r="B91" s="37"/>
      <c r="C91" s="37"/>
      <c r="D91" s="37"/>
      <c r="E91" s="37"/>
      <c r="F91" s="98"/>
      <c r="G91" s="98"/>
      <c r="H91" s="98"/>
      <c r="I91" s="246"/>
      <c r="J91" s="246"/>
      <c r="K91" s="98"/>
      <c r="L91" s="98"/>
      <c r="M91" s="98"/>
      <c r="N91" s="98"/>
      <c r="O91" s="98"/>
      <c r="P91" s="98"/>
      <c r="Q91" s="98"/>
      <c r="R91" s="98"/>
    </row>
    <row r="92" spans="2:18" x14ac:dyDescent="0.3">
      <c r="B92" s="37"/>
      <c r="C92" s="37"/>
      <c r="D92" s="37"/>
      <c r="E92" s="37"/>
      <c r="F92" s="98"/>
      <c r="G92" s="98"/>
      <c r="H92" s="98"/>
      <c r="I92" s="246"/>
      <c r="J92" s="246"/>
      <c r="K92" s="98"/>
      <c r="L92" s="98"/>
      <c r="M92" s="98"/>
      <c r="N92" s="98"/>
      <c r="O92" s="98"/>
      <c r="P92" s="98"/>
      <c r="Q92" s="98"/>
      <c r="R92" s="98"/>
    </row>
    <row r="93" spans="2:18" x14ac:dyDescent="0.3">
      <c r="B93" s="37"/>
      <c r="C93" s="37"/>
      <c r="D93" s="37"/>
      <c r="E93" s="37"/>
      <c r="F93" s="98"/>
      <c r="G93" s="98"/>
      <c r="H93" s="98"/>
      <c r="I93" s="246"/>
      <c r="J93" s="246"/>
      <c r="K93" s="98"/>
      <c r="L93" s="98"/>
      <c r="M93" s="98"/>
      <c r="N93" s="98"/>
      <c r="O93" s="98"/>
      <c r="P93" s="98"/>
      <c r="Q93" s="98"/>
      <c r="R93" s="98"/>
    </row>
    <row r="94" spans="2:18" x14ac:dyDescent="0.3">
      <c r="B94" s="37"/>
      <c r="C94" s="37"/>
      <c r="D94" s="37"/>
      <c r="E94" s="37"/>
      <c r="F94" s="98"/>
      <c r="G94" s="98"/>
      <c r="H94" s="98"/>
      <c r="I94" s="246"/>
      <c r="J94" s="246"/>
      <c r="K94" s="98"/>
      <c r="L94" s="98"/>
      <c r="M94" s="98"/>
      <c r="N94" s="98"/>
      <c r="O94" s="98"/>
      <c r="P94" s="98"/>
      <c r="Q94" s="98"/>
      <c r="R94" s="98"/>
    </row>
    <row r="95" spans="2:18" x14ac:dyDescent="0.3">
      <c r="B95" s="37"/>
      <c r="C95" s="37"/>
      <c r="D95" s="37"/>
      <c r="E95" s="37"/>
      <c r="F95" s="98"/>
      <c r="G95" s="98"/>
      <c r="H95" s="98"/>
      <c r="I95" s="246"/>
      <c r="J95" s="246"/>
      <c r="K95" s="98"/>
      <c r="L95" s="98"/>
      <c r="M95" s="98"/>
      <c r="N95" s="98"/>
      <c r="O95" s="98"/>
      <c r="P95" s="98"/>
      <c r="Q95" s="98"/>
      <c r="R95" s="98"/>
    </row>
    <row r="96" spans="2:18" x14ac:dyDescent="0.3">
      <c r="B96" s="37"/>
      <c r="C96" s="37"/>
      <c r="D96" s="37"/>
      <c r="E96" s="37"/>
      <c r="F96" s="98"/>
      <c r="G96" s="98"/>
      <c r="H96" s="98"/>
      <c r="I96" s="246"/>
      <c r="J96" s="246"/>
      <c r="K96" s="98"/>
      <c r="L96" s="98"/>
      <c r="M96" s="98"/>
      <c r="N96" s="98"/>
      <c r="O96" s="98"/>
      <c r="P96" s="98"/>
      <c r="Q96" s="98"/>
      <c r="R96" s="98"/>
    </row>
    <row r="97" spans="2:18" x14ac:dyDescent="0.3">
      <c r="B97" s="37"/>
      <c r="C97" s="37"/>
      <c r="D97" s="37"/>
      <c r="E97" s="37"/>
      <c r="F97" s="98"/>
      <c r="G97" s="98"/>
      <c r="H97" s="98"/>
      <c r="I97" s="246"/>
      <c r="J97" s="246"/>
      <c r="K97" s="98"/>
      <c r="L97" s="98"/>
      <c r="M97" s="98"/>
      <c r="N97" s="98"/>
      <c r="O97" s="98"/>
      <c r="P97" s="98"/>
      <c r="Q97" s="98"/>
      <c r="R97" s="98"/>
    </row>
    <row r="98" spans="2:18" x14ac:dyDescent="0.3">
      <c r="B98" s="37"/>
      <c r="C98" s="37"/>
      <c r="D98" s="37"/>
      <c r="E98" s="37"/>
      <c r="F98" s="98"/>
      <c r="G98" s="98"/>
      <c r="H98" s="98"/>
      <c r="I98" s="246"/>
      <c r="J98" s="246"/>
      <c r="K98" s="98"/>
      <c r="L98" s="98"/>
      <c r="M98" s="98"/>
      <c r="N98" s="98"/>
      <c r="O98" s="98"/>
      <c r="P98" s="98"/>
      <c r="Q98" s="98"/>
      <c r="R98" s="98"/>
    </row>
    <row r="99" spans="2:18" x14ac:dyDescent="0.3">
      <c r="B99" s="37"/>
      <c r="C99" s="37"/>
      <c r="D99" s="37"/>
      <c r="E99" s="37"/>
      <c r="F99" s="98"/>
      <c r="G99" s="98"/>
      <c r="H99" s="98"/>
      <c r="I99" s="246"/>
      <c r="J99" s="246"/>
      <c r="K99" s="98"/>
      <c r="L99" s="98"/>
      <c r="M99" s="98"/>
      <c r="N99" s="98"/>
      <c r="O99" s="98"/>
      <c r="P99" s="98"/>
      <c r="Q99" s="98"/>
      <c r="R99" s="98"/>
    </row>
    <row r="100" spans="2:18" x14ac:dyDescent="0.3">
      <c r="B100" s="37"/>
      <c r="C100" s="37"/>
      <c r="D100" s="37"/>
      <c r="E100" s="37"/>
      <c r="F100" s="98"/>
      <c r="G100" s="98"/>
      <c r="H100" s="98"/>
      <c r="I100" s="246"/>
      <c r="J100" s="246"/>
      <c r="K100" s="98"/>
      <c r="L100" s="98"/>
      <c r="M100" s="98"/>
      <c r="N100" s="98"/>
      <c r="O100" s="98"/>
      <c r="P100" s="98"/>
      <c r="Q100" s="98"/>
      <c r="R100" s="98"/>
    </row>
    <row r="101" spans="2:18" x14ac:dyDescent="0.3">
      <c r="B101" s="37"/>
      <c r="C101" s="37"/>
      <c r="D101" s="37"/>
      <c r="E101" s="37"/>
      <c r="F101" s="98"/>
      <c r="G101" s="98"/>
      <c r="H101" s="98"/>
      <c r="I101" s="246"/>
      <c r="J101" s="246"/>
      <c r="K101" s="98"/>
      <c r="L101" s="98"/>
      <c r="M101" s="98"/>
      <c r="N101" s="98"/>
      <c r="O101" s="98"/>
      <c r="P101" s="98"/>
      <c r="Q101" s="98"/>
      <c r="R101" s="98"/>
    </row>
    <row r="102" spans="2:18" x14ac:dyDescent="0.3">
      <c r="B102" s="37"/>
      <c r="C102" s="37"/>
      <c r="D102" s="37"/>
      <c r="E102" s="37"/>
      <c r="F102" s="98"/>
      <c r="G102" s="98"/>
      <c r="H102" s="98"/>
      <c r="I102" s="246"/>
      <c r="J102" s="246"/>
      <c r="K102" s="98"/>
      <c r="L102" s="98"/>
      <c r="M102" s="98"/>
      <c r="N102" s="98"/>
      <c r="O102" s="98"/>
      <c r="P102" s="98"/>
      <c r="Q102" s="98"/>
      <c r="R102" s="98"/>
    </row>
    <row r="103" spans="2:18" x14ac:dyDescent="0.3">
      <c r="B103" s="37"/>
      <c r="C103" s="37"/>
      <c r="D103" s="37"/>
      <c r="E103" s="37"/>
      <c r="F103" s="98"/>
      <c r="G103" s="98"/>
      <c r="H103" s="98"/>
      <c r="I103" s="246"/>
      <c r="J103" s="246"/>
      <c r="K103" s="98"/>
      <c r="L103" s="98"/>
      <c r="M103" s="98"/>
      <c r="N103" s="98"/>
      <c r="O103" s="98"/>
      <c r="P103" s="98"/>
      <c r="Q103" s="98"/>
      <c r="R103" s="98"/>
    </row>
    <row r="104" spans="2:18" x14ac:dyDescent="0.3">
      <c r="B104" s="37"/>
      <c r="C104" s="37"/>
      <c r="D104" s="37"/>
      <c r="E104" s="37"/>
      <c r="F104" s="98"/>
      <c r="G104" s="98"/>
      <c r="H104" s="98"/>
      <c r="I104" s="246"/>
      <c r="J104" s="246"/>
      <c r="K104" s="98"/>
      <c r="L104" s="98"/>
      <c r="M104" s="98"/>
      <c r="N104" s="98"/>
      <c r="O104" s="98"/>
      <c r="P104" s="98"/>
      <c r="Q104" s="98"/>
      <c r="R104" s="98"/>
    </row>
    <row r="105" spans="2:18" x14ac:dyDescent="0.3">
      <c r="B105" s="37"/>
      <c r="C105" s="37"/>
      <c r="D105" s="37"/>
      <c r="E105" s="37"/>
      <c r="F105" s="98"/>
      <c r="G105" s="98"/>
      <c r="H105" s="98"/>
      <c r="I105" s="246"/>
      <c r="J105" s="246"/>
      <c r="K105" s="98"/>
      <c r="L105" s="98"/>
      <c r="M105" s="98"/>
      <c r="N105" s="98"/>
      <c r="O105" s="98"/>
      <c r="P105" s="98"/>
      <c r="Q105" s="98"/>
      <c r="R105" s="98"/>
    </row>
    <row r="106" spans="2:18" x14ac:dyDescent="0.3">
      <c r="B106" s="37"/>
      <c r="C106" s="37"/>
      <c r="D106" s="37"/>
      <c r="E106" s="37"/>
      <c r="F106" s="98"/>
      <c r="G106" s="98"/>
      <c r="H106" s="98"/>
      <c r="I106" s="246"/>
      <c r="J106" s="246"/>
      <c r="K106" s="98"/>
      <c r="L106" s="98"/>
      <c r="M106" s="98"/>
      <c r="N106" s="98"/>
      <c r="O106" s="98"/>
      <c r="P106" s="98"/>
      <c r="Q106" s="98"/>
      <c r="R106" s="98"/>
    </row>
    <row r="107" spans="2:18" x14ac:dyDescent="0.3">
      <c r="B107" s="37"/>
      <c r="C107" s="37"/>
      <c r="D107" s="37"/>
      <c r="E107" s="37"/>
      <c r="F107" s="98"/>
      <c r="G107" s="98"/>
      <c r="H107" s="98"/>
      <c r="I107" s="246"/>
      <c r="J107" s="246"/>
      <c r="K107" s="98"/>
      <c r="L107" s="98"/>
      <c r="M107" s="98"/>
      <c r="N107" s="98"/>
      <c r="O107" s="98"/>
      <c r="P107" s="98"/>
      <c r="Q107" s="98"/>
      <c r="R107" s="98"/>
    </row>
    <row r="108" spans="2:18" x14ac:dyDescent="0.3">
      <c r="B108" s="37"/>
      <c r="C108" s="37"/>
      <c r="D108" s="37"/>
      <c r="E108" s="37"/>
      <c r="F108" s="98"/>
      <c r="G108" s="98"/>
      <c r="H108" s="98"/>
      <c r="I108" s="246"/>
      <c r="J108" s="246"/>
      <c r="K108" s="98"/>
      <c r="L108" s="98"/>
      <c r="M108" s="98"/>
      <c r="N108" s="98"/>
      <c r="O108" s="98"/>
      <c r="P108" s="98"/>
      <c r="Q108" s="98"/>
      <c r="R108" s="98"/>
    </row>
    <row r="109" spans="2:18" x14ac:dyDescent="0.3">
      <c r="B109" s="37"/>
      <c r="C109" s="37"/>
      <c r="D109" s="37"/>
      <c r="E109" s="37"/>
      <c r="F109" s="98"/>
      <c r="G109" s="98"/>
      <c r="H109" s="98"/>
      <c r="I109" s="246"/>
      <c r="J109" s="246"/>
      <c r="K109" s="98"/>
      <c r="L109" s="98"/>
      <c r="M109" s="98"/>
      <c r="N109" s="98"/>
      <c r="O109" s="98"/>
      <c r="P109" s="98"/>
      <c r="Q109" s="98"/>
      <c r="R109" s="98"/>
    </row>
    <row r="110" spans="2:18" x14ac:dyDescent="0.3">
      <c r="B110" s="37"/>
      <c r="C110" s="37"/>
      <c r="D110" s="37"/>
      <c r="E110" s="37"/>
      <c r="F110" s="98"/>
      <c r="G110" s="98"/>
      <c r="H110" s="98"/>
      <c r="I110" s="246"/>
      <c r="J110" s="246"/>
      <c r="K110" s="98"/>
      <c r="L110" s="98"/>
      <c r="M110" s="98"/>
      <c r="N110" s="98"/>
      <c r="O110" s="98"/>
      <c r="P110" s="98"/>
      <c r="Q110" s="98"/>
      <c r="R110" s="98"/>
    </row>
    <row r="111" spans="2:18" x14ac:dyDescent="0.3">
      <c r="B111" s="37"/>
      <c r="C111" s="37"/>
      <c r="D111" s="37"/>
      <c r="E111" s="37"/>
      <c r="F111" s="98"/>
      <c r="G111" s="98"/>
      <c r="H111" s="98"/>
      <c r="I111" s="246"/>
      <c r="J111" s="246"/>
      <c r="K111" s="98"/>
      <c r="L111" s="98"/>
      <c r="M111" s="98"/>
      <c r="N111" s="98"/>
      <c r="O111" s="98"/>
      <c r="P111" s="98"/>
      <c r="Q111" s="98"/>
      <c r="R111" s="98"/>
    </row>
    <row r="112" spans="2:18" x14ac:dyDescent="0.3">
      <c r="B112" s="37"/>
      <c r="C112" s="37"/>
      <c r="D112" s="37"/>
      <c r="E112" s="37"/>
      <c r="F112" s="98"/>
      <c r="G112" s="98"/>
      <c r="H112" s="98"/>
      <c r="I112" s="246"/>
      <c r="J112" s="246"/>
      <c r="K112" s="98"/>
      <c r="L112" s="98"/>
      <c r="M112" s="98"/>
      <c r="N112" s="98"/>
      <c r="O112" s="98"/>
      <c r="P112" s="98"/>
      <c r="Q112" s="98"/>
      <c r="R112" s="98"/>
    </row>
    <row r="113" spans="2:18" x14ac:dyDescent="0.3">
      <c r="B113" s="37"/>
      <c r="C113" s="37"/>
      <c r="D113" s="37"/>
      <c r="E113" s="37"/>
      <c r="F113" s="98"/>
      <c r="G113" s="98"/>
      <c r="H113" s="98"/>
      <c r="I113" s="246"/>
      <c r="J113" s="246"/>
      <c r="K113" s="98"/>
      <c r="L113" s="98"/>
      <c r="M113" s="98"/>
      <c r="N113" s="98"/>
      <c r="O113" s="98"/>
      <c r="P113" s="98"/>
      <c r="Q113" s="98"/>
      <c r="R113" s="98"/>
    </row>
    <row r="114" spans="2:18" x14ac:dyDescent="0.3">
      <c r="B114" s="37"/>
      <c r="C114" s="37"/>
      <c r="D114" s="37"/>
      <c r="E114" s="37"/>
      <c r="F114" s="98"/>
      <c r="G114" s="98"/>
      <c r="H114" s="98"/>
      <c r="I114" s="246"/>
      <c r="J114" s="246"/>
      <c r="K114" s="98"/>
      <c r="L114" s="98"/>
      <c r="M114" s="98"/>
      <c r="N114" s="98"/>
      <c r="O114" s="98"/>
      <c r="P114" s="98"/>
      <c r="Q114" s="98"/>
      <c r="R114" s="98"/>
    </row>
    <row r="115" spans="2:18" x14ac:dyDescent="0.3">
      <c r="B115" s="37"/>
      <c r="C115" s="37"/>
      <c r="D115" s="37"/>
      <c r="E115" s="37"/>
      <c r="F115" s="98"/>
      <c r="G115" s="98"/>
      <c r="H115" s="98"/>
      <c r="I115" s="246"/>
      <c r="J115" s="246"/>
      <c r="K115" s="98"/>
      <c r="L115" s="98"/>
      <c r="M115" s="98"/>
      <c r="N115" s="98"/>
      <c r="O115" s="98"/>
      <c r="P115" s="98"/>
      <c r="Q115" s="98"/>
      <c r="R115" s="98"/>
    </row>
    <row r="116" spans="2:18" x14ac:dyDescent="0.3">
      <c r="B116" s="37"/>
      <c r="C116" s="37"/>
      <c r="D116" s="37"/>
      <c r="E116" s="37"/>
      <c r="F116" s="98"/>
      <c r="G116" s="98"/>
      <c r="H116" s="98"/>
      <c r="I116" s="246"/>
      <c r="J116" s="246"/>
      <c r="K116" s="98"/>
      <c r="L116" s="98"/>
      <c r="M116" s="98"/>
      <c r="N116" s="98"/>
      <c r="O116" s="98"/>
      <c r="P116" s="98"/>
      <c r="Q116" s="98"/>
      <c r="R116" s="98"/>
    </row>
    <row r="117" spans="2:18" x14ac:dyDescent="0.3">
      <c r="B117" s="37"/>
      <c r="C117" s="37"/>
      <c r="D117" s="37"/>
      <c r="E117" s="37"/>
      <c r="F117" s="98"/>
      <c r="G117" s="98"/>
      <c r="H117" s="98"/>
      <c r="I117" s="246"/>
      <c r="J117" s="246"/>
      <c r="K117" s="98"/>
      <c r="L117" s="98"/>
      <c r="M117" s="98"/>
      <c r="N117" s="98"/>
      <c r="O117" s="98"/>
      <c r="P117" s="98"/>
      <c r="Q117" s="98"/>
      <c r="R117" s="98"/>
    </row>
    <row r="118" spans="2:18" x14ac:dyDescent="0.3">
      <c r="B118" s="37"/>
      <c r="C118" s="37"/>
      <c r="D118" s="37"/>
      <c r="E118" s="37"/>
      <c r="F118" s="98"/>
      <c r="G118" s="98"/>
      <c r="H118" s="98"/>
      <c r="I118" s="246"/>
      <c r="J118" s="246"/>
      <c r="K118" s="98"/>
      <c r="L118" s="98"/>
      <c r="M118" s="98"/>
      <c r="N118" s="98"/>
      <c r="O118" s="98"/>
      <c r="P118" s="98"/>
      <c r="Q118" s="98"/>
      <c r="R118" s="98"/>
    </row>
    <row r="119" spans="2:18" x14ac:dyDescent="0.3">
      <c r="B119" s="37"/>
      <c r="C119" s="37"/>
      <c r="D119" s="37"/>
      <c r="E119" s="37"/>
      <c r="F119" s="98"/>
      <c r="G119" s="98"/>
      <c r="H119" s="98"/>
      <c r="I119" s="246"/>
      <c r="J119" s="246"/>
      <c r="K119" s="98"/>
      <c r="L119" s="98"/>
      <c r="M119" s="98"/>
      <c r="N119" s="98"/>
      <c r="O119" s="98"/>
      <c r="P119" s="98"/>
      <c r="Q119" s="98"/>
      <c r="R119" s="98"/>
    </row>
    <row r="120" spans="2:18" x14ac:dyDescent="0.3">
      <c r="B120" s="37"/>
      <c r="C120" s="37"/>
      <c r="D120" s="37"/>
      <c r="E120" s="37"/>
      <c r="F120" s="98"/>
      <c r="G120" s="98"/>
      <c r="H120" s="98"/>
      <c r="I120" s="246"/>
      <c r="J120" s="246"/>
      <c r="K120" s="98"/>
      <c r="L120" s="98"/>
      <c r="M120" s="98"/>
      <c r="N120" s="98"/>
      <c r="O120" s="98"/>
      <c r="P120" s="98"/>
      <c r="Q120" s="98"/>
      <c r="R120" s="98"/>
    </row>
    <row r="121" spans="2:18" x14ac:dyDescent="0.3">
      <c r="B121" s="37"/>
      <c r="C121" s="37"/>
      <c r="D121" s="37"/>
      <c r="E121" s="37"/>
      <c r="F121" s="98"/>
      <c r="G121" s="98"/>
      <c r="H121" s="98"/>
      <c r="I121" s="246"/>
      <c r="J121" s="246"/>
      <c r="K121" s="98"/>
      <c r="L121" s="98"/>
      <c r="M121" s="98"/>
      <c r="N121" s="98"/>
      <c r="O121" s="98"/>
      <c r="P121" s="98"/>
      <c r="Q121" s="98"/>
      <c r="R121" s="98"/>
    </row>
    <row r="122" spans="2:18" x14ac:dyDescent="0.3">
      <c r="B122" s="37"/>
      <c r="C122" s="37"/>
      <c r="D122" s="37"/>
      <c r="E122" s="37"/>
      <c r="F122" s="98"/>
      <c r="G122" s="98"/>
      <c r="H122" s="98"/>
      <c r="I122" s="246"/>
      <c r="J122" s="246"/>
      <c r="K122" s="98"/>
      <c r="L122" s="98"/>
      <c r="M122" s="98"/>
      <c r="N122" s="98"/>
      <c r="O122" s="98"/>
      <c r="P122" s="98"/>
      <c r="Q122" s="98"/>
      <c r="R122" s="98"/>
    </row>
    <row r="123" spans="2:18" x14ac:dyDescent="0.3">
      <c r="B123" s="37"/>
      <c r="C123" s="37"/>
      <c r="D123" s="37"/>
      <c r="E123" s="37"/>
      <c r="F123" s="98"/>
      <c r="G123" s="98"/>
      <c r="H123" s="98"/>
      <c r="I123" s="246"/>
      <c r="J123" s="246"/>
      <c r="K123" s="98"/>
      <c r="L123" s="98"/>
      <c r="M123" s="98"/>
      <c r="N123" s="98"/>
      <c r="O123" s="98"/>
      <c r="P123" s="98"/>
      <c r="Q123" s="98"/>
      <c r="R123" s="98"/>
    </row>
    <row r="124" spans="2:18" x14ac:dyDescent="0.3">
      <c r="B124" s="37"/>
      <c r="C124" s="37"/>
      <c r="D124" s="37"/>
      <c r="E124" s="37"/>
      <c r="F124" s="98"/>
      <c r="G124" s="98"/>
      <c r="H124" s="98"/>
      <c r="I124" s="246"/>
      <c r="J124" s="246"/>
      <c r="K124" s="98"/>
      <c r="L124" s="98"/>
      <c r="M124" s="98"/>
      <c r="N124" s="98"/>
      <c r="O124" s="98"/>
      <c r="P124" s="98"/>
      <c r="Q124" s="98"/>
      <c r="R124" s="98"/>
    </row>
    <row r="125" spans="2:18" x14ac:dyDescent="0.3">
      <c r="B125" s="37"/>
      <c r="C125" s="37"/>
      <c r="D125" s="37"/>
      <c r="E125" s="37"/>
      <c r="F125" s="98"/>
      <c r="G125" s="98"/>
      <c r="H125" s="98"/>
      <c r="I125" s="246"/>
      <c r="J125" s="246"/>
      <c r="K125" s="98"/>
      <c r="L125" s="98"/>
      <c r="M125" s="98"/>
      <c r="N125" s="98"/>
      <c r="O125" s="98"/>
      <c r="P125" s="98"/>
      <c r="Q125" s="98"/>
      <c r="R125" s="98"/>
    </row>
    <row r="126" spans="2:18" x14ac:dyDescent="0.3">
      <c r="B126" s="37"/>
      <c r="C126" s="37"/>
      <c r="D126" s="37"/>
      <c r="E126" s="37"/>
      <c r="F126" s="98"/>
      <c r="G126" s="98"/>
      <c r="H126" s="98"/>
      <c r="I126" s="246"/>
      <c r="J126" s="246"/>
      <c r="K126" s="98"/>
      <c r="L126" s="98"/>
      <c r="M126" s="98"/>
      <c r="N126" s="98"/>
      <c r="O126" s="98"/>
      <c r="P126" s="98"/>
      <c r="Q126" s="98"/>
      <c r="R126" s="98"/>
    </row>
    <row r="127" spans="2:18" x14ac:dyDescent="0.3">
      <c r="B127" s="37"/>
      <c r="C127" s="37"/>
      <c r="D127" s="37"/>
      <c r="E127" s="37"/>
      <c r="F127" s="98"/>
      <c r="G127" s="98"/>
      <c r="H127" s="98"/>
      <c r="I127" s="246"/>
      <c r="J127" s="246"/>
      <c r="K127" s="98"/>
      <c r="L127" s="98"/>
      <c r="M127" s="98"/>
      <c r="N127" s="98"/>
      <c r="O127" s="98"/>
      <c r="P127" s="98"/>
      <c r="Q127" s="98"/>
      <c r="R127" s="98"/>
    </row>
    <row r="128" spans="2:18" x14ac:dyDescent="0.3">
      <c r="B128" s="37"/>
      <c r="C128" s="37"/>
      <c r="D128" s="37"/>
      <c r="E128" s="37"/>
      <c r="F128" s="98"/>
      <c r="G128" s="98"/>
      <c r="H128" s="98"/>
      <c r="I128" s="246"/>
      <c r="J128" s="246"/>
      <c r="K128" s="98"/>
      <c r="L128" s="98"/>
      <c r="M128" s="98"/>
      <c r="N128" s="98"/>
      <c r="O128" s="98"/>
      <c r="P128" s="98"/>
      <c r="Q128" s="98"/>
      <c r="R128" s="98"/>
    </row>
    <row r="129" spans="2:18" x14ac:dyDescent="0.3">
      <c r="B129" s="37"/>
      <c r="C129" s="37"/>
      <c r="D129" s="37"/>
      <c r="E129" s="37"/>
      <c r="F129" s="98"/>
      <c r="G129" s="98"/>
      <c r="H129" s="98"/>
      <c r="I129" s="246"/>
      <c r="J129" s="246"/>
      <c r="K129" s="98"/>
      <c r="L129" s="98"/>
      <c r="M129" s="98"/>
      <c r="N129" s="98"/>
      <c r="O129" s="98"/>
      <c r="P129" s="98"/>
      <c r="Q129" s="98"/>
      <c r="R129" s="98"/>
    </row>
    <row r="130" spans="2:18" x14ac:dyDescent="0.3">
      <c r="B130" s="37"/>
      <c r="C130" s="37"/>
      <c r="D130" s="37"/>
      <c r="E130" s="37"/>
      <c r="F130" s="98"/>
      <c r="G130" s="98"/>
      <c r="H130" s="98"/>
      <c r="I130" s="246"/>
      <c r="J130" s="246"/>
      <c r="K130" s="98"/>
      <c r="L130" s="98"/>
      <c r="M130" s="98"/>
      <c r="N130" s="98"/>
      <c r="O130" s="98"/>
      <c r="P130" s="98"/>
      <c r="Q130" s="98"/>
      <c r="R130" s="98"/>
    </row>
    <row r="131" spans="2:18" x14ac:dyDescent="0.3">
      <c r="B131" s="37"/>
      <c r="C131" s="37"/>
      <c r="D131" s="37"/>
      <c r="E131" s="37"/>
      <c r="F131" s="98"/>
      <c r="G131" s="98"/>
      <c r="H131" s="98"/>
      <c r="I131" s="246"/>
      <c r="J131" s="246"/>
      <c r="K131" s="98"/>
      <c r="L131" s="98"/>
      <c r="M131" s="98"/>
      <c r="N131" s="98"/>
      <c r="O131" s="98"/>
      <c r="P131" s="98"/>
      <c r="Q131" s="98"/>
      <c r="R131" s="98"/>
    </row>
    <row r="132" spans="2:18" x14ac:dyDescent="0.3">
      <c r="B132" s="37"/>
      <c r="C132" s="37"/>
      <c r="D132" s="37"/>
      <c r="E132" s="37"/>
      <c r="F132" s="98"/>
      <c r="G132" s="98"/>
      <c r="H132" s="98"/>
      <c r="I132" s="246"/>
      <c r="J132" s="246"/>
      <c r="K132" s="98"/>
      <c r="L132" s="98"/>
      <c r="M132" s="98"/>
      <c r="N132" s="98"/>
      <c r="O132" s="98"/>
      <c r="P132" s="98"/>
      <c r="Q132" s="98"/>
      <c r="R132" s="98"/>
    </row>
    <row r="133" spans="2:18" x14ac:dyDescent="0.3">
      <c r="B133" s="37"/>
      <c r="C133" s="37"/>
      <c r="D133" s="37"/>
      <c r="E133" s="37"/>
      <c r="F133" s="98"/>
      <c r="G133" s="98"/>
      <c r="H133" s="98"/>
      <c r="I133" s="246"/>
      <c r="J133" s="246"/>
      <c r="K133" s="98"/>
      <c r="L133" s="98"/>
      <c r="M133" s="98"/>
      <c r="N133" s="98"/>
      <c r="O133" s="98"/>
      <c r="P133" s="98"/>
      <c r="Q133" s="98"/>
      <c r="R133" s="98"/>
    </row>
    <row r="134" spans="2:18" x14ac:dyDescent="0.3">
      <c r="B134" s="37"/>
      <c r="C134" s="37"/>
      <c r="D134" s="37"/>
      <c r="E134" s="37"/>
      <c r="F134" s="98"/>
      <c r="G134" s="98"/>
      <c r="H134" s="98"/>
      <c r="I134" s="246"/>
      <c r="J134" s="246"/>
      <c r="K134" s="98"/>
      <c r="L134" s="98"/>
      <c r="M134" s="98"/>
      <c r="N134" s="98"/>
      <c r="O134" s="98"/>
      <c r="P134" s="98"/>
      <c r="Q134" s="98"/>
      <c r="R134" s="98"/>
    </row>
    <row r="135" spans="2:18" x14ac:dyDescent="0.3">
      <c r="B135" s="37"/>
      <c r="C135" s="37"/>
      <c r="D135" s="37"/>
      <c r="E135" s="37"/>
      <c r="F135" s="98"/>
      <c r="G135" s="98"/>
      <c r="H135" s="98"/>
      <c r="I135" s="246"/>
      <c r="J135" s="246"/>
      <c r="K135" s="98"/>
      <c r="L135" s="98"/>
      <c r="M135" s="98"/>
      <c r="N135" s="98"/>
      <c r="O135" s="98"/>
      <c r="P135" s="98"/>
      <c r="Q135" s="98"/>
      <c r="R135" s="98"/>
    </row>
    <row r="136" spans="2:18" x14ac:dyDescent="0.3">
      <c r="B136" s="37"/>
      <c r="C136" s="37"/>
      <c r="D136" s="37"/>
      <c r="E136" s="37"/>
      <c r="F136" s="98"/>
      <c r="G136" s="98"/>
      <c r="H136" s="98"/>
      <c r="I136" s="246"/>
      <c r="J136" s="246"/>
      <c r="K136" s="98"/>
      <c r="L136" s="98"/>
      <c r="M136" s="98"/>
      <c r="N136" s="98"/>
      <c r="O136" s="98"/>
      <c r="P136" s="98"/>
      <c r="Q136" s="98"/>
      <c r="R136" s="98"/>
    </row>
    <row r="137" spans="2:18" x14ac:dyDescent="0.3">
      <c r="B137" s="37"/>
      <c r="C137" s="37"/>
      <c r="D137" s="37"/>
      <c r="E137" s="37"/>
      <c r="F137" s="98"/>
      <c r="G137" s="98"/>
      <c r="H137" s="98"/>
      <c r="I137" s="246"/>
      <c r="J137" s="246"/>
      <c r="K137" s="98"/>
      <c r="L137" s="98"/>
      <c r="M137" s="98"/>
      <c r="N137" s="98"/>
      <c r="O137" s="98"/>
      <c r="P137" s="98"/>
      <c r="Q137" s="98"/>
      <c r="R137" s="98"/>
    </row>
    <row r="138" spans="2:18" x14ac:dyDescent="0.3">
      <c r="B138" s="37"/>
      <c r="C138" s="37"/>
      <c r="D138" s="37"/>
      <c r="E138" s="37"/>
      <c r="F138" s="98"/>
      <c r="G138" s="98"/>
      <c r="H138" s="98"/>
      <c r="I138" s="246"/>
      <c r="J138" s="246"/>
      <c r="K138" s="98"/>
      <c r="L138" s="98"/>
      <c r="M138" s="98"/>
      <c r="N138" s="98"/>
      <c r="O138" s="98"/>
      <c r="P138" s="98"/>
      <c r="Q138" s="98"/>
      <c r="R138" s="98"/>
    </row>
    <row r="139" spans="2:18" x14ac:dyDescent="0.3">
      <c r="B139" s="37"/>
      <c r="C139" s="37"/>
      <c r="D139" s="37"/>
      <c r="E139" s="37"/>
      <c r="F139" s="98"/>
      <c r="G139" s="98"/>
      <c r="H139" s="98"/>
      <c r="I139" s="246"/>
      <c r="J139" s="246"/>
      <c r="K139" s="98"/>
      <c r="L139" s="98"/>
      <c r="M139" s="98"/>
      <c r="N139" s="98"/>
      <c r="O139" s="98"/>
      <c r="P139" s="98"/>
      <c r="Q139" s="98"/>
      <c r="R139" s="98"/>
    </row>
    <row r="140" spans="2:18" x14ac:dyDescent="0.3">
      <c r="B140" s="37"/>
      <c r="C140" s="37"/>
      <c r="D140" s="37"/>
      <c r="E140" s="37"/>
      <c r="F140" s="98"/>
      <c r="G140" s="98"/>
      <c r="H140" s="98"/>
      <c r="I140" s="246"/>
      <c r="J140" s="246"/>
      <c r="K140" s="98"/>
      <c r="L140" s="98"/>
      <c r="M140" s="98"/>
      <c r="N140" s="98"/>
      <c r="O140" s="98"/>
      <c r="P140" s="98"/>
      <c r="Q140" s="98"/>
      <c r="R140" s="98"/>
    </row>
    <row r="141" spans="2:18" x14ac:dyDescent="0.3">
      <c r="B141" s="37"/>
      <c r="C141" s="37"/>
      <c r="D141" s="37"/>
      <c r="E141" s="37"/>
      <c r="F141" s="98"/>
      <c r="G141" s="98"/>
      <c r="H141" s="98"/>
      <c r="I141" s="246"/>
      <c r="J141" s="246"/>
      <c r="K141" s="98"/>
      <c r="L141" s="98"/>
      <c r="M141" s="98"/>
      <c r="N141" s="98"/>
      <c r="O141" s="98"/>
      <c r="P141" s="98"/>
      <c r="Q141" s="98"/>
      <c r="R141" s="98"/>
    </row>
    <row r="142" spans="2:18" x14ac:dyDescent="0.3">
      <c r="B142" s="37"/>
      <c r="C142" s="37"/>
      <c r="D142" s="37"/>
      <c r="E142" s="37"/>
      <c r="F142" s="98"/>
      <c r="G142" s="98"/>
      <c r="H142" s="98"/>
      <c r="I142" s="246"/>
      <c r="J142" s="246"/>
      <c r="K142" s="98"/>
      <c r="L142" s="98"/>
      <c r="M142" s="98"/>
      <c r="N142" s="98"/>
      <c r="O142" s="98"/>
      <c r="P142" s="98"/>
      <c r="Q142" s="98"/>
      <c r="R142" s="98"/>
    </row>
    <row r="143" spans="2:18" x14ac:dyDescent="0.3">
      <c r="B143" s="37"/>
      <c r="C143" s="37"/>
      <c r="D143" s="37"/>
      <c r="E143" s="37"/>
      <c r="F143" s="98"/>
      <c r="G143" s="98"/>
      <c r="H143" s="98"/>
      <c r="I143" s="246"/>
      <c r="J143" s="246"/>
      <c r="K143" s="98"/>
      <c r="L143" s="98"/>
      <c r="M143" s="98"/>
      <c r="N143" s="98"/>
      <c r="O143" s="98"/>
      <c r="P143" s="98"/>
      <c r="Q143" s="98"/>
      <c r="R143" s="98"/>
    </row>
    <row r="144" spans="2:18" x14ac:dyDescent="0.3">
      <c r="B144" s="37"/>
      <c r="C144" s="37"/>
      <c r="D144" s="37"/>
      <c r="E144" s="37"/>
      <c r="F144" s="98"/>
      <c r="G144" s="98"/>
      <c r="H144" s="98"/>
      <c r="I144" s="246"/>
      <c r="J144" s="246"/>
      <c r="K144" s="98"/>
      <c r="L144" s="98"/>
      <c r="M144" s="98"/>
      <c r="N144" s="98"/>
      <c r="O144" s="98"/>
      <c r="P144" s="98"/>
      <c r="Q144" s="98"/>
      <c r="R144" s="98"/>
    </row>
    <row r="145" spans="2:18" x14ac:dyDescent="0.3">
      <c r="B145" s="37"/>
      <c r="C145" s="37"/>
      <c r="D145" s="37"/>
      <c r="E145" s="37"/>
      <c r="F145" s="98"/>
      <c r="G145" s="98"/>
      <c r="H145" s="98"/>
      <c r="I145" s="246"/>
      <c r="J145" s="246"/>
      <c r="K145" s="98"/>
      <c r="L145" s="98"/>
      <c r="M145" s="98"/>
      <c r="N145" s="98"/>
      <c r="O145" s="98"/>
      <c r="P145" s="98"/>
      <c r="Q145" s="98"/>
      <c r="R145" s="98"/>
    </row>
    <row r="146" spans="2:18" x14ac:dyDescent="0.3">
      <c r="B146" s="37"/>
      <c r="C146" s="37"/>
      <c r="D146" s="37"/>
      <c r="E146" s="37"/>
      <c r="F146" s="98"/>
      <c r="G146" s="98"/>
      <c r="H146" s="98"/>
      <c r="I146" s="246"/>
      <c r="J146" s="246"/>
      <c r="K146" s="98"/>
      <c r="L146" s="98"/>
      <c r="M146" s="98"/>
      <c r="N146" s="98"/>
      <c r="O146" s="98"/>
      <c r="P146" s="98"/>
      <c r="Q146" s="98"/>
      <c r="R146" s="98"/>
    </row>
    <row r="147" spans="2:18" x14ac:dyDescent="0.3">
      <c r="B147" s="37"/>
      <c r="C147" s="37"/>
      <c r="D147" s="37"/>
      <c r="E147" s="37"/>
      <c r="F147" s="98"/>
      <c r="G147" s="98"/>
      <c r="H147" s="98"/>
      <c r="I147" s="246"/>
      <c r="J147" s="246"/>
      <c r="K147" s="98"/>
      <c r="L147" s="98"/>
      <c r="M147" s="98"/>
      <c r="N147" s="98"/>
      <c r="O147" s="98"/>
      <c r="P147" s="98"/>
      <c r="Q147" s="98"/>
      <c r="R147" s="98"/>
    </row>
    <row r="148" spans="2:18" x14ac:dyDescent="0.3">
      <c r="B148" s="37"/>
      <c r="C148" s="37"/>
      <c r="D148" s="37"/>
      <c r="E148" s="37"/>
      <c r="F148" s="98"/>
      <c r="G148" s="98"/>
      <c r="H148" s="98"/>
      <c r="I148" s="246"/>
      <c r="J148" s="246"/>
      <c r="K148" s="98"/>
      <c r="L148" s="98"/>
      <c r="M148" s="98"/>
      <c r="N148" s="98"/>
      <c r="O148" s="98"/>
      <c r="P148" s="98"/>
      <c r="Q148" s="98"/>
      <c r="R148" s="98"/>
    </row>
    <row r="149" spans="2:18" x14ac:dyDescent="0.3">
      <c r="B149" s="37"/>
      <c r="C149" s="37"/>
      <c r="D149" s="37"/>
      <c r="E149" s="37"/>
      <c r="F149" s="98"/>
      <c r="G149" s="98"/>
      <c r="H149" s="98"/>
      <c r="I149" s="246"/>
      <c r="J149" s="246"/>
      <c r="K149" s="98"/>
      <c r="L149" s="98"/>
      <c r="M149" s="98"/>
      <c r="N149" s="98"/>
      <c r="O149" s="98"/>
      <c r="P149" s="98"/>
      <c r="Q149" s="98"/>
      <c r="R149" s="98"/>
    </row>
    <row r="150" spans="2:18" x14ac:dyDescent="0.3">
      <c r="B150" s="37"/>
      <c r="C150" s="37"/>
      <c r="D150" s="37"/>
      <c r="E150" s="37"/>
      <c r="F150" s="98"/>
      <c r="G150" s="98"/>
      <c r="H150" s="98"/>
      <c r="I150" s="246"/>
      <c r="J150" s="246"/>
      <c r="K150" s="98"/>
      <c r="L150" s="98"/>
      <c r="M150" s="98"/>
      <c r="N150" s="98"/>
      <c r="O150" s="98"/>
      <c r="P150" s="98"/>
      <c r="Q150" s="98"/>
      <c r="R150" s="98"/>
    </row>
    <row r="151" spans="2:18" x14ac:dyDescent="0.3">
      <c r="B151" s="37"/>
      <c r="C151" s="37"/>
      <c r="D151" s="37"/>
      <c r="E151" s="37"/>
      <c r="F151" s="98"/>
      <c r="G151" s="98"/>
      <c r="H151" s="98"/>
      <c r="I151" s="246"/>
      <c r="J151" s="246"/>
      <c r="K151" s="98"/>
      <c r="L151" s="98"/>
      <c r="M151" s="98"/>
      <c r="N151" s="98"/>
      <c r="O151" s="98"/>
      <c r="P151" s="98"/>
      <c r="Q151" s="98"/>
      <c r="R151" s="98"/>
    </row>
    <row r="152" spans="2:18" x14ac:dyDescent="0.3">
      <c r="B152" s="37"/>
      <c r="C152" s="37"/>
      <c r="D152" s="37"/>
      <c r="E152" s="37"/>
      <c r="F152" s="98"/>
      <c r="G152" s="98"/>
      <c r="H152" s="98"/>
      <c r="I152" s="246"/>
      <c r="J152" s="246"/>
      <c r="K152" s="98"/>
      <c r="L152" s="98"/>
      <c r="M152" s="98"/>
      <c r="N152" s="98"/>
      <c r="O152" s="98"/>
      <c r="P152" s="98"/>
      <c r="Q152" s="98"/>
      <c r="R152" s="98"/>
    </row>
    <row r="153" spans="2:18" x14ac:dyDescent="0.3">
      <c r="B153" s="37"/>
      <c r="C153" s="37"/>
      <c r="D153" s="37"/>
      <c r="E153" s="37"/>
      <c r="F153" s="98"/>
      <c r="G153" s="98"/>
      <c r="H153" s="98"/>
      <c r="I153" s="246"/>
      <c r="J153" s="246"/>
      <c r="K153" s="98"/>
      <c r="L153" s="98"/>
      <c r="M153" s="98"/>
      <c r="N153" s="98"/>
      <c r="O153" s="98"/>
      <c r="P153" s="98"/>
      <c r="Q153" s="98"/>
      <c r="R153" s="98"/>
    </row>
    <row r="154" spans="2:18" x14ac:dyDescent="0.3">
      <c r="B154" s="37"/>
      <c r="C154" s="37"/>
      <c r="D154" s="37"/>
      <c r="E154" s="37"/>
      <c r="F154" s="98"/>
      <c r="G154" s="98"/>
      <c r="H154" s="98"/>
      <c r="I154" s="246"/>
      <c r="J154" s="246"/>
      <c r="K154" s="98"/>
      <c r="L154" s="98"/>
      <c r="M154" s="98"/>
      <c r="N154" s="98"/>
      <c r="O154" s="98"/>
      <c r="P154" s="98"/>
      <c r="Q154" s="98"/>
      <c r="R154" s="98"/>
    </row>
    <row r="155" spans="2:18" x14ac:dyDescent="0.3">
      <c r="B155" s="37"/>
      <c r="C155" s="37"/>
      <c r="D155" s="37"/>
      <c r="E155" s="37"/>
      <c r="F155" s="98"/>
      <c r="G155" s="98"/>
      <c r="H155" s="98"/>
      <c r="I155" s="246"/>
      <c r="J155" s="246"/>
      <c r="K155" s="98"/>
      <c r="L155" s="98"/>
      <c r="M155" s="98"/>
      <c r="N155" s="98"/>
      <c r="O155" s="98"/>
      <c r="P155" s="98"/>
      <c r="Q155" s="98"/>
      <c r="R155" s="98"/>
    </row>
    <row r="156" spans="2:18" x14ac:dyDescent="0.3">
      <c r="B156" s="37"/>
      <c r="C156" s="37"/>
      <c r="D156" s="37"/>
      <c r="E156" s="37"/>
      <c r="F156" s="98"/>
      <c r="G156" s="98"/>
      <c r="H156" s="98"/>
      <c r="I156" s="246"/>
      <c r="J156" s="246"/>
      <c r="K156" s="98"/>
      <c r="L156" s="98"/>
      <c r="M156" s="98"/>
      <c r="N156" s="98"/>
      <c r="O156" s="98"/>
      <c r="P156" s="98"/>
      <c r="Q156" s="98"/>
      <c r="R156" s="98"/>
    </row>
    <row r="157" spans="2:18" x14ac:dyDescent="0.3">
      <c r="B157" s="37"/>
      <c r="C157" s="37"/>
      <c r="D157" s="37"/>
      <c r="E157" s="37"/>
      <c r="F157" s="98"/>
      <c r="G157" s="98"/>
      <c r="H157" s="98"/>
      <c r="I157" s="246"/>
      <c r="J157" s="246"/>
      <c r="K157" s="98"/>
      <c r="L157" s="98"/>
      <c r="M157" s="98"/>
      <c r="N157" s="98"/>
      <c r="O157" s="98"/>
      <c r="P157" s="98"/>
      <c r="Q157" s="98"/>
      <c r="R157" s="98"/>
    </row>
    <row r="158" spans="2:18" x14ac:dyDescent="0.3">
      <c r="B158" s="37"/>
      <c r="C158" s="37"/>
      <c r="D158" s="37"/>
      <c r="E158" s="37"/>
      <c r="F158" s="98"/>
      <c r="G158" s="98"/>
      <c r="H158" s="98"/>
      <c r="I158" s="246"/>
      <c r="J158" s="246"/>
      <c r="K158" s="98"/>
      <c r="L158" s="98"/>
      <c r="M158" s="98"/>
      <c r="N158" s="98"/>
      <c r="O158" s="98"/>
      <c r="P158" s="98"/>
      <c r="Q158" s="98"/>
      <c r="R158" s="98"/>
    </row>
    <row r="159" spans="2:18" x14ac:dyDescent="0.3">
      <c r="B159" s="37"/>
      <c r="C159" s="37"/>
      <c r="D159" s="37"/>
      <c r="E159" s="37"/>
      <c r="F159" s="98"/>
      <c r="G159" s="98"/>
      <c r="H159" s="98"/>
      <c r="I159" s="246"/>
      <c r="J159" s="246"/>
      <c r="K159" s="98"/>
      <c r="L159" s="98"/>
      <c r="M159" s="98"/>
      <c r="N159" s="98"/>
      <c r="O159" s="98"/>
      <c r="P159" s="98"/>
      <c r="Q159" s="98"/>
      <c r="R159" s="98"/>
    </row>
    <row r="160" spans="2:18" x14ac:dyDescent="0.3">
      <c r="B160" s="37"/>
      <c r="C160" s="37"/>
      <c r="D160" s="37"/>
      <c r="E160" s="37"/>
      <c r="F160" s="98"/>
      <c r="G160" s="98"/>
      <c r="H160" s="98"/>
      <c r="I160" s="246"/>
      <c r="J160" s="246"/>
      <c r="K160" s="98"/>
      <c r="L160" s="98"/>
      <c r="M160" s="98"/>
      <c r="N160" s="98"/>
      <c r="O160" s="98"/>
      <c r="P160" s="98"/>
      <c r="Q160" s="98"/>
      <c r="R160" s="98"/>
    </row>
    <row r="161" spans="2:18" x14ac:dyDescent="0.3">
      <c r="B161" s="37"/>
      <c r="C161" s="37"/>
      <c r="D161" s="37"/>
      <c r="E161" s="37"/>
      <c r="F161" s="98"/>
      <c r="G161" s="98"/>
      <c r="H161" s="98"/>
      <c r="I161" s="246"/>
      <c r="J161" s="246"/>
      <c r="K161" s="98"/>
      <c r="L161" s="98"/>
      <c r="M161" s="98"/>
      <c r="N161" s="98"/>
      <c r="O161" s="98"/>
      <c r="P161" s="98"/>
      <c r="Q161" s="98"/>
      <c r="R161" s="98"/>
    </row>
    <row r="162" spans="2:18" x14ac:dyDescent="0.3">
      <c r="B162" s="37"/>
      <c r="C162" s="37"/>
      <c r="D162" s="37"/>
      <c r="E162" s="37"/>
      <c r="F162" s="98"/>
      <c r="G162" s="98"/>
      <c r="H162" s="98"/>
      <c r="I162" s="246"/>
      <c r="J162" s="246"/>
      <c r="K162" s="98"/>
      <c r="L162" s="98"/>
      <c r="M162" s="98"/>
      <c r="N162" s="98"/>
      <c r="O162" s="98"/>
      <c r="P162" s="98"/>
      <c r="Q162" s="98"/>
      <c r="R162" s="98"/>
    </row>
    <row r="163" spans="2:18" x14ac:dyDescent="0.3">
      <c r="B163" s="37"/>
      <c r="C163" s="37"/>
      <c r="D163" s="37"/>
      <c r="E163" s="37"/>
      <c r="F163" s="98"/>
      <c r="G163" s="98"/>
      <c r="H163" s="98"/>
      <c r="I163" s="246"/>
      <c r="J163" s="246"/>
      <c r="K163" s="98"/>
      <c r="L163" s="98"/>
      <c r="M163" s="98"/>
      <c r="N163" s="98"/>
      <c r="O163" s="98"/>
      <c r="P163" s="98"/>
      <c r="Q163" s="98"/>
      <c r="R163" s="98"/>
    </row>
    <row r="164" spans="2:18" x14ac:dyDescent="0.3">
      <c r="B164" s="37"/>
      <c r="C164" s="37"/>
      <c r="D164" s="37"/>
      <c r="E164" s="37"/>
      <c r="F164" s="98"/>
      <c r="G164" s="98"/>
      <c r="H164" s="98"/>
      <c r="I164" s="246"/>
      <c r="J164" s="246"/>
      <c r="K164" s="98"/>
      <c r="L164" s="98"/>
      <c r="M164" s="98"/>
      <c r="N164" s="98"/>
      <c r="O164" s="98"/>
      <c r="P164" s="98"/>
      <c r="Q164" s="98"/>
      <c r="R164" s="98"/>
    </row>
    <row r="165" spans="2:18" x14ac:dyDescent="0.3">
      <c r="B165" s="37"/>
      <c r="C165" s="37"/>
      <c r="D165" s="37"/>
      <c r="E165" s="37"/>
      <c r="F165" s="98"/>
      <c r="G165" s="98"/>
      <c r="H165" s="98"/>
      <c r="I165" s="246"/>
      <c r="J165" s="246"/>
      <c r="K165" s="98"/>
      <c r="L165" s="98"/>
      <c r="M165" s="98"/>
      <c r="N165" s="98"/>
      <c r="O165" s="98"/>
      <c r="P165" s="98"/>
      <c r="Q165" s="98"/>
      <c r="R165" s="98"/>
    </row>
    <row r="166" spans="2:18" x14ac:dyDescent="0.3">
      <c r="B166" s="37"/>
      <c r="C166" s="37"/>
      <c r="D166" s="37"/>
      <c r="E166" s="37"/>
      <c r="F166" s="98"/>
      <c r="G166" s="98"/>
      <c r="H166" s="98"/>
      <c r="I166" s="246"/>
      <c r="J166" s="246"/>
      <c r="K166" s="98"/>
      <c r="L166" s="98"/>
      <c r="M166" s="98"/>
      <c r="N166" s="98"/>
      <c r="O166" s="98"/>
      <c r="P166" s="98"/>
      <c r="Q166" s="98"/>
      <c r="R166" s="98"/>
    </row>
    <row r="167" spans="2:18" x14ac:dyDescent="0.3">
      <c r="B167" s="37"/>
      <c r="C167" s="37"/>
      <c r="D167" s="37"/>
      <c r="E167" s="37"/>
      <c r="F167" s="98"/>
      <c r="G167" s="98"/>
      <c r="H167" s="98"/>
      <c r="I167" s="246"/>
      <c r="J167" s="246"/>
      <c r="K167" s="98"/>
      <c r="L167" s="98"/>
      <c r="M167" s="98"/>
      <c r="N167" s="98"/>
      <c r="O167" s="98"/>
      <c r="P167" s="98"/>
      <c r="Q167" s="98"/>
      <c r="R167" s="98"/>
    </row>
    <row r="168" spans="2:18" x14ac:dyDescent="0.3">
      <c r="B168" s="37"/>
      <c r="C168" s="37"/>
      <c r="D168" s="37"/>
      <c r="E168" s="37"/>
      <c r="F168" s="98"/>
      <c r="G168" s="98"/>
      <c r="H168" s="98"/>
      <c r="I168" s="246"/>
      <c r="J168" s="246"/>
      <c r="K168" s="98"/>
      <c r="L168" s="98"/>
      <c r="M168" s="98"/>
      <c r="N168" s="98"/>
      <c r="O168" s="98"/>
      <c r="P168" s="98"/>
      <c r="Q168" s="98"/>
      <c r="R168" s="98"/>
    </row>
    <row r="169" spans="2:18" x14ac:dyDescent="0.3">
      <c r="B169" s="37"/>
      <c r="C169" s="37"/>
      <c r="D169" s="37"/>
      <c r="E169" s="37"/>
      <c r="F169" s="98"/>
      <c r="G169" s="98"/>
      <c r="H169" s="98"/>
      <c r="I169" s="246"/>
      <c r="J169" s="246"/>
      <c r="K169" s="98"/>
      <c r="L169" s="98"/>
      <c r="M169" s="98"/>
      <c r="N169" s="98"/>
      <c r="O169" s="98"/>
      <c r="P169" s="98"/>
      <c r="Q169" s="98"/>
      <c r="R169" s="98"/>
    </row>
    <row r="170" spans="2:18" x14ac:dyDescent="0.3">
      <c r="B170" s="37"/>
      <c r="C170" s="37"/>
      <c r="D170" s="37"/>
      <c r="E170" s="37"/>
      <c r="F170" s="98"/>
      <c r="G170" s="98"/>
      <c r="H170" s="98"/>
      <c r="I170" s="246"/>
      <c r="J170" s="246"/>
      <c r="K170" s="98"/>
      <c r="L170" s="98"/>
      <c r="M170" s="98"/>
      <c r="N170" s="98"/>
      <c r="O170" s="98"/>
      <c r="P170" s="98"/>
      <c r="Q170" s="98"/>
      <c r="R170" s="98"/>
    </row>
    <row r="171" spans="2:18" x14ac:dyDescent="0.3">
      <c r="B171" s="37"/>
      <c r="C171" s="37"/>
      <c r="D171" s="37"/>
      <c r="E171" s="37"/>
      <c r="F171" s="98"/>
      <c r="G171" s="98"/>
      <c r="H171" s="98"/>
      <c r="I171" s="246"/>
      <c r="J171" s="246"/>
      <c r="K171" s="98"/>
      <c r="L171" s="98"/>
      <c r="M171" s="98"/>
      <c r="N171" s="98"/>
      <c r="O171" s="98"/>
      <c r="P171" s="98"/>
      <c r="Q171" s="98"/>
      <c r="R171" s="98"/>
    </row>
    <row r="172" spans="2:18" x14ac:dyDescent="0.3">
      <c r="B172" s="37"/>
      <c r="C172" s="37"/>
      <c r="D172" s="37"/>
      <c r="E172" s="37"/>
      <c r="F172" s="98"/>
      <c r="G172" s="98"/>
      <c r="H172" s="98"/>
      <c r="I172" s="246"/>
      <c r="J172" s="246"/>
      <c r="K172" s="98"/>
      <c r="L172" s="98"/>
      <c r="M172" s="98"/>
      <c r="N172" s="98"/>
      <c r="O172" s="98"/>
      <c r="P172" s="98"/>
      <c r="Q172" s="98"/>
      <c r="R172" s="98"/>
    </row>
    <row r="173" spans="2:18" x14ac:dyDescent="0.3">
      <c r="B173" s="37"/>
      <c r="C173" s="37"/>
      <c r="D173" s="37"/>
      <c r="E173" s="37"/>
      <c r="F173" s="98"/>
      <c r="G173" s="98"/>
      <c r="H173" s="98"/>
      <c r="I173" s="246"/>
      <c r="J173" s="246"/>
      <c r="K173" s="98"/>
      <c r="L173" s="98"/>
      <c r="M173" s="98"/>
      <c r="N173" s="98"/>
      <c r="O173" s="98"/>
      <c r="P173" s="98"/>
      <c r="Q173" s="98"/>
      <c r="R173" s="98"/>
    </row>
    <row r="174" spans="2:18" x14ac:dyDescent="0.3">
      <c r="B174" s="37"/>
      <c r="C174" s="37"/>
      <c r="D174" s="37"/>
      <c r="E174" s="37"/>
      <c r="F174" s="98"/>
      <c r="G174" s="98"/>
      <c r="H174" s="98"/>
      <c r="I174" s="246"/>
      <c r="J174" s="246"/>
      <c r="K174" s="98"/>
      <c r="L174" s="98"/>
      <c r="M174" s="98"/>
      <c r="N174" s="98"/>
      <c r="O174" s="98"/>
      <c r="P174" s="98"/>
      <c r="Q174" s="98"/>
      <c r="R174" s="98"/>
    </row>
    <row r="175" spans="2:18" x14ac:dyDescent="0.3">
      <c r="B175" s="37"/>
      <c r="C175" s="37"/>
      <c r="D175" s="37"/>
      <c r="E175" s="37"/>
      <c r="F175" s="98"/>
      <c r="G175" s="98"/>
      <c r="H175" s="98"/>
      <c r="I175" s="246"/>
      <c r="J175" s="246"/>
      <c r="K175" s="98"/>
      <c r="L175" s="98"/>
      <c r="M175" s="98"/>
      <c r="N175" s="98"/>
      <c r="O175" s="98"/>
      <c r="P175" s="98"/>
      <c r="Q175" s="98"/>
      <c r="R175" s="98"/>
    </row>
    <row r="176" spans="2:18" x14ac:dyDescent="0.3">
      <c r="B176" s="37"/>
      <c r="C176" s="37"/>
      <c r="D176" s="37"/>
      <c r="E176" s="37"/>
      <c r="F176" s="98"/>
      <c r="G176" s="98"/>
      <c r="H176" s="98"/>
      <c r="I176" s="246"/>
      <c r="J176" s="246"/>
      <c r="K176" s="98"/>
      <c r="L176" s="98"/>
      <c r="M176" s="98"/>
      <c r="N176" s="98"/>
      <c r="O176" s="98"/>
      <c r="P176" s="98"/>
      <c r="Q176" s="98"/>
      <c r="R176" s="98"/>
    </row>
    <row r="177" spans="2:18" x14ac:dyDescent="0.3">
      <c r="B177" s="37"/>
      <c r="C177" s="37"/>
      <c r="D177" s="37"/>
      <c r="E177" s="37"/>
      <c r="F177" s="98"/>
      <c r="G177" s="98"/>
      <c r="H177" s="98"/>
      <c r="I177" s="246"/>
      <c r="J177" s="246"/>
      <c r="K177" s="98"/>
      <c r="L177" s="98"/>
      <c r="M177" s="98"/>
      <c r="N177" s="98"/>
      <c r="O177" s="98"/>
      <c r="P177" s="98"/>
      <c r="Q177" s="98"/>
      <c r="R177" s="98"/>
    </row>
    <row r="178" spans="2:18" x14ac:dyDescent="0.3">
      <c r="B178" s="37"/>
      <c r="C178" s="37"/>
      <c r="D178" s="37"/>
      <c r="E178" s="37"/>
      <c r="F178" s="98"/>
      <c r="G178" s="98"/>
      <c r="H178" s="98"/>
      <c r="I178" s="246"/>
      <c r="J178" s="246"/>
      <c r="K178" s="98"/>
      <c r="L178" s="98"/>
      <c r="M178" s="98"/>
      <c r="N178" s="98"/>
      <c r="O178" s="98"/>
      <c r="P178" s="98"/>
      <c r="Q178" s="98"/>
      <c r="R178" s="98"/>
    </row>
    <row r="179" spans="2:18" x14ac:dyDescent="0.3">
      <c r="B179" s="37"/>
      <c r="C179" s="37"/>
      <c r="D179" s="37"/>
      <c r="E179" s="37"/>
      <c r="F179" s="98"/>
      <c r="G179" s="98"/>
      <c r="H179" s="98"/>
      <c r="I179" s="246"/>
      <c r="J179" s="246"/>
      <c r="K179" s="98"/>
      <c r="L179" s="98"/>
      <c r="M179" s="98"/>
      <c r="N179" s="98"/>
      <c r="O179" s="98"/>
      <c r="P179" s="98"/>
      <c r="Q179" s="98"/>
      <c r="R179" s="98"/>
    </row>
    <row r="180" spans="2:18" x14ac:dyDescent="0.3">
      <c r="B180" s="37"/>
      <c r="C180" s="37"/>
      <c r="D180" s="37"/>
      <c r="E180" s="37"/>
      <c r="F180" s="98"/>
      <c r="G180" s="98"/>
      <c r="H180" s="98"/>
      <c r="I180" s="246"/>
      <c r="J180" s="246"/>
      <c r="K180" s="98"/>
      <c r="L180" s="98"/>
      <c r="M180" s="98"/>
      <c r="N180" s="98"/>
      <c r="O180" s="98"/>
      <c r="P180" s="98"/>
      <c r="Q180" s="98"/>
      <c r="R180" s="98"/>
    </row>
    <row r="181" spans="2:18" x14ac:dyDescent="0.3">
      <c r="B181" s="37"/>
      <c r="C181" s="37"/>
      <c r="D181" s="37"/>
      <c r="E181" s="37"/>
      <c r="F181" s="98"/>
      <c r="G181" s="98"/>
      <c r="H181" s="98"/>
      <c r="I181" s="246"/>
      <c r="J181" s="246"/>
      <c r="K181" s="98"/>
      <c r="L181" s="98"/>
      <c r="M181" s="98"/>
      <c r="N181" s="98"/>
      <c r="O181" s="98"/>
      <c r="P181" s="98"/>
      <c r="Q181" s="98"/>
      <c r="R181" s="98"/>
    </row>
    <row r="182" spans="2:18" x14ac:dyDescent="0.3">
      <c r="B182" s="37"/>
      <c r="C182" s="37"/>
      <c r="D182" s="37"/>
      <c r="E182" s="37"/>
      <c r="F182" s="98"/>
      <c r="G182" s="98"/>
      <c r="H182" s="98"/>
      <c r="I182" s="246"/>
      <c r="J182" s="246"/>
      <c r="K182" s="98"/>
      <c r="L182" s="98"/>
      <c r="M182" s="98"/>
      <c r="N182" s="98"/>
      <c r="O182" s="98"/>
      <c r="P182" s="98"/>
      <c r="Q182" s="98"/>
      <c r="R182" s="98"/>
    </row>
    <row r="183" spans="2:18" x14ac:dyDescent="0.3">
      <c r="B183" s="37"/>
      <c r="C183" s="37"/>
      <c r="D183" s="37"/>
      <c r="E183" s="37"/>
      <c r="F183" s="98"/>
      <c r="G183" s="98"/>
      <c r="H183" s="98"/>
      <c r="I183" s="246"/>
      <c r="J183" s="246"/>
      <c r="K183" s="98"/>
      <c r="L183" s="98"/>
      <c r="M183" s="98"/>
      <c r="N183" s="98"/>
      <c r="O183" s="98"/>
      <c r="P183" s="98"/>
      <c r="Q183" s="98"/>
      <c r="R183" s="98"/>
    </row>
    <row r="184" spans="2:18" x14ac:dyDescent="0.3">
      <c r="B184" s="37"/>
      <c r="C184" s="37"/>
      <c r="D184" s="37"/>
      <c r="E184" s="37"/>
      <c r="F184" s="98"/>
      <c r="G184" s="98"/>
      <c r="H184" s="98"/>
      <c r="I184" s="246"/>
      <c r="J184" s="246"/>
      <c r="K184" s="98"/>
      <c r="L184" s="98"/>
      <c r="M184" s="98"/>
      <c r="N184" s="98"/>
      <c r="O184" s="98"/>
      <c r="P184" s="98"/>
      <c r="Q184" s="98"/>
      <c r="R184" s="98"/>
    </row>
    <row r="185" spans="2:18" x14ac:dyDescent="0.3">
      <c r="B185" s="37"/>
      <c r="C185" s="37"/>
      <c r="D185" s="37"/>
      <c r="E185" s="37"/>
      <c r="F185" s="98"/>
      <c r="G185" s="98"/>
      <c r="H185" s="98"/>
      <c r="I185" s="246"/>
      <c r="J185" s="246"/>
      <c r="K185" s="98"/>
      <c r="L185" s="98"/>
      <c r="M185" s="98"/>
      <c r="N185" s="98"/>
      <c r="O185" s="98"/>
      <c r="P185" s="98"/>
      <c r="Q185" s="98"/>
      <c r="R185" s="98"/>
    </row>
    <row r="186" spans="2:18" x14ac:dyDescent="0.3">
      <c r="B186" s="37"/>
      <c r="C186" s="37"/>
      <c r="D186" s="37"/>
      <c r="E186" s="37"/>
      <c r="F186" s="98"/>
      <c r="G186" s="98"/>
      <c r="H186" s="98"/>
      <c r="I186" s="246"/>
      <c r="J186" s="246"/>
      <c r="K186" s="98"/>
      <c r="L186" s="98"/>
      <c r="M186" s="98"/>
      <c r="N186" s="98"/>
      <c r="O186" s="98"/>
      <c r="P186" s="98"/>
      <c r="Q186" s="98"/>
      <c r="R186" s="98"/>
    </row>
    <row r="187" spans="2:18" x14ac:dyDescent="0.3">
      <c r="B187" s="37"/>
      <c r="C187" s="37"/>
      <c r="D187" s="37"/>
      <c r="E187" s="37"/>
      <c r="F187" s="98"/>
      <c r="G187" s="98"/>
      <c r="H187" s="98"/>
      <c r="I187" s="246"/>
      <c r="J187" s="246"/>
      <c r="K187" s="98"/>
      <c r="L187" s="98"/>
      <c r="M187" s="98"/>
      <c r="N187" s="98"/>
      <c r="O187" s="98"/>
      <c r="P187" s="98"/>
      <c r="Q187" s="98"/>
      <c r="R187" s="98"/>
    </row>
    <row r="188" spans="2:18" x14ac:dyDescent="0.3">
      <c r="B188" s="37"/>
      <c r="C188" s="37"/>
      <c r="D188" s="37"/>
      <c r="E188" s="37"/>
      <c r="F188" s="98"/>
      <c r="G188" s="98"/>
      <c r="H188" s="98"/>
      <c r="I188" s="246"/>
      <c r="J188" s="246"/>
      <c r="K188" s="98"/>
      <c r="L188" s="98"/>
      <c r="M188" s="98"/>
      <c r="N188" s="98"/>
      <c r="O188" s="98"/>
      <c r="P188" s="98"/>
      <c r="Q188" s="98"/>
      <c r="R188" s="98"/>
    </row>
    <row r="189" spans="2:18" x14ac:dyDescent="0.3">
      <c r="B189" s="37"/>
      <c r="C189" s="37"/>
      <c r="D189" s="37"/>
      <c r="E189" s="37"/>
      <c r="F189" s="98"/>
      <c r="G189" s="98"/>
      <c r="H189" s="98"/>
      <c r="I189" s="246"/>
      <c r="J189" s="246"/>
      <c r="K189" s="98"/>
      <c r="L189" s="98"/>
      <c r="M189" s="98"/>
      <c r="N189" s="98"/>
      <c r="O189" s="98"/>
      <c r="P189" s="98"/>
      <c r="Q189" s="98"/>
      <c r="R189" s="98"/>
    </row>
    <row r="190" spans="2:18" x14ac:dyDescent="0.3">
      <c r="B190" s="37"/>
      <c r="C190" s="37"/>
      <c r="D190" s="37"/>
      <c r="E190" s="37"/>
      <c r="F190" s="98"/>
      <c r="G190" s="98"/>
      <c r="H190" s="98"/>
      <c r="I190" s="246"/>
      <c r="J190" s="246"/>
      <c r="K190" s="98"/>
      <c r="L190" s="98"/>
      <c r="M190" s="98"/>
      <c r="N190" s="98"/>
      <c r="O190" s="98"/>
      <c r="P190" s="98"/>
      <c r="Q190" s="98"/>
      <c r="R190" s="98"/>
    </row>
    <row r="191" spans="2:18" x14ac:dyDescent="0.3">
      <c r="B191" s="37"/>
      <c r="C191" s="37"/>
      <c r="D191" s="37"/>
      <c r="E191" s="37"/>
      <c r="F191" s="98"/>
      <c r="G191" s="98"/>
      <c r="H191" s="98"/>
      <c r="I191" s="246"/>
      <c r="J191" s="246"/>
      <c r="K191" s="98"/>
      <c r="L191" s="98"/>
      <c r="M191" s="98"/>
      <c r="N191" s="98"/>
      <c r="O191" s="98"/>
      <c r="P191" s="98"/>
      <c r="Q191" s="98"/>
      <c r="R191" s="98"/>
    </row>
    <row r="192" spans="2:18" x14ac:dyDescent="0.3">
      <c r="B192" s="37"/>
      <c r="C192" s="37"/>
      <c r="D192" s="37"/>
      <c r="E192" s="37"/>
      <c r="F192" s="98"/>
      <c r="G192" s="98"/>
      <c r="H192" s="98"/>
      <c r="I192" s="246"/>
      <c r="J192" s="246"/>
      <c r="K192" s="98"/>
      <c r="L192" s="98"/>
      <c r="M192" s="98"/>
      <c r="N192" s="98"/>
      <c r="O192" s="98"/>
      <c r="P192" s="98"/>
      <c r="Q192" s="98"/>
      <c r="R192" s="98"/>
    </row>
    <row r="193" spans="2:18" x14ac:dyDescent="0.3">
      <c r="B193" s="37"/>
      <c r="C193" s="37"/>
      <c r="D193" s="37"/>
      <c r="E193" s="37"/>
      <c r="F193" s="98"/>
      <c r="G193" s="98"/>
      <c r="H193" s="98"/>
      <c r="I193" s="246"/>
      <c r="J193" s="246"/>
      <c r="K193" s="98"/>
      <c r="L193" s="98"/>
      <c r="M193" s="98"/>
      <c r="N193" s="98"/>
      <c r="O193" s="98"/>
      <c r="P193" s="98"/>
      <c r="Q193" s="98"/>
      <c r="R193" s="98"/>
    </row>
    <row r="194" spans="2:18" x14ac:dyDescent="0.3">
      <c r="B194" s="37"/>
      <c r="C194" s="37"/>
      <c r="D194" s="37"/>
      <c r="E194" s="37"/>
      <c r="F194" s="98"/>
      <c r="G194" s="98"/>
      <c r="H194" s="98"/>
      <c r="I194" s="246"/>
      <c r="J194" s="246"/>
      <c r="K194" s="98"/>
      <c r="L194" s="98"/>
      <c r="M194" s="98"/>
      <c r="N194" s="98"/>
      <c r="O194" s="98"/>
      <c r="P194" s="98"/>
      <c r="Q194" s="98"/>
      <c r="R194" s="98"/>
    </row>
    <row r="195" spans="2:18" x14ac:dyDescent="0.3">
      <c r="B195" s="37"/>
      <c r="C195" s="37"/>
      <c r="D195" s="37"/>
      <c r="E195" s="37"/>
      <c r="F195" s="98"/>
      <c r="G195" s="98"/>
      <c r="H195" s="98"/>
      <c r="I195" s="246"/>
      <c r="J195" s="246"/>
      <c r="K195" s="98"/>
      <c r="L195" s="98"/>
      <c r="M195" s="98"/>
      <c r="N195" s="98"/>
      <c r="O195" s="98"/>
      <c r="P195" s="98"/>
      <c r="Q195" s="98"/>
      <c r="R195" s="98"/>
    </row>
    <row r="196" spans="2:18" x14ac:dyDescent="0.3">
      <c r="B196" s="37"/>
      <c r="C196" s="37"/>
      <c r="D196" s="37"/>
      <c r="E196" s="37"/>
      <c r="F196" s="98"/>
      <c r="G196" s="98"/>
      <c r="H196" s="98"/>
      <c r="I196" s="246"/>
      <c r="J196" s="246"/>
      <c r="K196" s="98"/>
      <c r="L196" s="98"/>
      <c r="M196" s="98"/>
      <c r="N196" s="98"/>
      <c r="O196" s="98"/>
      <c r="P196" s="98"/>
      <c r="Q196" s="98"/>
      <c r="R196" s="98"/>
    </row>
    <row r="197" spans="2:18" x14ac:dyDescent="0.3">
      <c r="B197" s="37"/>
      <c r="C197" s="37"/>
      <c r="D197" s="37"/>
      <c r="E197" s="37"/>
      <c r="F197" s="98"/>
      <c r="G197" s="98"/>
      <c r="H197" s="98"/>
      <c r="I197" s="246"/>
      <c r="J197" s="246"/>
      <c r="K197" s="98"/>
      <c r="L197" s="98"/>
      <c r="M197" s="98"/>
      <c r="N197" s="98"/>
      <c r="O197" s="98"/>
      <c r="P197" s="98"/>
      <c r="Q197" s="98"/>
      <c r="R197" s="98"/>
    </row>
    <row r="198" spans="2:18" x14ac:dyDescent="0.3">
      <c r="B198" s="37"/>
      <c r="C198" s="37"/>
      <c r="D198" s="37"/>
      <c r="E198" s="37"/>
      <c r="F198" s="98"/>
      <c r="G198" s="98"/>
      <c r="H198" s="98"/>
      <c r="I198" s="246"/>
      <c r="J198" s="246"/>
      <c r="K198" s="98"/>
      <c r="L198" s="98"/>
      <c r="M198" s="98"/>
      <c r="N198" s="98"/>
      <c r="O198" s="98"/>
      <c r="P198" s="98"/>
      <c r="Q198" s="98"/>
      <c r="R198" s="98"/>
    </row>
    <row r="199" spans="2:18" x14ac:dyDescent="0.3">
      <c r="B199" s="37"/>
      <c r="C199" s="37"/>
      <c r="D199" s="37"/>
      <c r="E199" s="37"/>
      <c r="F199" s="98"/>
      <c r="G199" s="98"/>
      <c r="H199" s="98"/>
      <c r="I199" s="246"/>
      <c r="J199" s="246"/>
      <c r="K199" s="98"/>
      <c r="L199" s="98"/>
      <c r="M199" s="98"/>
      <c r="N199" s="98"/>
      <c r="O199" s="98"/>
      <c r="P199" s="98"/>
      <c r="Q199" s="98"/>
      <c r="R199" s="98"/>
    </row>
    <row r="200" spans="2:18" x14ac:dyDescent="0.3">
      <c r="B200" s="37"/>
      <c r="C200" s="37"/>
      <c r="D200" s="37"/>
      <c r="E200" s="37"/>
      <c r="F200" s="98"/>
      <c r="G200" s="98"/>
      <c r="H200" s="98"/>
      <c r="I200" s="246"/>
      <c r="J200" s="246"/>
      <c r="K200" s="98"/>
      <c r="L200" s="98"/>
      <c r="M200" s="98"/>
      <c r="N200" s="98"/>
      <c r="O200" s="98"/>
      <c r="P200" s="98"/>
      <c r="Q200" s="98"/>
      <c r="R200" s="98"/>
    </row>
    <row r="201" spans="2:18" x14ac:dyDescent="0.3">
      <c r="B201" s="37"/>
      <c r="C201" s="37"/>
      <c r="D201" s="37"/>
      <c r="E201" s="37"/>
      <c r="F201" s="98"/>
      <c r="G201" s="98"/>
      <c r="H201" s="98"/>
      <c r="I201" s="246"/>
      <c r="J201" s="246"/>
      <c r="K201" s="98"/>
      <c r="L201" s="98"/>
      <c r="M201" s="98"/>
      <c r="N201" s="98"/>
      <c r="O201" s="98"/>
      <c r="P201" s="98"/>
      <c r="Q201" s="98"/>
      <c r="R201" s="98"/>
    </row>
    <row r="202" spans="2:18" x14ac:dyDescent="0.3">
      <c r="B202" s="37"/>
      <c r="C202" s="37"/>
      <c r="D202" s="37"/>
      <c r="E202" s="37"/>
      <c r="F202" s="98"/>
      <c r="G202" s="98"/>
      <c r="H202" s="98"/>
      <c r="I202" s="246"/>
      <c r="J202" s="246"/>
      <c r="K202" s="98"/>
      <c r="L202" s="98"/>
      <c r="M202" s="98"/>
      <c r="N202" s="98"/>
      <c r="O202" s="98"/>
      <c r="P202" s="98"/>
      <c r="Q202" s="98"/>
      <c r="R202" s="98"/>
    </row>
    <row r="203" spans="2:18" x14ac:dyDescent="0.3">
      <c r="B203" s="37"/>
      <c r="C203" s="37"/>
      <c r="D203" s="37"/>
      <c r="E203" s="37"/>
      <c r="F203" s="98"/>
      <c r="G203" s="98"/>
      <c r="H203" s="98"/>
      <c r="I203" s="246"/>
      <c r="J203" s="246"/>
      <c r="K203" s="98"/>
      <c r="L203" s="98"/>
      <c r="M203" s="98"/>
      <c r="N203" s="98"/>
      <c r="O203" s="98"/>
      <c r="P203" s="98"/>
      <c r="Q203" s="98"/>
      <c r="R203" s="98"/>
    </row>
    <row r="204" spans="2:18" x14ac:dyDescent="0.3">
      <c r="B204" s="37"/>
      <c r="C204" s="37"/>
      <c r="D204" s="37"/>
      <c r="E204" s="37"/>
      <c r="F204" s="98"/>
      <c r="G204" s="98"/>
      <c r="H204" s="98"/>
      <c r="I204" s="246"/>
      <c r="J204" s="246"/>
      <c r="K204" s="98"/>
      <c r="L204" s="98"/>
      <c r="M204" s="98"/>
      <c r="N204" s="98"/>
      <c r="O204" s="98"/>
      <c r="P204" s="98"/>
      <c r="Q204" s="98"/>
      <c r="R204" s="98"/>
    </row>
    <row r="205" spans="2:18" x14ac:dyDescent="0.3">
      <c r="B205" s="37"/>
      <c r="C205" s="37"/>
      <c r="D205" s="37"/>
      <c r="E205" s="37"/>
      <c r="F205" s="98"/>
      <c r="G205" s="98"/>
      <c r="H205" s="98"/>
      <c r="I205" s="246"/>
      <c r="J205" s="246"/>
      <c r="K205" s="98"/>
      <c r="L205" s="98"/>
      <c r="M205" s="98"/>
      <c r="N205" s="98"/>
      <c r="O205" s="98"/>
      <c r="P205" s="98"/>
      <c r="Q205" s="98"/>
      <c r="R205" s="98"/>
    </row>
    <row r="206" spans="2:18" x14ac:dyDescent="0.3">
      <c r="B206" s="37"/>
      <c r="C206" s="37"/>
      <c r="D206" s="37"/>
      <c r="E206" s="37"/>
      <c r="F206" s="98"/>
      <c r="G206" s="98"/>
      <c r="H206" s="98"/>
      <c r="I206" s="246"/>
      <c r="J206" s="246"/>
      <c r="K206" s="98"/>
      <c r="L206" s="98"/>
      <c r="M206" s="98"/>
      <c r="N206" s="98"/>
      <c r="O206" s="98"/>
      <c r="P206" s="98"/>
      <c r="Q206" s="98"/>
      <c r="R206" s="98"/>
    </row>
    <row r="207" spans="2:18" x14ac:dyDescent="0.3">
      <c r="B207" s="37"/>
      <c r="C207" s="37"/>
      <c r="D207" s="37"/>
      <c r="E207" s="37"/>
      <c r="F207" s="98"/>
      <c r="G207" s="98"/>
      <c r="H207" s="98"/>
      <c r="I207" s="246"/>
      <c r="J207" s="246"/>
      <c r="K207" s="98"/>
      <c r="L207" s="98"/>
      <c r="M207" s="98"/>
      <c r="N207" s="98"/>
      <c r="O207" s="98"/>
      <c r="P207" s="98"/>
      <c r="Q207" s="98"/>
      <c r="R207" s="98"/>
    </row>
    <row r="208" spans="2:18" x14ac:dyDescent="0.3">
      <c r="B208" s="37"/>
      <c r="C208" s="37"/>
      <c r="D208" s="37"/>
      <c r="E208" s="37"/>
      <c r="F208" s="98"/>
      <c r="G208" s="98"/>
      <c r="H208" s="98"/>
      <c r="I208" s="246"/>
      <c r="J208" s="246"/>
      <c r="K208" s="98"/>
      <c r="L208" s="98"/>
      <c r="M208" s="98"/>
      <c r="N208" s="98"/>
      <c r="O208" s="98"/>
      <c r="P208" s="98"/>
      <c r="Q208" s="98"/>
      <c r="R208" s="98"/>
    </row>
    <row r="209" spans="2:18" x14ac:dyDescent="0.3">
      <c r="B209" s="37"/>
      <c r="C209" s="37"/>
      <c r="D209" s="37"/>
      <c r="E209" s="37"/>
      <c r="F209" s="98"/>
      <c r="G209" s="98"/>
      <c r="H209" s="98"/>
      <c r="I209" s="246"/>
      <c r="J209" s="246"/>
      <c r="K209" s="98"/>
      <c r="L209" s="98"/>
      <c r="M209" s="98"/>
      <c r="N209" s="98"/>
      <c r="O209" s="98"/>
      <c r="P209" s="98"/>
      <c r="Q209" s="98"/>
      <c r="R209" s="98"/>
    </row>
    <row r="210" spans="2:18" x14ac:dyDescent="0.3">
      <c r="B210" s="37"/>
      <c r="C210" s="37"/>
      <c r="D210" s="37"/>
      <c r="E210" s="37"/>
      <c r="F210" s="98"/>
      <c r="G210" s="98"/>
      <c r="H210" s="98"/>
      <c r="I210" s="246"/>
      <c r="J210" s="246"/>
      <c r="K210" s="98"/>
      <c r="L210" s="98"/>
      <c r="M210" s="98"/>
      <c r="N210" s="98"/>
      <c r="O210" s="98"/>
      <c r="P210" s="98"/>
      <c r="Q210" s="98"/>
      <c r="R210" s="98"/>
    </row>
    <row r="211" spans="2:18" x14ac:dyDescent="0.3">
      <c r="B211" s="37"/>
      <c r="C211" s="37"/>
      <c r="D211" s="37"/>
      <c r="E211" s="37"/>
      <c r="F211" s="98"/>
      <c r="G211" s="98"/>
      <c r="H211" s="98"/>
      <c r="I211" s="246"/>
      <c r="J211" s="246"/>
      <c r="K211" s="98"/>
      <c r="L211" s="98"/>
      <c r="M211" s="98"/>
      <c r="N211" s="98"/>
      <c r="O211" s="98"/>
      <c r="P211" s="98"/>
      <c r="Q211" s="98"/>
      <c r="R211" s="98"/>
    </row>
    <row r="212" spans="2:18" x14ac:dyDescent="0.3">
      <c r="B212" s="37"/>
      <c r="C212" s="37"/>
      <c r="D212" s="37"/>
      <c r="E212" s="37"/>
      <c r="F212" s="98"/>
      <c r="G212" s="98"/>
      <c r="H212" s="98"/>
      <c r="I212" s="246"/>
      <c r="J212" s="246"/>
      <c r="K212" s="98"/>
      <c r="L212" s="98"/>
      <c r="M212" s="98"/>
      <c r="N212" s="98"/>
      <c r="O212" s="98"/>
      <c r="P212" s="98"/>
      <c r="Q212" s="98"/>
      <c r="R212" s="98"/>
    </row>
    <row r="213" spans="2:18" x14ac:dyDescent="0.3">
      <c r="B213" s="37"/>
      <c r="C213" s="37"/>
      <c r="D213" s="37"/>
      <c r="E213" s="37"/>
      <c r="F213" s="98"/>
      <c r="G213" s="98"/>
      <c r="H213" s="98"/>
      <c r="I213" s="246"/>
      <c r="J213" s="246"/>
      <c r="K213" s="98"/>
      <c r="L213" s="98"/>
      <c r="M213" s="98"/>
      <c r="N213" s="98"/>
      <c r="O213" s="98"/>
      <c r="P213" s="98"/>
      <c r="Q213" s="98"/>
      <c r="R213" s="98"/>
    </row>
    <row r="214" spans="2:18" x14ac:dyDescent="0.3">
      <c r="B214" s="37"/>
      <c r="C214" s="37"/>
      <c r="D214" s="37"/>
      <c r="E214" s="37"/>
      <c r="F214" s="98"/>
      <c r="G214" s="98"/>
      <c r="H214" s="98"/>
      <c r="I214" s="246"/>
      <c r="J214" s="246"/>
      <c r="K214" s="98"/>
      <c r="L214" s="98"/>
      <c r="M214" s="98"/>
      <c r="N214" s="98"/>
      <c r="O214" s="98"/>
      <c r="P214" s="98"/>
      <c r="Q214" s="98"/>
      <c r="R214" s="98"/>
    </row>
    <row r="215" spans="2:18" x14ac:dyDescent="0.3">
      <c r="B215" s="37"/>
      <c r="C215" s="37"/>
      <c r="D215" s="37"/>
      <c r="E215" s="37"/>
      <c r="F215" s="98"/>
      <c r="G215" s="98"/>
      <c r="H215" s="98"/>
      <c r="I215" s="246"/>
      <c r="J215" s="246"/>
      <c r="K215" s="98"/>
      <c r="L215" s="98"/>
      <c r="M215" s="98"/>
      <c r="N215" s="98"/>
      <c r="O215" s="98"/>
      <c r="P215" s="98"/>
      <c r="Q215" s="98"/>
      <c r="R215" s="98"/>
    </row>
    <row r="216" spans="2:18" x14ac:dyDescent="0.3">
      <c r="B216" s="37"/>
      <c r="C216" s="37"/>
      <c r="D216" s="37"/>
      <c r="E216" s="37"/>
      <c r="F216" s="98"/>
      <c r="G216" s="98"/>
      <c r="H216" s="98"/>
      <c r="I216" s="246"/>
      <c r="J216" s="246"/>
      <c r="K216" s="98"/>
      <c r="L216" s="98"/>
      <c r="M216" s="98"/>
      <c r="N216" s="98"/>
      <c r="O216" s="98"/>
      <c r="P216" s="98"/>
      <c r="Q216" s="98"/>
      <c r="R216" s="98"/>
    </row>
    <row r="217" spans="2:18" x14ac:dyDescent="0.3">
      <c r="B217" s="37"/>
      <c r="C217" s="37"/>
      <c r="D217" s="37"/>
      <c r="E217" s="37"/>
      <c r="F217" s="98"/>
      <c r="G217" s="98"/>
      <c r="H217" s="98"/>
      <c r="I217" s="246"/>
      <c r="J217" s="246"/>
      <c r="K217" s="98"/>
      <c r="L217" s="98"/>
      <c r="M217" s="98"/>
      <c r="N217" s="98"/>
      <c r="O217" s="98"/>
      <c r="P217" s="98"/>
      <c r="Q217" s="98"/>
      <c r="R217" s="98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08" bestFit="1" customWidth="1"/>
    <col min="2" max="2" width="10.54296875" style="108" bestFit="1" customWidth="1"/>
    <col min="3" max="3" width="11.453125" style="108" bestFit="1" customWidth="1"/>
    <col min="4" max="4" width="6.26953125" style="108" bestFit="1" customWidth="1"/>
    <col min="5" max="5" width="7.54296875" style="108" hidden="1" customWidth="1"/>
    <col min="6" max="16384" width="9.1796875" style="108"/>
  </cols>
  <sheetData>
    <row r="2" spans="1:20" ht="36.75" customHeight="1" x14ac:dyDescent="0.45">
      <c r="A2" s="269" t="s">
        <v>69</v>
      </c>
      <c r="B2" s="270"/>
      <c r="C2" s="270"/>
      <c r="D2" s="270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x14ac:dyDescent="0.3">
      <c r="A3" s="125"/>
    </row>
    <row r="5" spans="1:20" s="57" customFormat="1" x14ac:dyDescent="0.3">
      <c r="D5" s="113"/>
    </row>
    <row r="6" spans="1:20" s="247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08" bestFit="1" customWidth="1"/>
    <col min="2" max="2" width="10.54296875" style="108" bestFit="1" customWidth="1"/>
    <col min="3" max="3" width="11.453125" style="108" bestFit="1" customWidth="1"/>
    <col min="4" max="4" width="6.26953125" style="108" bestFit="1" customWidth="1"/>
    <col min="5" max="5" width="7.54296875" style="108" hidden="1" customWidth="1"/>
    <col min="6" max="16384" width="9.1796875" style="108"/>
  </cols>
  <sheetData>
    <row r="2" spans="1:20" ht="35.25" customHeight="1" x14ac:dyDescent="0.45">
      <c r="A2" s="269" t="s">
        <v>81</v>
      </c>
      <c r="B2" s="270"/>
      <c r="C2" s="270"/>
      <c r="D2" s="270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x14ac:dyDescent="0.3">
      <c r="A3" s="125"/>
    </row>
    <row r="5" spans="1:20" s="57" customFormat="1" x14ac:dyDescent="0.3">
      <c r="D5" s="113"/>
    </row>
    <row r="6" spans="1:20" s="247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108" bestFit="1" customWidth="1"/>
    <col min="2" max="7" width="8.7265625" style="108" bestFit="1" customWidth="1"/>
    <col min="8" max="8" width="7.54296875" style="108" hidden="1" customWidth="1"/>
    <col min="9" max="16384" width="9.1796875" style="108"/>
  </cols>
  <sheetData>
    <row r="2" spans="1:20" ht="18.5" x14ac:dyDescent="0.45">
      <c r="A2" s="256" t="s">
        <v>203</v>
      </c>
      <c r="B2" s="270"/>
      <c r="C2" s="270"/>
      <c r="D2" s="270"/>
      <c r="E2" s="270"/>
      <c r="F2" s="270"/>
      <c r="G2" s="270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x14ac:dyDescent="0.3">
      <c r="A3" s="125"/>
    </row>
    <row r="4" spans="1:20" s="57" customFormat="1" x14ac:dyDescent="0.3">
      <c r="G4" s="113" t="s">
        <v>192</v>
      </c>
    </row>
    <row r="5" spans="1:20" s="247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124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224</v>
      </c>
    </row>
    <row r="3" spans="1:7" x14ac:dyDescent="0.25">
      <c r="A3" t="s">
        <v>141</v>
      </c>
      <c r="B3" s="27">
        <v>44926</v>
      </c>
      <c r="C3" s="33" t="s">
        <v>84</v>
      </c>
    </row>
    <row r="4" spans="1:7" x14ac:dyDescent="0.25">
      <c r="A4" t="s">
        <v>200</v>
      </c>
      <c r="B4" s="27" t="s">
        <v>179</v>
      </c>
      <c r="C4" s="33"/>
    </row>
    <row r="5" spans="1:7" x14ac:dyDescent="0.25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17</v>
      </c>
      <c r="B6" t="s">
        <v>112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73</v>
      </c>
    </row>
    <row r="10" spans="1:7" x14ac:dyDescent="0.25">
      <c r="A10" t="s">
        <v>149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91" customFormat="1" ht="13" x14ac:dyDescent="0.3"/>
    <row r="8" s="81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S180"/>
  <sheetViews>
    <sheetView workbookViewId="0">
      <selection activeCell="A6" sqref="A6"/>
    </sheetView>
  </sheetViews>
  <sheetFormatPr defaultColWidth="9.1796875" defaultRowHeight="10.5" outlineLevelRow="3" x14ac:dyDescent="0.25"/>
  <cols>
    <col min="1" max="1" width="52" style="87" customWidth="1"/>
    <col min="2" max="14" width="15.1796875" style="6" customWidth="1"/>
    <col min="15" max="16384" width="9.1796875" style="87"/>
  </cols>
  <sheetData>
    <row r="1" spans="1:19" s="108" customFormat="1" ht="13" x14ac:dyDescent="0.3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9" s="108" customFormat="1" ht="18.5" x14ac:dyDescent="0.3">
      <c r="A2" s="256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46"/>
      <c r="P2" s="146"/>
      <c r="Q2" s="146"/>
      <c r="R2" s="146"/>
      <c r="S2" s="146"/>
    </row>
    <row r="3" spans="1:19" s="108" customFormat="1" ht="13" x14ac:dyDescent="0.3">
      <c r="A3" s="125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9" s="57" customFormat="1" ht="13" x14ac:dyDescent="0.3"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 t="str">
        <f>VALUSD</f>
        <v>млрд. дол. США</v>
      </c>
    </row>
    <row r="5" spans="1:19" s="89" customFormat="1" ht="13" x14ac:dyDescent="0.25">
      <c r="A5" s="83"/>
      <c r="B5" s="178">
        <v>44561</v>
      </c>
      <c r="C5" s="178">
        <v>44592</v>
      </c>
      <c r="D5" s="178">
        <v>44620</v>
      </c>
      <c r="E5" s="178">
        <v>44651</v>
      </c>
      <c r="F5" s="178">
        <v>44681</v>
      </c>
      <c r="G5" s="178">
        <v>44712</v>
      </c>
      <c r="H5" s="178">
        <v>44742</v>
      </c>
      <c r="I5" s="178">
        <v>44773</v>
      </c>
      <c r="J5" s="178">
        <v>44804</v>
      </c>
      <c r="K5" s="178">
        <v>44834</v>
      </c>
      <c r="L5" s="178">
        <v>44865</v>
      </c>
      <c r="M5" s="178">
        <v>44895</v>
      </c>
      <c r="N5" s="178">
        <v>44926</v>
      </c>
    </row>
    <row r="6" spans="1:19" s="171" customFormat="1" ht="31" x14ac:dyDescent="0.25">
      <c r="A6" s="18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17">
        <f t="shared" ref="B6:N6" si="0">B$7+B$80</f>
        <v>97.955884555140017</v>
      </c>
      <c r="C6" s="117">
        <f t="shared" si="0"/>
        <v>95.381047776119999</v>
      </c>
      <c r="D6" s="117">
        <f t="shared" si="0"/>
        <v>93.333402460529996</v>
      </c>
      <c r="E6" s="117">
        <f t="shared" si="0"/>
        <v>96.810478684509988</v>
      </c>
      <c r="F6" s="117">
        <f t="shared" si="0"/>
        <v>97.795557726689992</v>
      </c>
      <c r="G6" s="117">
        <f t="shared" si="0"/>
        <v>101.43471410375999</v>
      </c>
      <c r="H6" s="117">
        <f t="shared" si="0"/>
        <v>105.39598983721001</v>
      </c>
      <c r="I6" s="117">
        <f t="shared" si="0"/>
        <v>96.795824380229973</v>
      </c>
      <c r="J6" s="117">
        <f t="shared" si="0"/>
        <v>98.036990438109981</v>
      </c>
      <c r="K6" s="117">
        <f t="shared" si="0"/>
        <v>98.136656043809978</v>
      </c>
      <c r="L6" s="117">
        <f t="shared" si="0"/>
        <v>103.15720820883998</v>
      </c>
      <c r="M6" s="117">
        <f t="shared" si="0"/>
        <v>107.51399737736998</v>
      </c>
      <c r="N6" s="117">
        <f t="shared" si="0"/>
        <v>111.37551404710999</v>
      </c>
    </row>
    <row r="7" spans="1:19" s="241" customFormat="1" ht="14.5" x14ac:dyDescent="0.25">
      <c r="A7" s="25" t="s">
        <v>65</v>
      </c>
      <c r="B7" s="40">
        <f t="shared" ref="B7:N7" si="1">B$8+B$45</f>
        <v>86.615691312520013</v>
      </c>
      <c r="C7" s="40">
        <f t="shared" si="1"/>
        <v>84.237629886610009</v>
      </c>
      <c r="D7" s="40">
        <f t="shared" si="1"/>
        <v>82.262901963399997</v>
      </c>
      <c r="E7" s="40">
        <f t="shared" si="1"/>
        <v>86.284068138199984</v>
      </c>
      <c r="F7" s="40">
        <f t="shared" si="1"/>
        <v>87.383520297459995</v>
      </c>
      <c r="G7" s="40">
        <f t="shared" si="1"/>
        <v>90.44081898172999</v>
      </c>
      <c r="H7" s="40">
        <f t="shared" si="1"/>
        <v>94.734568516930011</v>
      </c>
      <c r="I7" s="40">
        <f t="shared" si="1"/>
        <v>86.547456941699977</v>
      </c>
      <c r="J7" s="40">
        <f t="shared" si="1"/>
        <v>87.924410513799984</v>
      </c>
      <c r="K7" s="40">
        <f t="shared" si="1"/>
        <v>88.51169955608998</v>
      </c>
      <c r="L7" s="40">
        <f t="shared" si="1"/>
        <v>93.45339965482998</v>
      </c>
      <c r="M7" s="40">
        <f t="shared" si="1"/>
        <v>97.688636138359982</v>
      </c>
      <c r="N7" s="40">
        <f t="shared" si="1"/>
        <v>101.59354286954999</v>
      </c>
    </row>
    <row r="8" spans="1:19" s="184" customFormat="1" ht="14.5" outlineLevel="1" x14ac:dyDescent="0.25">
      <c r="A8" s="14" t="s">
        <v>48</v>
      </c>
      <c r="B8" s="75">
        <f t="shared" ref="B8:N8" si="2">B$9+B$43</f>
        <v>38.952681436220011</v>
      </c>
      <c r="C8" s="75">
        <f t="shared" si="2"/>
        <v>36.860368115680004</v>
      </c>
      <c r="D8" s="75">
        <f t="shared" si="2"/>
        <v>34.786270808360001</v>
      </c>
      <c r="E8" s="75">
        <f t="shared" si="2"/>
        <v>35.913966291899996</v>
      </c>
      <c r="F8" s="75">
        <f t="shared" si="2"/>
        <v>37.476474839169988</v>
      </c>
      <c r="G8" s="75">
        <f t="shared" si="2"/>
        <v>39.206219423449994</v>
      </c>
      <c r="H8" s="75">
        <f t="shared" si="2"/>
        <v>41.938476858780007</v>
      </c>
      <c r="I8" s="75">
        <f t="shared" si="2"/>
        <v>34.339467792519983</v>
      </c>
      <c r="J8" s="75">
        <f t="shared" si="2"/>
        <v>34.485666367709982</v>
      </c>
      <c r="K8" s="75">
        <f t="shared" si="2"/>
        <v>35.312334219799986</v>
      </c>
      <c r="L8" s="75">
        <f t="shared" si="2"/>
        <v>35.652442772419988</v>
      </c>
      <c r="M8" s="75">
        <f t="shared" si="2"/>
        <v>36.21133495199998</v>
      </c>
      <c r="N8" s="75">
        <f t="shared" si="2"/>
        <v>38.00228207715999</v>
      </c>
    </row>
    <row r="9" spans="1:19" s="26" customFormat="1" ht="13" outlineLevel="2" x14ac:dyDescent="0.25">
      <c r="A9" s="24" t="s">
        <v>197</v>
      </c>
      <c r="B9" s="36">
        <f t="shared" ref="B9:N9" si="3">SUM(B$10:B$42)</f>
        <v>38.884805428450008</v>
      </c>
      <c r="C9" s="36">
        <f t="shared" si="3"/>
        <v>36.796042735340002</v>
      </c>
      <c r="D9" s="36">
        <f t="shared" si="3"/>
        <v>34.722981058089999</v>
      </c>
      <c r="E9" s="36">
        <f t="shared" si="3"/>
        <v>35.851806715739997</v>
      </c>
      <c r="F9" s="36">
        <f t="shared" si="3"/>
        <v>37.414315263009989</v>
      </c>
      <c r="G9" s="36">
        <f t="shared" si="3"/>
        <v>39.144059847289995</v>
      </c>
      <c r="H9" s="36">
        <f t="shared" si="3"/>
        <v>41.877447456730003</v>
      </c>
      <c r="I9" s="36">
        <f t="shared" si="3"/>
        <v>34.290644237499983</v>
      </c>
      <c r="J9" s="36">
        <f t="shared" si="3"/>
        <v>34.436842812689981</v>
      </c>
      <c r="K9" s="36">
        <f t="shared" si="3"/>
        <v>35.264414804689984</v>
      </c>
      <c r="L9" s="36">
        <f t="shared" si="3"/>
        <v>35.604523357309986</v>
      </c>
      <c r="M9" s="36">
        <f t="shared" si="3"/>
        <v>36.163415536889978</v>
      </c>
      <c r="N9" s="36">
        <f t="shared" si="3"/>
        <v>37.955266801959986</v>
      </c>
    </row>
    <row r="10" spans="1:19" s="105" customFormat="1" ht="13" outlineLevel="3" x14ac:dyDescent="0.25">
      <c r="A10" s="242" t="s">
        <v>143</v>
      </c>
      <c r="B10" s="70">
        <v>2.9816281866000001</v>
      </c>
      <c r="C10" s="70">
        <v>2.8256577462000001</v>
      </c>
      <c r="D10" s="70">
        <v>2.7801650321600002</v>
      </c>
      <c r="E10" s="70">
        <v>2.7801650321600002</v>
      </c>
      <c r="F10" s="70">
        <v>2.7801650321600002</v>
      </c>
      <c r="G10" s="70">
        <v>2.7801650321600002</v>
      </c>
      <c r="H10" s="70">
        <v>2.7801650321600002</v>
      </c>
      <c r="I10" s="70">
        <v>2.22413354628</v>
      </c>
      <c r="J10" s="70">
        <v>2.22413354628</v>
      </c>
      <c r="K10" s="70">
        <v>2.22413354628</v>
      </c>
      <c r="L10" s="70">
        <v>2.22413354628</v>
      </c>
      <c r="M10" s="70">
        <v>2.22413354628</v>
      </c>
      <c r="N10" s="70">
        <v>2.22413354628</v>
      </c>
    </row>
    <row r="11" spans="1:19" ht="13" outlineLevel="3" x14ac:dyDescent="0.3">
      <c r="A11" s="93" t="s">
        <v>206</v>
      </c>
      <c r="B11" s="18">
        <v>0.64274768862999998</v>
      </c>
      <c r="C11" s="18">
        <v>0.60912524015000002</v>
      </c>
      <c r="D11" s="18">
        <v>0.59931840477999998</v>
      </c>
      <c r="E11" s="18">
        <v>0.59931840477999998</v>
      </c>
      <c r="F11" s="18">
        <v>0.59931840477999998</v>
      </c>
      <c r="G11" s="18">
        <v>0.59931840477999998</v>
      </c>
      <c r="H11" s="18">
        <v>0.59931840477999998</v>
      </c>
      <c r="I11" s="18">
        <v>0.47945505163000002</v>
      </c>
      <c r="J11" s="18">
        <v>0.47945505163000002</v>
      </c>
      <c r="K11" s="18">
        <v>0.47945505163000002</v>
      </c>
      <c r="L11" s="18">
        <v>0.47945505163000002</v>
      </c>
      <c r="M11" s="18">
        <v>0.47945505163000002</v>
      </c>
      <c r="N11" s="18">
        <v>0.47945505163000002</v>
      </c>
      <c r="O11" s="80"/>
      <c r="P11" s="80"/>
      <c r="Q11" s="80"/>
    </row>
    <row r="12" spans="1:19" ht="13" outlineLevel="3" x14ac:dyDescent="0.3">
      <c r="A12" s="93" t="s">
        <v>31</v>
      </c>
      <c r="B12" s="18">
        <v>3.5161637729300002</v>
      </c>
      <c r="C12" s="18">
        <v>3.3010578153800001</v>
      </c>
      <c r="D12" s="18">
        <v>2.5162570424099999</v>
      </c>
      <c r="E12" s="18">
        <v>3.43367475807</v>
      </c>
      <c r="F12" s="18">
        <v>3.5912103751400002</v>
      </c>
      <c r="G12" s="18">
        <v>3.6629225175200002</v>
      </c>
      <c r="H12" s="18">
        <v>3.1836701539600001</v>
      </c>
      <c r="I12" s="18">
        <v>2.9026277774799998</v>
      </c>
      <c r="J12" s="18">
        <v>2.4872294772900001</v>
      </c>
      <c r="K12" s="18">
        <v>2.4744200001599999</v>
      </c>
      <c r="L12" s="18">
        <v>2.0782744045900001</v>
      </c>
      <c r="M12" s="18">
        <v>1.5882992549299999</v>
      </c>
      <c r="N12" s="18">
        <v>1.47136659314</v>
      </c>
      <c r="O12" s="80"/>
      <c r="P12" s="80"/>
      <c r="Q12" s="80"/>
    </row>
    <row r="13" spans="1:19" ht="13" outlineLevel="3" x14ac:dyDescent="0.3">
      <c r="A13" s="93" t="s">
        <v>34</v>
      </c>
      <c r="B13" s="18">
        <v>1.3380648283200001</v>
      </c>
      <c r="C13" s="18">
        <v>1.26806999744</v>
      </c>
      <c r="D13" s="18">
        <v>1.2476542390800001</v>
      </c>
      <c r="E13" s="18">
        <v>1.2476542390800001</v>
      </c>
      <c r="F13" s="18">
        <v>1.2476542390800001</v>
      </c>
      <c r="G13" s="18">
        <v>1.2476542390800001</v>
      </c>
      <c r="H13" s="18">
        <v>1.1963807771999999</v>
      </c>
      <c r="I13" s="18">
        <v>0.95710527612999996</v>
      </c>
      <c r="J13" s="18">
        <v>0.95710527612999996</v>
      </c>
      <c r="K13" s="18">
        <v>0.95710527612999996</v>
      </c>
      <c r="L13" s="18">
        <v>0.95710527612999996</v>
      </c>
      <c r="M13" s="18">
        <v>0.95710527612999996</v>
      </c>
      <c r="N13" s="18">
        <v>0.95710527612999996</v>
      </c>
      <c r="O13" s="80"/>
      <c r="P13" s="80"/>
      <c r="Q13" s="80"/>
    </row>
    <row r="14" spans="1:19" ht="13" outlineLevel="3" x14ac:dyDescent="0.3">
      <c r="A14" s="93" t="s">
        <v>83</v>
      </c>
      <c r="B14" s="18">
        <v>1.05212224414</v>
      </c>
      <c r="C14" s="18">
        <v>0.99708521080000001</v>
      </c>
      <c r="D14" s="18">
        <v>0.98103227149000005</v>
      </c>
      <c r="E14" s="18">
        <v>0.98103227149000005</v>
      </c>
      <c r="F14" s="18">
        <v>0.98103227149000005</v>
      </c>
      <c r="G14" s="18">
        <v>0.98103227149000005</v>
      </c>
      <c r="H14" s="18">
        <v>0.98103227149000005</v>
      </c>
      <c r="I14" s="18">
        <v>0.78482635377999999</v>
      </c>
      <c r="J14" s="18">
        <v>0.78482635377999999</v>
      </c>
      <c r="K14" s="18">
        <v>0.78482635377999999</v>
      </c>
      <c r="L14" s="18">
        <v>0.78482635377999999</v>
      </c>
      <c r="M14" s="18">
        <v>0.78482635377999999</v>
      </c>
      <c r="N14" s="18">
        <v>0.78482635377999999</v>
      </c>
      <c r="O14" s="80"/>
      <c r="P14" s="80"/>
      <c r="Q14" s="80"/>
    </row>
    <row r="15" spans="1:19" ht="13" outlineLevel="3" x14ac:dyDescent="0.3">
      <c r="A15" s="93" t="s">
        <v>134</v>
      </c>
      <c r="B15" s="18">
        <v>1.71932165613</v>
      </c>
      <c r="C15" s="18">
        <v>1.6293830925899999</v>
      </c>
      <c r="D15" s="18">
        <v>1.6031502414500001</v>
      </c>
      <c r="E15" s="18">
        <v>1.6031502414500001</v>
      </c>
      <c r="F15" s="18">
        <v>1.6031502414500001</v>
      </c>
      <c r="G15" s="18">
        <v>1.6031502414500001</v>
      </c>
      <c r="H15" s="18">
        <v>1.6031502414500001</v>
      </c>
      <c r="I15" s="18">
        <v>1.28252107002</v>
      </c>
      <c r="J15" s="18">
        <v>1.28252107002</v>
      </c>
      <c r="K15" s="18">
        <v>1.28252107002</v>
      </c>
      <c r="L15" s="18">
        <v>1.28252107002</v>
      </c>
      <c r="M15" s="18">
        <v>1.28252107002</v>
      </c>
      <c r="N15" s="18">
        <v>1.28252107002</v>
      </c>
      <c r="O15" s="80"/>
      <c r="P15" s="80"/>
      <c r="Q15" s="80"/>
    </row>
    <row r="16" spans="1:19" ht="13" outlineLevel="3" x14ac:dyDescent="0.3">
      <c r="A16" s="93" t="s">
        <v>198</v>
      </c>
      <c r="B16" s="18">
        <v>4.2928769860499996</v>
      </c>
      <c r="C16" s="18">
        <v>4.0683144744300002</v>
      </c>
      <c r="D16" s="18">
        <v>4.0028151522800002</v>
      </c>
      <c r="E16" s="18">
        <v>4.6864613107000004</v>
      </c>
      <c r="F16" s="18">
        <v>6.39557670675</v>
      </c>
      <c r="G16" s="18">
        <v>8.1046921027999996</v>
      </c>
      <c r="H16" s="18">
        <v>8.1046921027999996</v>
      </c>
      <c r="I16" s="18">
        <v>6.4837581148799996</v>
      </c>
      <c r="J16" s="18">
        <v>6.4837581148799996</v>
      </c>
      <c r="K16" s="18">
        <v>6.4837581148799996</v>
      </c>
      <c r="L16" s="18">
        <v>6.4837581148799996</v>
      </c>
      <c r="M16" s="18">
        <v>6.4837581148799996</v>
      </c>
      <c r="N16" s="18">
        <v>6.4837581148799996</v>
      </c>
      <c r="O16" s="80"/>
      <c r="P16" s="80"/>
      <c r="Q16" s="80"/>
    </row>
    <row r="17" spans="1:17" ht="13" outlineLevel="3" x14ac:dyDescent="0.3">
      <c r="A17" s="93" t="s">
        <v>26</v>
      </c>
      <c r="B17" s="18">
        <v>0.44349495202</v>
      </c>
      <c r="C17" s="18">
        <v>0.42029551242000002</v>
      </c>
      <c r="D17" s="18">
        <v>0.41352881056000002</v>
      </c>
      <c r="E17" s="18">
        <v>0.41352881056000002</v>
      </c>
      <c r="F17" s="18">
        <v>0.41352881056000002</v>
      </c>
      <c r="G17" s="18">
        <v>0.41352881056000002</v>
      </c>
      <c r="H17" s="18">
        <v>0.41352881056000002</v>
      </c>
      <c r="I17" s="18">
        <v>0.33082327462</v>
      </c>
      <c r="J17" s="18">
        <v>0.33082327462</v>
      </c>
      <c r="K17" s="18">
        <v>0.33082327462</v>
      </c>
      <c r="L17" s="18">
        <v>0.33082327462</v>
      </c>
      <c r="M17" s="18">
        <v>0.33082327462</v>
      </c>
      <c r="N17" s="18">
        <v>0.33082327462</v>
      </c>
      <c r="O17" s="80"/>
      <c r="P17" s="80"/>
      <c r="Q17" s="80"/>
    </row>
    <row r="18" spans="1:17" ht="13" outlineLevel="3" x14ac:dyDescent="0.3">
      <c r="A18" s="93" t="s">
        <v>75</v>
      </c>
      <c r="B18" s="18">
        <v>0.44349495202</v>
      </c>
      <c r="C18" s="18">
        <v>0.42029551242000002</v>
      </c>
      <c r="D18" s="18">
        <v>0.41352881056000002</v>
      </c>
      <c r="E18" s="18">
        <v>0.41352881056000002</v>
      </c>
      <c r="F18" s="18">
        <v>0.41352881056000002</v>
      </c>
      <c r="G18" s="18">
        <v>0.41352881056000002</v>
      </c>
      <c r="H18" s="18">
        <v>0.41352881056000002</v>
      </c>
      <c r="I18" s="18">
        <v>0.33082327462</v>
      </c>
      <c r="J18" s="18">
        <v>0.33082327462</v>
      </c>
      <c r="K18" s="18">
        <v>0.33082327462</v>
      </c>
      <c r="L18" s="18">
        <v>0.33082327462</v>
      </c>
      <c r="M18" s="18">
        <v>0.33082327462</v>
      </c>
      <c r="N18" s="18">
        <v>0.74101125010000002</v>
      </c>
      <c r="O18" s="80"/>
      <c r="P18" s="80"/>
      <c r="Q18" s="80"/>
    </row>
    <row r="19" spans="1:17" ht="13" outlineLevel="3" x14ac:dyDescent="0.3">
      <c r="A19" s="93" t="s">
        <v>170</v>
      </c>
      <c r="B19" s="18">
        <v>2.9617775985099999</v>
      </c>
      <c r="C19" s="18">
        <v>2.95510464978</v>
      </c>
      <c r="D19" s="18">
        <v>2.9239907929900002</v>
      </c>
      <c r="E19" s="18">
        <v>3.0239538853600001</v>
      </c>
      <c r="F19" s="18">
        <v>3.2255802308799999</v>
      </c>
      <c r="G19" s="18">
        <v>3.6052958780100002</v>
      </c>
      <c r="H19" s="18">
        <v>3.0084730728800002</v>
      </c>
      <c r="I19" s="18">
        <v>1.78175132416</v>
      </c>
      <c r="J19" s="18">
        <v>1.94774095724</v>
      </c>
      <c r="K19" s="18">
        <v>1.9860908934099999</v>
      </c>
      <c r="L19" s="18">
        <v>2.1368888419199998</v>
      </c>
      <c r="M19" s="18">
        <v>1.8783451046799999</v>
      </c>
      <c r="N19" s="18">
        <v>1.90368219733</v>
      </c>
      <c r="O19" s="80"/>
      <c r="P19" s="80"/>
      <c r="Q19" s="80"/>
    </row>
    <row r="20" spans="1:17" ht="13" outlineLevel="3" x14ac:dyDescent="0.3">
      <c r="A20" s="93" t="s">
        <v>127</v>
      </c>
      <c r="B20" s="18">
        <v>0.44349495202</v>
      </c>
      <c r="C20" s="18">
        <v>0.42029551242000002</v>
      </c>
      <c r="D20" s="18">
        <v>0.41352881056000002</v>
      </c>
      <c r="E20" s="18">
        <v>0.41352881056000002</v>
      </c>
      <c r="F20" s="18">
        <v>0.41352881056000002</v>
      </c>
      <c r="G20" s="18">
        <v>0.41352881056000002</v>
      </c>
      <c r="H20" s="18">
        <v>0.41352881056000002</v>
      </c>
      <c r="I20" s="18">
        <v>0.33082327462</v>
      </c>
      <c r="J20" s="18">
        <v>0.33082327462</v>
      </c>
      <c r="K20" s="18">
        <v>0.33082327462</v>
      </c>
      <c r="L20" s="18">
        <v>0.33082327462</v>
      </c>
      <c r="M20" s="18">
        <v>0.33082327462</v>
      </c>
      <c r="N20" s="18">
        <v>0.33082327462</v>
      </c>
      <c r="O20" s="80"/>
      <c r="P20" s="80"/>
      <c r="Q20" s="80"/>
    </row>
    <row r="21" spans="1:17" ht="13" outlineLevel="3" x14ac:dyDescent="0.3">
      <c r="A21" s="93" t="s">
        <v>193</v>
      </c>
      <c r="B21" s="18">
        <v>0.44349495202</v>
      </c>
      <c r="C21" s="18">
        <v>0.42029551242000002</v>
      </c>
      <c r="D21" s="18">
        <v>0.41352881056000002</v>
      </c>
      <c r="E21" s="18">
        <v>0.41352881056000002</v>
      </c>
      <c r="F21" s="18">
        <v>0.41352881056000002</v>
      </c>
      <c r="G21" s="18">
        <v>0.41352881056000002</v>
      </c>
      <c r="H21" s="18">
        <v>0.41352881056000002</v>
      </c>
      <c r="I21" s="18">
        <v>0.33082327462</v>
      </c>
      <c r="J21" s="18">
        <v>0.33082327462</v>
      </c>
      <c r="K21" s="18">
        <v>0.33082327462</v>
      </c>
      <c r="L21" s="18">
        <v>0.33082327462</v>
      </c>
      <c r="M21" s="18">
        <v>0.33082327462</v>
      </c>
      <c r="N21" s="18">
        <v>0.33082327462</v>
      </c>
      <c r="O21" s="80"/>
      <c r="P21" s="80"/>
      <c r="Q21" s="80"/>
    </row>
    <row r="22" spans="1:17" ht="13" outlineLevel="3" x14ac:dyDescent="0.3">
      <c r="A22" s="93" t="s">
        <v>220</v>
      </c>
      <c r="B22" s="18">
        <v>2.2411606184299999</v>
      </c>
      <c r="C22" s="18">
        <v>2.2545144049300001</v>
      </c>
      <c r="D22" s="18">
        <v>1.2756866061200001</v>
      </c>
      <c r="E22" s="18">
        <v>1.2756866061200001</v>
      </c>
      <c r="F22" s="18">
        <v>1.2756866061200001</v>
      </c>
      <c r="G22" s="18">
        <v>1.2756866061200001</v>
      </c>
      <c r="H22" s="18">
        <v>1.2756866061200001</v>
      </c>
      <c r="I22" s="18">
        <v>1.1751844286899999</v>
      </c>
      <c r="J22" s="18">
        <v>1.1751844286899999</v>
      </c>
      <c r="K22" s="18">
        <v>1.19224442869</v>
      </c>
      <c r="L22" s="18">
        <v>1.55610315875</v>
      </c>
      <c r="M22" s="18">
        <v>1.5569516736</v>
      </c>
      <c r="N22" s="18">
        <v>1.6427051342200001</v>
      </c>
      <c r="O22" s="80"/>
      <c r="P22" s="80"/>
      <c r="Q22" s="80"/>
    </row>
    <row r="23" spans="1:17" ht="13" outlineLevel="3" x14ac:dyDescent="0.3">
      <c r="A23" s="93" t="s">
        <v>151</v>
      </c>
      <c r="B23" s="18">
        <v>0.44349495202</v>
      </c>
      <c r="C23" s="18">
        <v>0.42029551242000002</v>
      </c>
      <c r="D23" s="18">
        <v>0.41352881056000002</v>
      </c>
      <c r="E23" s="18">
        <v>0.41352881056000002</v>
      </c>
      <c r="F23" s="18">
        <v>0.41352881056000002</v>
      </c>
      <c r="G23" s="18">
        <v>0.41352881056000002</v>
      </c>
      <c r="H23" s="18">
        <v>0.41352881056000002</v>
      </c>
      <c r="I23" s="18">
        <v>0.33082327462</v>
      </c>
      <c r="J23" s="18">
        <v>0.33082327462</v>
      </c>
      <c r="K23" s="18">
        <v>0.33082327462</v>
      </c>
      <c r="L23" s="18">
        <v>0.33082327462</v>
      </c>
      <c r="M23" s="18">
        <v>0.33082327462</v>
      </c>
      <c r="N23" s="18">
        <v>0.33082327462</v>
      </c>
      <c r="O23" s="80"/>
      <c r="P23" s="80"/>
      <c r="Q23" s="80"/>
    </row>
    <row r="24" spans="1:17" ht="13" outlineLevel="3" x14ac:dyDescent="0.3">
      <c r="A24" s="93" t="s">
        <v>211</v>
      </c>
      <c r="B24" s="18">
        <v>0.44349495202</v>
      </c>
      <c r="C24" s="18">
        <v>0.42029551242000002</v>
      </c>
      <c r="D24" s="18">
        <v>0.41352881056000002</v>
      </c>
      <c r="E24" s="18">
        <v>0.41352881056000002</v>
      </c>
      <c r="F24" s="18">
        <v>0.41352881056000002</v>
      </c>
      <c r="G24" s="18">
        <v>0.41352881056000002</v>
      </c>
      <c r="H24" s="18">
        <v>0.41352881056000002</v>
      </c>
      <c r="I24" s="18">
        <v>0.33082327462</v>
      </c>
      <c r="J24" s="18">
        <v>0.33082327462</v>
      </c>
      <c r="K24" s="18">
        <v>0.33082327462</v>
      </c>
      <c r="L24" s="18">
        <v>0.33082327462</v>
      </c>
      <c r="M24" s="18">
        <v>0.33082327462</v>
      </c>
      <c r="N24" s="18">
        <v>0.33082327462</v>
      </c>
      <c r="O24" s="80"/>
      <c r="P24" s="80"/>
      <c r="Q24" s="80"/>
    </row>
    <row r="25" spans="1:17" ht="13" outlineLevel="3" x14ac:dyDescent="0.3">
      <c r="A25" s="93" t="s">
        <v>38</v>
      </c>
      <c r="B25" s="18">
        <v>0.44349495202</v>
      </c>
      <c r="C25" s="18">
        <v>0.42029551242000002</v>
      </c>
      <c r="D25" s="18">
        <v>0.41352881056000002</v>
      </c>
      <c r="E25" s="18">
        <v>0.41352881056000002</v>
      </c>
      <c r="F25" s="18">
        <v>0.41352881056000002</v>
      </c>
      <c r="G25" s="18">
        <v>0.41352881056000002</v>
      </c>
      <c r="H25" s="18">
        <v>0.41352881056000002</v>
      </c>
      <c r="I25" s="18">
        <v>0.33082327462</v>
      </c>
      <c r="J25" s="18">
        <v>0.33082327462</v>
      </c>
      <c r="K25" s="18">
        <v>0.33082327462</v>
      </c>
      <c r="L25" s="18">
        <v>0.33082327462</v>
      </c>
      <c r="M25" s="18">
        <v>0.33082327462</v>
      </c>
      <c r="N25" s="18">
        <v>0.33082327462</v>
      </c>
      <c r="O25" s="80"/>
      <c r="P25" s="80"/>
      <c r="Q25" s="80"/>
    </row>
    <row r="26" spans="1:17" ht="13" outlineLevel="3" x14ac:dyDescent="0.3">
      <c r="A26" s="93" t="s">
        <v>88</v>
      </c>
      <c r="B26" s="18">
        <v>0.44349495202</v>
      </c>
      <c r="C26" s="18">
        <v>0.42029551242000002</v>
      </c>
      <c r="D26" s="18">
        <v>0.41352881056000002</v>
      </c>
      <c r="E26" s="18">
        <v>0.41352881056000002</v>
      </c>
      <c r="F26" s="18">
        <v>0.41352881056000002</v>
      </c>
      <c r="G26" s="18">
        <v>0.41352881056000002</v>
      </c>
      <c r="H26" s="18">
        <v>0.41352881056000002</v>
      </c>
      <c r="I26" s="18">
        <v>0.33082327462</v>
      </c>
      <c r="J26" s="18">
        <v>0.33082327462</v>
      </c>
      <c r="K26" s="18">
        <v>0.33082327462</v>
      </c>
      <c r="L26" s="18">
        <v>0.33082327462</v>
      </c>
      <c r="M26" s="18">
        <v>0.33082327462</v>
      </c>
      <c r="N26" s="18">
        <v>0.33082327462</v>
      </c>
      <c r="O26" s="80"/>
      <c r="P26" s="80"/>
      <c r="Q26" s="80"/>
    </row>
    <row r="27" spans="1:17" ht="13" outlineLevel="3" x14ac:dyDescent="0.3">
      <c r="A27" s="93" t="s">
        <v>76</v>
      </c>
      <c r="B27" s="18">
        <v>0.44349495202</v>
      </c>
      <c r="C27" s="18">
        <v>0.42029551242000002</v>
      </c>
      <c r="D27" s="18">
        <v>0.41352881056000002</v>
      </c>
      <c r="E27" s="18">
        <v>0.41352881056000002</v>
      </c>
      <c r="F27" s="18">
        <v>0.41352881056000002</v>
      </c>
      <c r="G27" s="18">
        <v>0.41352881056000002</v>
      </c>
      <c r="H27" s="18">
        <v>0.41352881056000002</v>
      </c>
      <c r="I27" s="18">
        <v>0.33082327462</v>
      </c>
      <c r="J27" s="18">
        <v>0.33082327462</v>
      </c>
      <c r="K27" s="18">
        <v>0.33082327462</v>
      </c>
      <c r="L27" s="18">
        <v>0.33082327462</v>
      </c>
      <c r="M27" s="18">
        <v>0.33082327462</v>
      </c>
      <c r="N27" s="18">
        <v>0.33082327462</v>
      </c>
      <c r="O27" s="80"/>
      <c r="P27" s="80"/>
      <c r="Q27" s="80"/>
    </row>
    <row r="28" spans="1:17" ht="13" outlineLevel="3" x14ac:dyDescent="0.3">
      <c r="A28" s="93" t="s">
        <v>128</v>
      </c>
      <c r="B28" s="18">
        <v>0.44349495202</v>
      </c>
      <c r="C28" s="18">
        <v>0.42029551242000002</v>
      </c>
      <c r="D28" s="18">
        <v>0.41352881056000002</v>
      </c>
      <c r="E28" s="18">
        <v>0.41352881056000002</v>
      </c>
      <c r="F28" s="18">
        <v>0.41352881056000002</v>
      </c>
      <c r="G28" s="18">
        <v>0.41352881056000002</v>
      </c>
      <c r="H28" s="18">
        <v>0.41352881056000002</v>
      </c>
      <c r="I28" s="18">
        <v>0.33082327462</v>
      </c>
      <c r="J28" s="18">
        <v>0.33082327462</v>
      </c>
      <c r="K28" s="18">
        <v>0.33082327462</v>
      </c>
      <c r="L28" s="18">
        <v>0.33082327462</v>
      </c>
      <c r="M28" s="18">
        <v>0.33082327462</v>
      </c>
      <c r="N28" s="18">
        <v>0.33082327462</v>
      </c>
      <c r="O28" s="80"/>
      <c r="P28" s="80"/>
      <c r="Q28" s="80"/>
    </row>
    <row r="29" spans="1:17" ht="13" outlineLevel="3" x14ac:dyDescent="0.3">
      <c r="A29" s="93" t="s">
        <v>194</v>
      </c>
      <c r="B29" s="18">
        <v>0.44349495202</v>
      </c>
      <c r="C29" s="18">
        <v>0.42029551242000002</v>
      </c>
      <c r="D29" s="18">
        <v>0.41352881056000002</v>
      </c>
      <c r="E29" s="18">
        <v>0.41352881056000002</v>
      </c>
      <c r="F29" s="18">
        <v>0.41352881056000002</v>
      </c>
      <c r="G29" s="18">
        <v>0.41352881056000002</v>
      </c>
      <c r="H29" s="18">
        <v>0.41352881056000002</v>
      </c>
      <c r="I29" s="18">
        <v>0.33082327462</v>
      </c>
      <c r="J29" s="18">
        <v>0.33082327462</v>
      </c>
      <c r="K29" s="18">
        <v>0.33082327462</v>
      </c>
      <c r="L29" s="18">
        <v>0.33082327462</v>
      </c>
      <c r="M29" s="18">
        <v>0.33082327462</v>
      </c>
      <c r="N29" s="18">
        <v>0.33082327462</v>
      </c>
      <c r="O29" s="80"/>
      <c r="P29" s="80"/>
      <c r="Q29" s="80"/>
    </row>
    <row r="30" spans="1:17" ht="13" outlineLevel="3" x14ac:dyDescent="0.3">
      <c r="A30" s="93" t="s">
        <v>19</v>
      </c>
      <c r="B30" s="18">
        <v>0.44349495202</v>
      </c>
      <c r="C30" s="18">
        <v>0.42029551242000002</v>
      </c>
      <c r="D30" s="18">
        <v>0.41352881056000002</v>
      </c>
      <c r="E30" s="18">
        <v>0.41352881056000002</v>
      </c>
      <c r="F30" s="18">
        <v>0.41352881056000002</v>
      </c>
      <c r="G30" s="18">
        <v>0.41352881056000002</v>
      </c>
      <c r="H30" s="18">
        <v>0.41352881056000002</v>
      </c>
      <c r="I30" s="18">
        <v>0.33082327462</v>
      </c>
      <c r="J30" s="18">
        <v>0.33082327462</v>
      </c>
      <c r="K30" s="18">
        <v>0.33082327462</v>
      </c>
      <c r="L30" s="18">
        <v>0.33082327462</v>
      </c>
      <c r="M30" s="18">
        <v>0.33082327462</v>
      </c>
      <c r="N30" s="18">
        <v>0.33082327462</v>
      </c>
      <c r="O30" s="80"/>
      <c r="P30" s="80"/>
      <c r="Q30" s="80"/>
    </row>
    <row r="31" spans="1:17" ht="13" outlineLevel="3" x14ac:dyDescent="0.3">
      <c r="A31" s="93" t="s">
        <v>71</v>
      </c>
      <c r="B31" s="18">
        <v>0.44349495202</v>
      </c>
      <c r="C31" s="18">
        <v>0.42029551242000002</v>
      </c>
      <c r="D31" s="18">
        <v>0.41352881056000002</v>
      </c>
      <c r="E31" s="18">
        <v>0.41352881056000002</v>
      </c>
      <c r="F31" s="18">
        <v>0.41352881056000002</v>
      </c>
      <c r="G31" s="18">
        <v>0.41352881056000002</v>
      </c>
      <c r="H31" s="18">
        <v>0.41352881056000002</v>
      </c>
      <c r="I31" s="18">
        <v>0.33082327462</v>
      </c>
      <c r="J31" s="18">
        <v>0.33082327462</v>
      </c>
      <c r="K31" s="18">
        <v>0.33082327462</v>
      </c>
      <c r="L31" s="18">
        <v>0.33082327462</v>
      </c>
      <c r="M31" s="18">
        <v>0.33082327462</v>
      </c>
      <c r="N31" s="18">
        <v>0.33082327462</v>
      </c>
      <c r="O31" s="80"/>
      <c r="P31" s="80"/>
      <c r="Q31" s="80"/>
    </row>
    <row r="32" spans="1:17" ht="13" outlineLevel="3" x14ac:dyDescent="0.3">
      <c r="A32" s="93" t="s">
        <v>123</v>
      </c>
      <c r="B32" s="18">
        <v>0.44349495202</v>
      </c>
      <c r="C32" s="18">
        <v>0.42029551242000002</v>
      </c>
      <c r="D32" s="18">
        <v>0.41352881056000002</v>
      </c>
      <c r="E32" s="18">
        <v>0.41352881056000002</v>
      </c>
      <c r="F32" s="18">
        <v>0.41352881056000002</v>
      </c>
      <c r="G32" s="18">
        <v>0.41352881056000002</v>
      </c>
      <c r="H32" s="18">
        <v>0.41352881056000002</v>
      </c>
      <c r="I32" s="18">
        <v>0.33082327462</v>
      </c>
      <c r="J32" s="18">
        <v>0.33082327462</v>
      </c>
      <c r="K32" s="18">
        <v>0.33082327462</v>
      </c>
      <c r="L32" s="18">
        <v>0.33082327462</v>
      </c>
      <c r="M32" s="18">
        <v>0.33082327462</v>
      </c>
      <c r="N32" s="18">
        <v>0.33082327462</v>
      </c>
      <c r="O32" s="80"/>
      <c r="P32" s="80"/>
      <c r="Q32" s="80"/>
    </row>
    <row r="33" spans="1:17" ht="13" outlineLevel="3" x14ac:dyDescent="0.3">
      <c r="A33" s="93" t="s">
        <v>55</v>
      </c>
      <c r="B33" s="18">
        <v>4.1147456020000001E-2</v>
      </c>
      <c r="C33" s="18">
        <v>4.0390618759999997E-2</v>
      </c>
      <c r="D33" s="18">
        <v>4.1156526550000003E-2</v>
      </c>
      <c r="E33" s="18">
        <v>0</v>
      </c>
      <c r="F33" s="18">
        <v>6.8208095050000001E-2</v>
      </c>
      <c r="G33" s="18">
        <v>0.20686500381</v>
      </c>
      <c r="H33" s="18">
        <v>0.41542069874999998</v>
      </c>
      <c r="I33" s="18">
        <v>0.29952239824999999</v>
      </c>
      <c r="J33" s="18">
        <v>0.18875414352</v>
      </c>
      <c r="K33" s="18">
        <v>0.141848</v>
      </c>
      <c r="L33" s="18">
        <v>0</v>
      </c>
      <c r="M33" s="18">
        <v>0</v>
      </c>
      <c r="N33" s="18">
        <v>0</v>
      </c>
      <c r="O33" s="80"/>
      <c r="P33" s="80"/>
      <c r="Q33" s="80"/>
    </row>
    <row r="34" spans="1:17" ht="13" outlineLevel="3" x14ac:dyDescent="0.3">
      <c r="A34" s="93" t="s">
        <v>45</v>
      </c>
      <c r="B34" s="18">
        <v>3.3531759060400002</v>
      </c>
      <c r="C34" s="18">
        <v>2.81069764693</v>
      </c>
      <c r="D34" s="18">
        <v>2.7654922423100001</v>
      </c>
      <c r="E34" s="18">
        <v>2.1577954803999999</v>
      </c>
      <c r="F34" s="18">
        <v>2.1577954803999999</v>
      </c>
      <c r="G34" s="18">
        <v>1.54350915571</v>
      </c>
      <c r="H34" s="18">
        <v>1.54350915571</v>
      </c>
      <c r="I34" s="18">
        <v>1.2348081687300001</v>
      </c>
      <c r="J34" s="18">
        <v>0.81023457283</v>
      </c>
      <c r="K34" s="18">
        <v>0.81023457283</v>
      </c>
      <c r="L34" s="18">
        <v>0.81023457283</v>
      </c>
      <c r="M34" s="18">
        <v>0.83863349977000001</v>
      </c>
      <c r="N34" s="18">
        <v>1.1345416286000001</v>
      </c>
      <c r="O34" s="80"/>
      <c r="P34" s="80"/>
      <c r="Q34" s="80"/>
    </row>
    <row r="35" spans="1:17" ht="13" outlineLevel="3" x14ac:dyDescent="0.3">
      <c r="A35" s="93" t="s">
        <v>89</v>
      </c>
      <c r="B35" s="18">
        <v>0.44349520863000003</v>
      </c>
      <c r="C35" s="18">
        <v>0.42029575560999999</v>
      </c>
      <c r="D35" s="18">
        <v>0.41352904984</v>
      </c>
      <c r="E35" s="18">
        <v>0.41352904984</v>
      </c>
      <c r="F35" s="18">
        <v>0.41352904984</v>
      </c>
      <c r="G35" s="18">
        <v>0.41352904984</v>
      </c>
      <c r="H35" s="18">
        <v>4.0026713815499999</v>
      </c>
      <c r="I35" s="18">
        <v>4.0225152453300002</v>
      </c>
      <c r="J35" s="18">
        <v>4.8428911962800001</v>
      </c>
      <c r="K35" s="18">
        <v>5.66326714724</v>
      </c>
      <c r="L35" s="18">
        <v>6.3469137730399998</v>
      </c>
      <c r="M35" s="18">
        <v>7.1672897239999998</v>
      </c>
      <c r="N35" s="18">
        <v>7.5774776994800002</v>
      </c>
      <c r="O35" s="80"/>
      <c r="P35" s="80"/>
      <c r="Q35" s="80"/>
    </row>
    <row r="36" spans="1:17" ht="13" outlineLevel="3" x14ac:dyDescent="0.3">
      <c r="A36" s="93" t="s">
        <v>93</v>
      </c>
      <c r="B36" s="18">
        <v>1.54523967858</v>
      </c>
      <c r="C36" s="18">
        <v>1.46440742913</v>
      </c>
      <c r="D36" s="18">
        <v>1.4408306642399999</v>
      </c>
      <c r="E36" s="18">
        <v>1.4408306642399999</v>
      </c>
      <c r="F36" s="18">
        <v>1.4408306642399999</v>
      </c>
      <c r="G36" s="18">
        <v>1.4408306642399999</v>
      </c>
      <c r="H36" s="18">
        <v>1.4408306642399999</v>
      </c>
      <c r="I36" s="18">
        <v>1.1526653194700001</v>
      </c>
      <c r="J36" s="18">
        <v>1.1526653194700001</v>
      </c>
      <c r="K36" s="18">
        <v>1.1526653194700001</v>
      </c>
      <c r="L36" s="18">
        <v>1.1526653194700001</v>
      </c>
      <c r="M36" s="18">
        <v>1.24850740805</v>
      </c>
      <c r="N36" s="18">
        <v>1.3651590982999999</v>
      </c>
      <c r="O36" s="80"/>
      <c r="P36" s="80"/>
      <c r="Q36" s="80"/>
    </row>
    <row r="37" spans="1:17" ht="13" outlineLevel="3" x14ac:dyDescent="0.3">
      <c r="A37" s="93" t="s">
        <v>156</v>
      </c>
      <c r="B37" s="18">
        <v>1.88681203308</v>
      </c>
      <c r="C37" s="18">
        <v>1.8136656255700001</v>
      </c>
      <c r="D37" s="18">
        <v>1.79347015374</v>
      </c>
      <c r="E37" s="18">
        <v>1.79347015374</v>
      </c>
      <c r="F37" s="18">
        <v>1.79347015374</v>
      </c>
      <c r="G37" s="18">
        <v>1.79347015374</v>
      </c>
      <c r="H37" s="18">
        <v>1.79347015374</v>
      </c>
      <c r="I37" s="18">
        <v>1.4347771038599999</v>
      </c>
      <c r="J37" s="18">
        <v>1.4347771038599999</v>
      </c>
      <c r="K37" s="18">
        <v>1.4347771038599999</v>
      </c>
      <c r="L37" s="18">
        <v>1.02475692262</v>
      </c>
      <c r="M37" s="18">
        <v>1.02475692262</v>
      </c>
      <c r="N37" s="18">
        <v>1.8451328735700001</v>
      </c>
      <c r="O37" s="80"/>
      <c r="P37" s="80"/>
      <c r="Q37" s="80"/>
    </row>
    <row r="38" spans="1:17" ht="13" outlineLevel="3" x14ac:dyDescent="0.3">
      <c r="A38" s="93" t="s">
        <v>160</v>
      </c>
      <c r="B38" s="18">
        <v>0.97407988796</v>
      </c>
      <c r="C38" s="18">
        <v>1.0473897560600001</v>
      </c>
      <c r="D38" s="18">
        <v>1.1970404616100001</v>
      </c>
      <c r="E38" s="18">
        <v>1.2736924412699999</v>
      </c>
      <c r="F38" s="18">
        <v>0.69971553485000004</v>
      </c>
      <c r="G38" s="18">
        <v>0.74454634949999998</v>
      </c>
      <c r="H38" s="18">
        <v>0.89304033266000005</v>
      </c>
      <c r="I38" s="18">
        <v>0.96696830520999999</v>
      </c>
      <c r="J38" s="18">
        <v>1.07754144719</v>
      </c>
      <c r="K38" s="18">
        <v>1.0890431727100001</v>
      </c>
      <c r="L38" s="18">
        <v>1.17886219777</v>
      </c>
      <c r="M38" s="18">
        <v>1.54080778292</v>
      </c>
      <c r="N38" s="18">
        <v>1.28518943552</v>
      </c>
      <c r="O38" s="80"/>
      <c r="P38" s="80"/>
      <c r="Q38" s="80"/>
    </row>
    <row r="39" spans="1:17" ht="13" outlineLevel="3" x14ac:dyDescent="0.3">
      <c r="A39" s="93" t="s">
        <v>213</v>
      </c>
      <c r="B39" s="18">
        <v>1.50597939013</v>
      </c>
      <c r="C39" s="18">
        <v>1.4272008657599999</v>
      </c>
      <c r="D39" s="18">
        <v>1.4042231216000001</v>
      </c>
      <c r="E39" s="18">
        <v>1.4042231216000001</v>
      </c>
      <c r="F39" s="18">
        <v>1.4042231216000001</v>
      </c>
      <c r="G39" s="18">
        <v>1.4042231216000001</v>
      </c>
      <c r="H39" s="18">
        <v>1.4042231216000001</v>
      </c>
      <c r="I39" s="18">
        <v>1.1233792652800001</v>
      </c>
      <c r="J39" s="18">
        <v>1.1233792652800001</v>
      </c>
      <c r="K39" s="18">
        <v>1.1233792652800001</v>
      </c>
      <c r="L39" s="18">
        <v>1.1233792652800001</v>
      </c>
      <c r="M39" s="18">
        <v>1.1233792652800001</v>
      </c>
      <c r="N39" s="18">
        <v>1.1233792652800001</v>
      </c>
      <c r="O39" s="80"/>
      <c r="P39" s="80"/>
      <c r="Q39" s="80"/>
    </row>
    <row r="40" spans="1:17" ht="13" outlineLevel="3" x14ac:dyDescent="0.3">
      <c r="A40" s="93" t="s">
        <v>39</v>
      </c>
      <c r="B40" s="18">
        <v>0.87867744205999998</v>
      </c>
      <c r="C40" s="18">
        <v>0.74621687819000004</v>
      </c>
      <c r="D40" s="18">
        <v>0.73429377643000004</v>
      </c>
      <c r="E40" s="18">
        <v>0.73429377643000004</v>
      </c>
      <c r="F40" s="18">
        <v>0.73429377643000004</v>
      </c>
      <c r="G40" s="18">
        <v>0.73429377643000004</v>
      </c>
      <c r="H40" s="18">
        <v>0.73429377643000004</v>
      </c>
      <c r="I40" s="18">
        <v>0.58743542275000005</v>
      </c>
      <c r="J40" s="18">
        <v>0.58743542275000005</v>
      </c>
      <c r="K40" s="18">
        <v>0.58743542275000005</v>
      </c>
      <c r="L40" s="18">
        <v>0.58743542275000005</v>
      </c>
      <c r="M40" s="18">
        <v>0.58743542275000005</v>
      </c>
      <c r="N40" s="18">
        <v>0.58743542275000005</v>
      </c>
      <c r="O40" s="80"/>
      <c r="P40" s="80"/>
      <c r="Q40" s="80"/>
    </row>
    <row r="41" spans="1:17" ht="13" outlineLevel="3" x14ac:dyDescent="0.3">
      <c r="A41" s="93" t="s">
        <v>90</v>
      </c>
      <c r="B41" s="18">
        <v>0.64153793137000004</v>
      </c>
      <c r="C41" s="18">
        <v>0.60797876594</v>
      </c>
      <c r="D41" s="18">
        <v>0.59819038859999996</v>
      </c>
      <c r="E41" s="18">
        <v>0.59819038859999996</v>
      </c>
      <c r="F41" s="18">
        <v>0.59819038859999996</v>
      </c>
      <c r="G41" s="18">
        <v>0.59819038859999996</v>
      </c>
      <c r="H41" s="18">
        <v>0.51273461880000004</v>
      </c>
      <c r="I41" s="18">
        <v>0.27345865032</v>
      </c>
      <c r="J41" s="18">
        <v>0.27345865032</v>
      </c>
      <c r="K41" s="18">
        <v>0.27345865032</v>
      </c>
      <c r="L41" s="18">
        <v>0.27345865032</v>
      </c>
      <c r="M41" s="18">
        <v>0.27345865032</v>
      </c>
      <c r="N41" s="18">
        <v>0.27345865032</v>
      </c>
      <c r="O41" s="80"/>
      <c r="P41" s="80"/>
      <c r="Q41" s="80"/>
    </row>
    <row r="42" spans="1:17" ht="13" outlineLevel="3" x14ac:dyDescent="0.3">
      <c r="A42" s="93" t="s">
        <v>144</v>
      </c>
      <c r="B42" s="18">
        <v>0.65986758656</v>
      </c>
      <c r="C42" s="18">
        <v>0.62534958781000005</v>
      </c>
      <c r="D42" s="18">
        <v>0.61528154257000001</v>
      </c>
      <c r="E42" s="18">
        <v>0.61528154257000001</v>
      </c>
      <c r="F42" s="18">
        <v>0.61528154257000001</v>
      </c>
      <c r="G42" s="18">
        <v>0.61528154257000001</v>
      </c>
      <c r="H42" s="18">
        <v>0.61528154257000001</v>
      </c>
      <c r="I42" s="18">
        <v>0.49222557056999999</v>
      </c>
      <c r="J42" s="18">
        <v>0.49222557056999999</v>
      </c>
      <c r="K42" s="18">
        <v>0.49222557056999999</v>
      </c>
      <c r="L42" s="18">
        <v>0.49222557056999999</v>
      </c>
      <c r="M42" s="18">
        <v>0.49222557056999999</v>
      </c>
      <c r="N42" s="18">
        <v>0.49222557056999999</v>
      </c>
      <c r="O42" s="80"/>
      <c r="P42" s="80"/>
      <c r="Q42" s="80"/>
    </row>
    <row r="43" spans="1:17" ht="13" outlineLevel="2" x14ac:dyDescent="0.3">
      <c r="A43" s="200" t="s">
        <v>115</v>
      </c>
      <c r="B43" s="115">
        <f t="shared" ref="B43:N43" si="4">SUM(B$44:B$44)</f>
        <v>6.7876007769999996E-2</v>
      </c>
      <c r="C43" s="115">
        <f t="shared" si="4"/>
        <v>6.4325380340000002E-2</v>
      </c>
      <c r="D43" s="115">
        <f t="shared" si="4"/>
        <v>6.328975027E-2</v>
      </c>
      <c r="E43" s="115">
        <f t="shared" si="4"/>
        <v>6.215957616E-2</v>
      </c>
      <c r="F43" s="115">
        <f t="shared" si="4"/>
        <v>6.215957616E-2</v>
      </c>
      <c r="G43" s="115">
        <f t="shared" si="4"/>
        <v>6.215957616E-2</v>
      </c>
      <c r="H43" s="115">
        <f t="shared" si="4"/>
        <v>6.1029402050000001E-2</v>
      </c>
      <c r="I43" s="115">
        <f t="shared" si="4"/>
        <v>4.8823555019999999E-2</v>
      </c>
      <c r="J43" s="115">
        <f t="shared" si="4"/>
        <v>4.8823555019999999E-2</v>
      </c>
      <c r="K43" s="115">
        <f t="shared" si="4"/>
        <v>4.7919415110000002E-2</v>
      </c>
      <c r="L43" s="115">
        <f t="shared" si="4"/>
        <v>4.7919415110000002E-2</v>
      </c>
      <c r="M43" s="115">
        <f t="shared" si="4"/>
        <v>4.7919415110000002E-2</v>
      </c>
      <c r="N43" s="115">
        <f t="shared" si="4"/>
        <v>4.7015275199999998E-2</v>
      </c>
      <c r="O43" s="80"/>
      <c r="P43" s="80"/>
      <c r="Q43" s="80"/>
    </row>
    <row r="44" spans="1:17" ht="13" outlineLevel="3" x14ac:dyDescent="0.3">
      <c r="A44" s="93" t="s">
        <v>29</v>
      </c>
      <c r="B44" s="18">
        <v>6.7876007769999996E-2</v>
      </c>
      <c r="C44" s="18">
        <v>6.4325380340000002E-2</v>
      </c>
      <c r="D44" s="18">
        <v>6.328975027E-2</v>
      </c>
      <c r="E44" s="18">
        <v>6.215957616E-2</v>
      </c>
      <c r="F44" s="18">
        <v>6.215957616E-2</v>
      </c>
      <c r="G44" s="18">
        <v>6.215957616E-2</v>
      </c>
      <c r="H44" s="18">
        <v>6.1029402050000001E-2</v>
      </c>
      <c r="I44" s="18">
        <v>4.8823555019999999E-2</v>
      </c>
      <c r="J44" s="18">
        <v>4.8823555019999999E-2</v>
      </c>
      <c r="K44" s="18">
        <v>4.7919415110000002E-2</v>
      </c>
      <c r="L44" s="18">
        <v>4.7919415110000002E-2</v>
      </c>
      <c r="M44" s="18">
        <v>4.7919415110000002E-2</v>
      </c>
      <c r="N44" s="18">
        <v>4.7015275199999998E-2</v>
      </c>
      <c r="O44" s="80"/>
      <c r="P44" s="80"/>
      <c r="Q44" s="80"/>
    </row>
    <row r="45" spans="1:17" ht="14.5" outlineLevel="1" x14ac:dyDescent="0.35">
      <c r="A45" s="132" t="s">
        <v>59</v>
      </c>
      <c r="B45" s="220">
        <f t="shared" ref="B45:N45" si="5">B$46+B$54+B$65+B$70+B$78</f>
        <v>47.663009876300002</v>
      </c>
      <c r="C45" s="220">
        <f t="shared" si="5"/>
        <v>47.377261770930005</v>
      </c>
      <c r="D45" s="220">
        <f t="shared" si="5"/>
        <v>47.476631155039996</v>
      </c>
      <c r="E45" s="220">
        <f t="shared" si="5"/>
        <v>50.370101846299995</v>
      </c>
      <c r="F45" s="220">
        <f t="shared" si="5"/>
        <v>49.90704545829</v>
      </c>
      <c r="G45" s="220">
        <f t="shared" si="5"/>
        <v>51.234599558279996</v>
      </c>
      <c r="H45" s="220">
        <f t="shared" si="5"/>
        <v>52.796091658149997</v>
      </c>
      <c r="I45" s="220">
        <f t="shared" si="5"/>
        <v>52.207989149180001</v>
      </c>
      <c r="J45" s="220">
        <f t="shared" si="5"/>
        <v>53.438744146090002</v>
      </c>
      <c r="K45" s="220">
        <f t="shared" si="5"/>
        <v>53.199365336290001</v>
      </c>
      <c r="L45" s="220">
        <f t="shared" si="5"/>
        <v>57.800956882409999</v>
      </c>
      <c r="M45" s="220">
        <f t="shared" si="5"/>
        <v>61.477301186360002</v>
      </c>
      <c r="N45" s="220">
        <f t="shared" si="5"/>
        <v>63.591260792390003</v>
      </c>
      <c r="O45" s="80"/>
      <c r="P45" s="80"/>
      <c r="Q45" s="80"/>
    </row>
    <row r="46" spans="1:17" ht="13" outlineLevel="2" x14ac:dyDescent="0.3">
      <c r="A46" s="200" t="s">
        <v>175</v>
      </c>
      <c r="B46" s="115">
        <f t="shared" ref="B46:N46" si="6">SUM(B$47:B$53)</f>
        <v>16.97941619561</v>
      </c>
      <c r="C46" s="115">
        <f t="shared" si="6"/>
        <v>16.806646746960002</v>
      </c>
      <c r="D46" s="115">
        <f t="shared" si="6"/>
        <v>16.912999407659999</v>
      </c>
      <c r="E46" s="115">
        <f t="shared" si="6"/>
        <v>19.987627196479998</v>
      </c>
      <c r="F46" s="115">
        <f t="shared" si="6"/>
        <v>19.236316327889998</v>
      </c>
      <c r="G46" s="115">
        <f t="shared" si="6"/>
        <v>20.151345482210001</v>
      </c>
      <c r="H46" s="115">
        <f t="shared" si="6"/>
        <v>20.516418064020002</v>
      </c>
      <c r="I46" s="115">
        <f t="shared" si="6"/>
        <v>20.120766803310001</v>
      </c>
      <c r="J46" s="115">
        <f t="shared" si="6"/>
        <v>20.98156515082</v>
      </c>
      <c r="K46" s="115">
        <f t="shared" si="6"/>
        <v>21.073078433749998</v>
      </c>
      <c r="L46" s="115">
        <f t="shared" si="6"/>
        <v>25.540917878119998</v>
      </c>
      <c r="M46" s="115">
        <f t="shared" si="6"/>
        <v>28.837707461759997</v>
      </c>
      <c r="N46" s="115">
        <f t="shared" si="6"/>
        <v>30.087463237860003</v>
      </c>
      <c r="O46" s="80"/>
      <c r="P46" s="80"/>
      <c r="Q46" s="80"/>
    </row>
    <row r="47" spans="1:17" ht="13" outlineLevel="3" x14ac:dyDescent="0.3">
      <c r="A47" s="93" t="s">
        <v>105</v>
      </c>
      <c r="B47" s="18">
        <v>2.2672023800000001E-3</v>
      </c>
      <c r="C47" s="18">
        <v>2.2255010600000001E-3</v>
      </c>
      <c r="D47" s="18">
        <v>2.2677021600000001E-3</v>
      </c>
      <c r="E47" s="18">
        <v>2.2277020300000001E-3</v>
      </c>
      <c r="F47" s="18">
        <v>2.0978981299999999E-3</v>
      </c>
      <c r="G47" s="18">
        <v>2.15369733E-3</v>
      </c>
      <c r="H47" s="18">
        <v>2.1040987999999998E-3</v>
      </c>
      <c r="I47" s="18">
        <v>2.0234025899999999E-3</v>
      </c>
      <c r="J47" s="18">
        <v>2.0048019299999998E-3</v>
      </c>
      <c r="K47" s="18">
        <v>1.9448980799999999E-3</v>
      </c>
      <c r="L47" s="18">
        <v>1.9912985499999998E-3</v>
      </c>
      <c r="M47" s="18">
        <v>2.07469796E-3</v>
      </c>
      <c r="N47" s="18">
        <v>2.13029758E-3</v>
      </c>
      <c r="O47" s="80"/>
      <c r="P47" s="80"/>
      <c r="Q47" s="80"/>
    </row>
    <row r="48" spans="1:17" ht="13" outlineLevel="3" x14ac:dyDescent="0.3">
      <c r="A48" s="93" t="s">
        <v>51</v>
      </c>
      <c r="B48" s="18">
        <v>0.3863149676</v>
      </c>
      <c r="C48" s="18">
        <v>0.38132358881</v>
      </c>
      <c r="D48" s="18">
        <v>0.37874322635000002</v>
      </c>
      <c r="E48" s="18">
        <v>0.37098992487999999</v>
      </c>
      <c r="F48" s="18">
        <v>0.34179742507999999</v>
      </c>
      <c r="G48" s="18">
        <v>0.31403854581000001</v>
      </c>
      <c r="H48" s="18">
        <v>0.30317729047000003</v>
      </c>
      <c r="I48" s="18">
        <v>0.29154986211</v>
      </c>
      <c r="J48" s="18">
        <v>0.28886971376999998</v>
      </c>
      <c r="K48" s="18">
        <v>0.27930177537</v>
      </c>
      <c r="L48" s="18">
        <v>0.28005180116</v>
      </c>
      <c r="M48" s="18">
        <v>0.25541469443999998</v>
      </c>
      <c r="N48" s="18">
        <v>0.25855498448999997</v>
      </c>
      <c r="O48" s="80"/>
      <c r="P48" s="80"/>
      <c r="Q48" s="80"/>
    </row>
    <row r="49" spans="1:17" ht="13" outlineLevel="3" x14ac:dyDescent="0.3">
      <c r="A49" s="93" t="s">
        <v>94</v>
      </c>
      <c r="B49" s="18">
        <v>1.0156447287699999</v>
      </c>
      <c r="C49" s="18">
        <v>0.99696367661999996</v>
      </c>
      <c r="D49" s="18">
        <v>1.00370570211</v>
      </c>
      <c r="E49" s="18">
        <v>1.7291626718999999</v>
      </c>
      <c r="F49" s="18">
        <v>1.6263098033100001</v>
      </c>
      <c r="G49" s="18">
        <v>1.65796150439</v>
      </c>
      <c r="H49" s="18">
        <v>1.61940378176</v>
      </c>
      <c r="I49" s="18">
        <v>1.55729655256</v>
      </c>
      <c r="J49" s="18">
        <v>1.53222785811</v>
      </c>
      <c r="K49" s="18">
        <v>1.97189116806</v>
      </c>
      <c r="L49" s="18">
        <v>2.5147689580899999</v>
      </c>
      <c r="M49" s="18">
        <v>2.60891363514</v>
      </c>
      <c r="N49" s="18">
        <v>2.6833592883700002</v>
      </c>
      <c r="O49" s="80"/>
      <c r="P49" s="80"/>
      <c r="Q49" s="80"/>
    </row>
    <row r="50" spans="1:17" ht="13" outlineLevel="3" x14ac:dyDescent="0.3">
      <c r="A50" s="93" t="s">
        <v>167</v>
      </c>
      <c r="B50" s="18">
        <v>4.9991812509700004</v>
      </c>
      <c r="C50" s="18">
        <v>4.9072298403000003</v>
      </c>
      <c r="D50" s="18">
        <v>5.0002832687799996</v>
      </c>
      <c r="E50" s="18">
        <v>5.5803935751199996</v>
      </c>
      <c r="F50" s="18">
        <v>5.2552348153799997</v>
      </c>
      <c r="G50" s="18">
        <v>6.0411210087800002</v>
      </c>
      <c r="H50" s="18">
        <v>5.9019971355200003</v>
      </c>
      <c r="I50" s="18">
        <v>5.6756442685800002</v>
      </c>
      <c r="J50" s="18">
        <v>6.6258703915200003</v>
      </c>
      <c r="K50" s="18">
        <v>6.4278881608900003</v>
      </c>
      <c r="L50" s="18">
        <v>8.5725402394299994</v>
      </c>
      <c r="M50" s="18">
        <v>11.524947195159999</v>
      </c>
      <c r="N50" s="18">
        <v>12.366377438580001</v>
      </c>
      <c r="O50" s="80"/>
      <c r="P50" s="80"/>
      <c r="Q50" s="80"/>
    </row>
    <row r="51" spans="1:17" ht="13" outlineLevel="3" x14ac:dyDescent="0.3">
      <c r="A51" s="93" t="s">
        <v>132</v>
      </c>
      <c r="B51" s="18">
        <v>6.1552473171899997</v>
      </c>
      <c r="C51" s="18">
        <v>6.1224911433100004</v>
      </c>
      <c r="D51" s="18">
        <v>6.0989206782599998</v>
      </c>
      <c r="E51" s="18">
        <v>6.54536724989</v>
      </c>
      <c r="F51" s="18">
        <v>6.6225630349199998</v>
      </c>
      <c r="G51" s="18">
        <v>6.7260069623999996</v>
      </c>
      <c r="H51" s="18">
        <v>7.3659414820600002</v>
      </c>
      <c r="I51" s="18">
        <v>7.2846069934199997</v>
      </c>
      <c r="J51" s="18">
        <v>7.3102546998799998</v>
      </c>
      <c r="K51" s="18">
        <v>7.2506982970099996</v>
      </c>
      <c r="L51" s="18">
        <v>7.72522206889</v>
      </c>
      <c r="M51" s="18">
        <v>7.83908538848</v>
      </c>
      <c r="N51" s="18">
        <v>8.2985369566399996</v>
      </c>
      <c r="O51" s="80"/>
      <c r="P51" s="80"/>
      <c r="Q51" s="80"/>
    </row>
    <row r="52" spans="1:17" ht="13" outlineLevel="3" x14ac:dyDescent="0.3">
      <c r="A52" s="93" t="s">
        <v>147</v>
      </c>
      <c r="B52" s="18">
        <v>4.3625608583400002</v>
      </c>
      <c r="C52" s="18">
        <v>4.3382131265000003</v>
      </c>
      <c r="D52" s="18">
        <v>4.3706181309699996</v>
      </c>
      <c r="E52" s="18">
        <v>5.6995205279699999</v>
      </c>
      <c r="F52" s="18">
        <v>5.3279359158600004</v>
      </c>
      <c r="G52" s="18">
        <v>5.3493295170000001</v>
      </c>
      <c r="H52" s="18">
        <v>5.2624558949100004</v>
      </c>
      <c r="I52" s="18">
        <v>5.2458783497799999</v>
      </c>
      <c r="J52" s="18">
        <v>5.1576773791999999</v>
      </c>
      <c r="K52" s="18">
        <v>5.0726076468999999</v>
      </c>
      <c r="L52" s="18">
        <v>6.3769995770000003</v>
      </c>
      <c r="M52" s="18">
        <v>6.5337690202200003</v>
      </c>
      <c r="N52" s="18">
        <v>6.4009203970500002</v>
      </c>
      <c r="O52" s="80"/>
      <c r="P52" s="80"/>
      <c r="Q52" s="80"/>
    </row>
    <row r="53" spans="1:17" ht="13" outlineLevel="3" x14ac:dyDescent="0.3">
      <c r="A53" s="93" t="s">
        <v>142</v>
      </c>
      <c r="B53" s="18">
        <v>5.8199870360000003E-2</v>
      </c>
      <c r="C53" s="18">
        <v>5.8199870360000003E-2</v>
      </c>
      <c r="D53" s="18">
        <v>5.846069903E-2</v>
      </c>
      <c r="E53" s="18">
        <v>5.9965544689999997E-2</v>
      </c>
      <c r="F53" s="18">
        <v>6.0377435209999997E-2</v>
      </c>
      <c r="G53" s="18">
        <v>6.0734246499999998E-2</v>
      </c>
      <c r="H53" s="18">
        <v>6.1338380499999998E-2</v>
      </c>
      <c r="I53" s="18">
        <v>6.3767374269999996E-2</v>
      </c>
      <c r="J53" s="18">
        <v>6.4660306410000007E-2</v>
      </c>
      <c r="K53" s="18">
        <v>6.8746487440000004E-2</v>
      </c>
      <c r="L53" s="18">
        <v>6.9343934999999995E-2</v>
      </c>
      <c r="M53" s="18">
        <v>7.3502830359999993E-2</v>
      </c>
      <c r="N53" s="18">
        <v>7.7583875149999995E-2</v>
      </c>
      <c r="O53" s="80"/>
      <c r="P53" s="80"/>
      <c r="Q53" s="80"/>
    </row>
    <row r="54" spans="1:17" ht="13" outlineLevel="2" x14ac:dyDescent="0.3">
      <c r="A54" s="200" t="s">
        <v>43</v>
      </c>
      <c r="B54" s="115">
        <f t="shared" ref="B54:N54" si="7">SUM(B$55:B$64)</f>
        <v>1.4938727953400002</v>
      </c>
      <c r="C54" s="115">
        <f t="shared" si="7"/>
        <v>1.4866747342900002</v>
      </c>
      <c r="D54" s="115">
        <f t="shared" si="7"/>
        <v>1.4994826430700001</v>
      </c>
      <c r="E54" s="115">
        <f t="shared" si="7"/>
        <v>1.4675076118499999</v>
      </c>
      <c r="F54" s="115">
        <f t="shared" si="7"/>
        <v>2.1260417126800002</v>
      </c>
      <c r="G54" s="115">
        <f t="shared" si="7"/>
        <v>2.42005792956</v>
      </c>
      <c r="H54" s="115">
        <f t="shared" si="7"/>
        <v>3.7485755695499998</v>
      </c>
      <c r="I54" s="115">
        <f t="shared" si="7"/>
        <v>3.7219439196200002</v>
      </c>
      <c r="J54" s="115">
        <f t="shared" si="7"/>
        <v>4.2339254962500004</v>
      </c>
      <c r="K54" s="115">
        <f t="shared" si="7"/>
        <v>4.0982190124000004</v>
      </c>
      <c r="L54" s="115">
        <f t="shared" si="7"/>
        <v>4.1156210985300001</v>
      </c>
      <c r="M54" s="115">
        <f t="shared" si="7"/>
        <v>4.2371995698899996</v>
      </c>
      <c r="N54" s="115">
        <f t="shared" si="7"/>
        <v>4.9950167217899999</v>
      </c>
      <c r="O54" s="80"/>
      <c r="P54" s="80"/>
      <c r="Q54" s="80"/>
    </row>
    <row r="55" spans="1:17" ht="13" outlineLevel="3" x14ac:dyDescent="0.3">
      <c r="A55" s="93" t="s">
        <v>23</v>
      </c>
      <c r="B55" s="18">
        <v>2.0492385960000001E-2</v>
      </c>
      <c r="C55" s="18">
        <v>2.029741455E-2</v>
      </c>
      <c r="D55" s="18">
        <v>2.0614518120000001E-2</v>
      </c>
      <c r="E55" s="18">
        <v>2.762470169E-2</v>
      </c>
      <c r="F55" s="18">
        <v>2.6094007339999999E-2</v>
      </c>
      <c r="G55" s="18">
        <v>2.654545702E-2</v>
      </c>
      <c r="H55" s="18">
        <v>2.2325200900000002E-2</v>
      </c>
      <c r="I55" s="18">
        <v>2.2265492340000002E-2</v>
      </c>
      <c r="J55" s="18">
        <v>2.1521425229999998E-2</v>
      </c>
      <c r="K55" s="18">
        <v>1.9973554630000001E-2</v>
      </c>
      <c r="L55" s="18">
        <v>2.1225607059999999E-2</v>
      </c>
      <c r="M55" s="18">
        <v>2.208266586E-2</v>
      </c>
      <c r="N55" s="18">
        <v>2.210838918E-2</v>
      </c>
      <c r="O55" s="80"/>
      <c r="P55" s="80"/>
      <c r="Q55" s="80"/>
    </row>
    <row r="56" spans="1:17" ht="13" outlineLevel="3" x14ac:dyDescent="0.3">
      <c r="A56" s="93" t="s">
        <v>12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0.20048019339000001</v>
      </c>
      <c r="K56" s="18">
        <v>0.1944898082</v>
      </c>
      <c r="L56" s="18">
        <v>0.19912985456999999</v>
      </c>
      <c r="M56" s="18">
        <v>0.20746979649</v>
      </c>
      <c r="N56" s="18">
        <v>0.21302975776999999</v>
      </c>
      <c r="O56" s="80"/>
      <c r="P56" s="80"/>
      <c r="Q56" s="80"/>
    </row>
    <row r="57" spans="1:17" ht="13" outlineLevel="3" x14ac:dyDescent="0.3">
      <c r="A57" s="93" t="s">
        <v>27</v>
      </c>
      <c r="B57" s="18">
        <v>0</v>
      </c>
      <c r="C57" s="18">
        <v>0</v>
      </c>
      <c r="D57" s="18">
        <v>0</v>
      </c>
      <c r="E57" s="18">
        <v>0</v>
      </c>
      <c r="F57" s="18">
        <v>0.23724116987999999</v>
      </c>
      <c r="G57" s="18">
        <v>0.39280196265</v>
      </c>
      <c r="H57" s="18">
        <v>1.1710408217799999</v>
      </c>
      <c r="I57" s="18">
        <v>1.17283182433</v>
      </c>
      <c r="J57" s="18">
        <v>1.50767141349</v>
      </c>
      <c r="K57" s="18">
        <v>1.4528214876000001</v>
      </c>
      <c r="L57" s="18">
        <v>1.4581942664300001</v>
      </c>
      <c r="M57" s="18">
        <v>1.46767097596</v>
      </c>
      <c r="N57" s="18">
        <v>1.8276825705999999</v>
      </c>
      <c r="O57" s="80"/>
      <c r="P57" s="80"/>
      <c r="Q57" s="80"/>
    </row>
    <row r="58" spans="1:17" ht="13" outlineLevel="3" x14ac:dyDescent="0.3">
      <c r="A58" s="93" t="s">
        <v>108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0.21302975776999999</v>
      </c>
      <c r="O58" s="80"/>
      <c r="P58" s="80"/>
      <c r="Q58" s="80"/>
    </row>
    <row r="59" spans="1:17" ht="13" outlineLevel="3" x14ac:dyDescent="0.3">
      <c r="A59" s="93" t="s">
        <v>49</v>
      </c>
      <c r="B59" s="18">
        <v>0.28670076286000001</v>
      </c>
      <c r="C59" s="18">
        <v>0.28142739144000001</v>
      </c>
      <c r="D59" s="18">
        <v>0.28676396308000002</v>
      </c>
      <c r="E59" s="18">
        <v>0.28170571605</v>
      </c>
      <c r="F59" s="18">
        <v>0.42727255219999999</v>
      </c>
      <c r="G59" s="18">
        <v>0.44087127461999998</v>
      </c>
      <c r="H59" s="18">
        <v>0.57017404955999995</v>
      </c>
      <c r="I59" s="18">
        <v>0.54839680734999996</v>
      </c>
      <c r="J59" s="18">
        <v>0.54710282193000004</v>
      </c>
      <c r="K59" s="18">
        <v>0.53090607829000003</v>
      </c>
      <c r="L59" s="18">
        <v>0.54358141986999997</v>
      </c>
      <c r="M59" s="18">
        <v>0.56729238198999998</v>
      </c>
      <c r="N59" s="18">
        <v>0.58684537884999999</v>
      </c>
      <c r="O59" s="80"/>
      <c r="P59" s="80"/>
      <c r="Q59" s="80"/>
    </row>
    <row r="60" spans="1:17" ht="13" outlineLevel="3" x14ac:dyDescent="0.3">
      <c r="A60" s="93" t="s">
        <v>110</v>
      </c>
      <c r="B60" s="18">
        <v>4.1845500289999997E-2</v>
      </c>
      <c r="C60" s="18">
        <v>4.292034258E-2</v>
      </c>
      <c r="D60" s="18">
        <v>4.3734220300000001E-2</v>
      </c>
      <c r="E60" s="18">
        <v>4.2962789719999998E-2</v>
      </c>
      <c r="F60" s="18">
        <v>4.0747026470000003E-2</v>
      </c>
      <c r="G60" s="18">
        <v>4.1830802379999997E-2</v>
      </c>
      <c r="H60" s="18">
        <v>4.1370894390000003E-2</v>
      </c>
      <c r="I60" s="18">
        <v>4.104976565E-2</v>
      </c>
      <c r="J60" s="18">
        <v>4.0713704390000001E-2</v>
      </c>
      <c r="K60" s="18">
        <v>3.9638677070000003E-2</v>
      </c>
      <c r="L60" s="18">
        <v>4.0584357979999999E-2</v>
      </c>
      <c r="M60" s="18">
        <v>4.228410908E-2</v>
      </c>
      <c r="N60" s="18">
        <v>5.3056445690000002E-2</v>
      </c>
      <c r="O60" s="80"/>
      <c r="P60" s="80"/>
      <c r="Q60" s="80"/>
    </row>
    <row r="61" spans="1:17" ht="13" outlineLevel="3" x14ac:dyDescent="0.3">
      <c r="A61" s="93" t="s">
        <v>120</v>
      </c>
      <c r="B61" s="18">
        <v>0.60585586000000002</v>
      </c>
      <c r="C61" s="18">
        <v>0.60585586000000002</v>
      </c>
      <c r="D61" s="18">
        <v>0.60585586000000002</v>
      </c>
      <c r="E61" s="18">
        <v>0.60585586000000002</v>
      </c>
      <c r="F61" s="18">
        <v>0.60585586000000002</v>
      </c>
      <c r="G61" s="18">
        <v>0.60585586000000002</v>
      </c>
      <c r="H61" s="18">
        <v>0.60585586000000002</v>
      </c>
      <c r="I61" s="18">
        <v>0.60585586000000002</v>
      </c>
      <c r="J61" s="18">
        <v>0.60585586000000002</v>
      </c>
      <c r="K61" s="18">
        <v>0.60585586000000002</v>
      </c>
      <c r="L61" s="18">
        <v>0.60585586000000002</v>
      </c>
      <c r="M61" s="18">
        <v>0.60585586000000002</v>
      </c>
      <c r="N61" s="18">
        <v>0.60585586000000002</v>
      </c>
      <c r="O61" s="80"/>
      <c r="P61" s="80"/>
      <c r="Q61" s="80"/>
    </row>
    <row r="62" spans="1:17" ht="13" outlineLevel="3" x14ac:dyDescent="0.3">
      <c r="A62" s="93" t="s">
        <v>137</v>
      </c>
      <c r="B62" s="18">
        <v>4.7255449999999998E-4</v>
      </c>
      <c r="C62" s="18">
        <v>4.7255449999999998E-4</v>
      </c>
      <c r="D62" s="18">
        <v>4.7255449999999998E-4</v>
      </c>
      <c r="E62" s="18">
        <v>4.7255449999999998E-4</v>
      </c>
      <c r="F62" s="18">
        <v>4.7255449999999998E-4</v>
      </c>
      <c r="G62" s="18">
        <v>4.7255449999999998E-4</v>
      </c>
      <c r="H62" s="18">
        <v>4.7255449999999998E-4</v>
      </c>
      <c r="I62" s="18">
        <v>4.7255449999999998E-4</v>
      </c>
      <c r="J62" s="18">
        <v>4.7255449999999998E-4</v>
      </c>
      <c r="K62" s="18">
        <v>4.7255449999999998E-4</v>
      </c>
      <c r="L62" s="18">
        <v>4.7255449999999998E-4</v>
      </c>
      <c r="M62" s="18">
        <v>4.7255449999999998E-4</v>
      </c>
      <c r="N62" s="18">
        <v>4.7255449999999998E-4</v>
      </c>
      <c r="O62" s="80"/>
      <c r="P62" s="80"/>
      <c r="Q62" s="80"/>
    </row>
    <row r="63" spans="1:17" ht="13" outlineLevel="3" x14ac:dyDescent="0.3">
      <c r="A63" s="93" t="s">
        <v>219</v>
      </c>
      <c r="B63" s="18">
        <v>3.9693692959999999E-2</v>
      </c>
      <c r="C63" s="18">
        <v>3.8963595189999999E-2</v>
      </c>
      <c r="D63" s="18">
        <v>4.2903527320000003E-2</v>
      </c>
      <c r="E63" s="18">
        <v>4.0712455369999997E-2</v>
      </c>
      <c r="F63" s="18">
        <v>0.35302493868000001</v>
      </c>
      <c r="G63" s="18">
        <v>0.36241457904000002</v>
      </c>
      <c r="H63" s="18">
        <v>0.36018950583999998</v>
      </c>
      <c r="I63" s="18">
        <v>0.34839871404</v>
      </c>
      <c r="J63" s="18">
        <v>0.34519596777</v>
      </c>
      <c r="K63" s="18">
        <v>0.33236749582000003</v>
      </c>
      <c r="L63" s="18">
        <v>0.34217090552000001</v>
      </c>
      <c r="M63" s="18">
        <v>0.35857613549</v>
      </c>
      <c r="N63" s="18">
        <v>0.47501825474999998</v>
      </c>
      <c r="O63" s="80"/>
      <c r="P63" s="80"/>
      <c r="Q63" s="80"/>
    </row>
    <row r="64" spans="1:17" ht="13" outlineLevel="3" x14ac:dyDescent="0.3">
      <c r="A64" s="93" t="s">
        <v>24</v>
      </c>
      <c r="B64" s="18">
        <v>0.49881203877000002</v>
      </c>
      <c r="C64" s="18">
        <v>0.49673757603000002</v>
      </c>
      <c r="D64" s="18">
        <v>0.49913799975000001</v>
      </c>
      <c r="E64" s="18">
        <v>0.46817353451999999</v>
      </c>
      <c r="F64" s="18">
        <v>0.43533360361000001</v>
      </c>
      <c r="G64" s="18">
        <v>0.54926543935000005</v>
      </c>
      <c r="H64" s="18">
        <v>0.97714668258000004</v>
      </c>
      <c r="I64" s="18">
        <v>0.98267290140999997</v>
      </c>
      <c r="J64" s="18">
        <v>0.96491155554999997</v>
      </c>
      <c r="K64" s="18">
        <v>0.92169349628999997</v>
      </c>
      <c r="L64" s="18">
        <v>0.90440627259999995</v>
      </c>
      <c r="M64" s="18">
        <v>0.96549509052000004</v>
      </c>
      <c r="N64" s="18">
        <v>0.99791775268000005</v>
      </c>
      <c r="O64" s="80"/>
      <c r="P64" s="80"/>
      <c r="Q64" s="80"/>
    </row>
    <row r="65" spans="1:17" ht="13" outlineLevel="2" x14ac:dyDescent="0.3">
      <c r="A65" s="200" t="s">
        <v>221</v>
      </c>
      <c r="B65" s="115">
        <f t="shared" ref="B65:N65" si="8">SUM(B$66:B$69)</f>
        <v>1.8600623522399999</v>
      </c>
      <c r="C65" s="115">
        <f t="shared" si="8"/>
        <v>1.8258496785</v>
      </c>
      <c r="D65" s="115">
        <f t="shared" si="8"/>
        <v>1.8267697136600001</v>
      </c>
      <c r="E65" s="115">
        <f t="shared" si="8"/>
        <v>1.7850162193000001</v>
      </c>
      <c r="F65" s="115">
        <f t="shared" si="8"/>
        <v>1.6810067705099998</v>
      </c>
      <c r="G65" s="115">
        <f t="shared" si="8"/>
        <v>1.7197045515</v>
      </c>
      <c r="H65" s="115">
        <f t="shared" si="8"/>
        <v>1.71258680328</v>
      </c>
      <c r="I65" s="115">
        <f t="shared" si="8"/>
        <v>1.65075201038</v>
      </c>
      <c r="J65" s="115">
        <f t="shared" si="8"/>
        <v>1.59989188888</v>
      </c>
      <c r="K65" s="115">
        <f t="shared" si="8"/>
        <v>1.5398436100399999</v>
      </c>
      <c r="L65" s="115">
        <f t="shared" si="8"/>
        <v>1.5932208075699998</v>
      </c>
      <c r="M65" s="115">
        <f t="shared" si="8"/>
        <v>1.6578004763300001</v>
      </c>
      <c r="N65" s="115">
        <f t="shared" si="8"/>
        <v>1.6511306157100001</v>
      </c>
      <c r="O65" s="80"/>
      <c r="P65" s="80"/>
      <c r="Q65" s="80"/>
    </row>
    <row r="66" spans="1:17" ht="13" outlineLevel="3" x14ac:dyDescent="0.3">
      <c r="A66" s="93" t="s">
        <v>61</v>
      </c>
      <c r="B66" s="18">
        <v>0.73684077395000003</v>
      </c>
      <c r="C66" s="18">
        <v>0.72328784493999998</v>
      </c>
      <c r="D66" s="18">
        <v>0.73700320285999998</v>
      </c>
      <c r="E66" s="18">
        <v>0.72400315841999996</v>
      </c>
      <c r="F66" s="18">
        <v>0.68181689219999997</v>
      </c>
      <c r="G66" s="18">
        <v>0.69995163203999999</v>
      </c>
      <c r="H66" s="18">
        <v>0.68383211014</v>
      </c>
      <c r="I66" s="18">
        <v>0.65760584215999995</v>
      </c>
      <c r="J66" s="18">
        <v>0.65156062850999996</v>
      </c>
      <c r="K66" s="18">
        <v>0.63209187662999999</v>
      </c>
      <c r="L66" s="18">
        <v>0.64717202735000001</v>
      </c>
      <c r="M66" s="18">
        <v>0.67427683859999998</v>
      </c>
      <c r="N66" s="18">
        <v>0.69234671275000004</v>
      </c>
      <c r="O66" s="80"/>
      <c r="P66" s="80"/>
      <c r="Q66" s="80"/>
    </row>
    <row r="67" spans="1:17" ht="13" outlineLevel="3" x14ac:dyDescent="0.3">
      <c r="A67" s="93" t="s">
        <v>77</v>
      </c>
      <c r="B67" s="18">
        <v>5.7960120000000002E-5</v>
      </c>
      <c r="C67" s="18">
        <v>5.6894039999999997E-5</v>
      </c>
      <c r="D67" s="18">
        <v>5.7972900000000002E-5</v>
      </c>
      <c r="E67" s="18">
        <v>5.6950310000000003E-5</v>
      </c>
      <c r="F67" s="18">
        <v>5.3631929999999999E-5</v>
      </c>
      <c r="G67" s="18">
        <v>5.5058410000000002E-5</v>
      </c>
      <c r="H67" s="18">
        <v>5.3790440000000002E-5</v>
      </c>
      <c r="I67" s="18">
        <v>5.1727480000000001E-5</v>
      </c>
      <c r="J67" s="18">
        <v>5.125196E-5</v>
      </c>
      <c r="K67" s="18">
        <v>4.9720540000000002E-5</v>
      </c>
      <c r="L67" s="18">
        <v>5.0906750000000002E-5</v>
      </c>
      <c r="M67" s="18">
        <v>5.3038819999999999E-5</v>
      </c>
      <c r="N67" s="18">
        <v>5.4460209999999998E-5</v>
      </c>
      <c r="O67" s="80"/>
      <c r="P67" s="80"/>
      <c r="Q67" s="80"/>
    </row>
    <row r="68" spans="1:17" ht="13" outlineLevel="3" x14ac:dyDescent="0.3">
      <c r="A68" s="93" t="s">
        <v>174</v>
      </c>
      <c r="B68" s="18">
        <v>0.29744124965000002</v>
      </c>
      <c r="C68" s="18">
        <v>0.29197032531</v>
      </c>
      <c r="D68" s="18">
        <v>0.29783750176000001</v>
      </c>
      <c r="E68" s="18">
        <v>0.28305293592000003</v>
      </c>
      <c r="F68" s="18">
        <v>0.26655998785000001</v>
      </c>
      <c r="G68" s="18">
        <v>0.26763678188000001</v>
      </c>
      <c r="H68" s="18">
        <v>0.29395939884</v>
      </c>
      <c r="I68" s="18">
        <v>0.28653167741000002</v>
      </c>
      <c r="J68" s="18">
        <v>0.27830029280000002</v>
      </c>
      <c r="K68" s="18">
        <v>0.25774141486000002</v>
      </c>
      <c r="L68" s="18">
        <v>0.28053082118</v>
      </c>
      <c r="M68" s="18">
        <v>0.2901325045</v>
      </c>
      <c r="N68" s="18">
        <v>0.30348476916</v>
      </c>
      <c r="O68" s="80"/>
      <c r="P68" s="80"/>
      <c r="Q68" s="80"/>
    </row>
    <row r="69" spans="1:17" ht="13" outlineLevel="3" x14ac:dyDescent="0.3">
      <c r="A69" s="93" t="s">
        <v>47</v>
      </c>
      <c r="B69" s="18">
        <v>0.82572236852000003</v>
      </c>
      <c r="C69" s="18">
        <v>0.81053461420999995</v>
      </c>
      <c r="D69" s="18">
        <v>0.79187103613999998</v>
      </c>
      <c r="E69" s="18">
        <v>0.77790317465000003</v>
      </c>
      <c r="F69" s="18">
        <v>0.73257625852999997</v>
      </c>
      <c r="G69" s="18">
        <v>0.75206107916999998</v>
      </c>
      <c r="H69" s="18">
        <v>0.73474150386000003</v>
      </c>
      <c r="I69" s="18">
        <v>0.70656276333000001</v>
      </c>
      <c r="J69" s="18">
        <v>0.66997971561000003</v>
      </c>
      <c r="K69" s="18">
        <v>0.64996059800999995</v>
      </c>
      <c r="L69" s="18">
        <v>0.66546705229000003</v>
      </c>
      <c r="M69" s="18">
        <v>0.69333809441000005</v>
      </c>
      <c r="N69" s="18">
        <v>0.65524467359000005</v>
      </c>
      <c r="O69" s="80"/>
      <c r="P69" s="80"/>
      <c r="Q69" s="80"/>
    </row>
    <row r="70" spans="1:17" ht="13" outlineLevel="2" x14ac:dyDescent="0.3">
      <c r="A70" s="200" t="s">
        <v>52</v>
      </c>
      <c r="B70" s="115">
        <f t="shared" ref="B70:N70" si="9">SUM(B$71:B$77)</f>
        <v>22.912232679060001</v>
      </c>
      <c r="C70" s="115">
        <f t="shared" si="9"/>
        <v>22.865318694030002</v>
      </c>
      <c r="D70" s="115">
        <f t="shared" si="9"/>
        <v>22.81179493306</v>
      </c>
      <c r="E70" s="115">
        <f t="shared" si="9"/>
        <v>22.766794779229997</v>
      </c>
      <c r="F70" s="115">
        <f t="shared" si="9"/>
        <v>22.620765396119999</v>
      </c>
      <c r="G70" s="115">
        <f t="shared" si="9"/>
        <v>22.683539495510001</v>
      </c>
      <c r="H70" s="115">
        <f t="shared" si="9"/>
        <v>22.627741150609999</v>
      </c>
      <c r="I70" s="115">
        <f t="shared" si="9"/>
        <v>22.536957915209999</v>
      </c>
      <c r="J70" s="115">
        <f t="shared" si="9"/>
        <v>22.516032175639999</v>
      </c>
      <c r="K70" s="115">
        <f t="shared" si="9"/>
        <v>22.448640342209998</v>
      </c>
      <c r="L70" s="115">
        <f t="shared" si="9"/>
        <v>22.500840863959997</v>
      </c>
      <c r="M70" s="115">
        <f t="shared" si="9"/>
        <v>22.594665210540001</v>
      </c>
      <c r="N70" s="115">
        <f t="shared" si="9"/>
        <v>22.657214774909999</v>
      </c>
      <c r="O70" s="80"/>
      <c r="P70" s="80"/>
      <c r="Q70" s="80"/>
    </row>
    <row r="71" spans="1:17" ht="13" outlineLevel="3" x14ac:dyDescent="0.3">
      <c r="A71" s="93" t="s">
        <v>117</v>
      </c>
      <c r="B71" s="18">
        <v>3</v>
      </c>
      <c r="C71" s="18">
        <v>3</v>
      </c>
      <c r="D71" s="18">
        <v>3</v>
      </c>
      <c r="E71" s="18">
        <v>3</v>
      </c>
      <c r="F71" s="18">
        <v>3</v>
      </c>
      <c r="G71" s="18">
        <v>3</v>
      </c>
      <c r="H71" s="18">
        <v>3</v>
      </c>
      <c r="I71" s="18">
        <v>3</v>
      </c>
      <c r="J71" s="18">
        <v>3</v>
      </c>
      <c r="K71" s="18">
        <v>3</v>
      </c>
      <c r="L71" s="18">
        <v>3</v>
      </c>
      <c r="M71" s="18">
        <v>3</v>
      </c>
      <c r="N71" s="18">
        <v>3</v>
      </c>
      <c r="O71" s="80"/>
      <c r="P71" s="80"/>
      <c r="Q71" s="80"/>
    </row>
    <row r="72" spans="1:17" ht="13" outlineLevel="3" x14ac:dyDescent="0.3">
      <c r="A72" s="93" t="s">
        <v>205</v>
      </c>
      <c r="B72" s="18">
        <v>7.6616299999999997</v>
      </c>
      <c r="C72" s="18">
        <v>7.6616299999999997</v>
      </c>
      <c r="D72" s="18">
        <v>7.5606299999999997</v>
      </c>
      <c r="E72" s="18">
        <v>7.5606299999999997</v>
      </c>
      <c r="F72" s="18">
        <v>7.5606299999999997</v>
      </c>
      <c r="G72" s="18">
        <v>7.5606299999999997</v>
      </c>
      <c r="H72" s="18">
        <v>7.5606299999999997</v>
      </c>
      <c r="I72" s="18">
        <v>7.5606299999999997</v>
      </c>
      <c r="J72" s="18">
        <v>7.5606299999999997</v>
      </c>
      <c r="K72" s="18">
        <v>7.5606299999999997</v>
      </c>
      <c r="L72" s="18">
        <v>7.5606299999999997</v>
      </c>
      <c r="M72" s="18">
        <v>7.5606299999999997</v>
      </c>
      <c r="N72" s="18">
        <v>7.5606299999999997</v>
      </c>
      <c r="O72" s="80"/>
      <c r="P72" s="80"/>
      <c r="Q72" s="80"/>
    </row>
    <row r="73" spans="1:17" ht="13" outlineLevel="3" x14ac:dyDescent="0.3">
      <c r="A73" s="93" t="s">
        <v>223</v>
      </c>
      <c r="B73" s="18">
        <v>3</v>
      </c>
      <c r="C73" s="18">
        <v>3</v>
      </c>
      <c r="D73" s="18">
        <v>3</v>
      </c>
      <c r="E73" s="18">
        <v>3</v>
      </c>
      <c r="F73" s="18">
        <v>3</v>
      </c>
      <c r="G73" s="18">
        <v>3</v>
      </c>
      <c r="H73" s="18">
        <v>3</v>
      </c>
      <c r="I73" s="18">
        <v>3</v>
      </c>
      <c r="J73" s="18">
        <v>3</v>
      </c>
      <c r="K73" s="18">
        <v>3</v>
      </c>
      <c r="L73" s="18">
        <v>3</v>
      </c>
      <c r="M73" s="18">
        <v>3</v>
      </c>
      <c r="N73" s="18">
        <v>3</v>
      </c>
      <c r="O73" s="80"/>
      <c r="P73" s="80"/>
      <c r="Q73" s="80"/>
    </row>
    <row r="74" spans="1:17" ht="13" outlineLevel="3" x14ac:dyDescent="0.3">
      <c r="A74" s="93" t="s">
        <v>21</v>
      </c>
      <c r="B74" s="18">
        <v>2.35</v>
      </c>
      <c r="C74" s="18">
        <v>2.35</v>
      </c>
      <c r="D74" s="18">
        <v>2.35</v>
      </c>
      <c r="E74" s="18">
        <v>2.35</v>
      </c>
      <c r="F74" s="18">
        <v>2.35</v>
      </c>
      <c r="G74" s="18">
        <v>2.35</v>
      </c>
      <c r="H74" s="18">
        <v>2.35</v>
      </c>
      <c r="I74" s="18">
        <v>2.35</v>
      </c>
      <c r="J74" s="18">
        <v>2.35</v>
      </c>
      <c r="K74" s="18">
        <v>2.35</v>
      </c>
      <c r="L74" s="18">
        <v>2.35</v>
      </c>
      <c r="M74" s="18">
        <v>2.35</v>
      </c>
      <c r="N74" s="18">
        <v>2.35</v>
      </c>
      <c r="O74" s="80"/>
      <c r="P74" s="80"/>
      <c r="Q74" s="80"/>
    </row>
    <row r="75" spans="1:17" ht="13" outlineLevel="3" x14ac:dyDescent="0.3">
      <c r="A75" s="93" t="s">
        <v>58</v>
      </c>
      <c r="B75" s="18">
        <v>1.1336011906900001</v>
      </c>
      <c r="C75" s="18">
        <v>1.1127505306800001</v>
      </c>
      <c r="D75" s="18">
        <v>1.13385108136</v>
      </c>
      <c r="E75" s="18">
        <v>1.1138510129899999</v>
      </c>
      <c r="F75" s="18">
        <v>1.04894906494</v>
      </c>
      <c r="G75" s="18">
        <v>1.07684866467</v>
      </c>
      <c r="H75" s="18">
        <v>1.05204940027</v>
      </c>
      <c r="I75" s="18">
        <v>1.01170129565</v>
      </c>
      <c r="J75" s="18">
        <v>1.00240096695</v>
      </c>
      <c r="K75" s="18">
        <v>0.97244904097999996</v>
      </c>
      <c r="L75" s="18">
        <v>0.99564927287000005</v>
      </c>
      <c r="M75" s="18">
        <v>1.03734898246</v>
      </c>
      <c r="N75" s="18">
        <v>1.06514878885</v>
      </c>
      <c r="O75" s="80"/>
      <c r="P75" s="80"/>
      <c r="Q75" s="80"/>
    </row>
    <row r="76" spans="1:17" ht="13" outlineLevel="3" x14ac:dyDescent="0.3">
      <c r="A76" s="93" t="s">
        <v>185</v>
      </c>
      <c r="B76" s="18">
        <v>4.01700148837</v>
      </c>
      <c r="C76" s="18">
        <v>3.9909381633500001</v>
      </c>
      <c r="D76" s="18">
        <v>4.0173138517</v>
      </c>
      <c r="E76" s="18">
        <v>3.9923137662400001</v>
      </c>
      <c r="F76" s="18">
        <v>3.9111863311800001</v>
      </c>
      <c r="G76" s="18">
        <v>3.94606083084</v>
      </c>
      <c r="H76" s="18">
        <v>3.91506175034</v>
      </c>
      <c r="I76" s="18">
        <v>3.8646266195600001</v>
      </c>
      <c r="J76" s="18">
        <v>3.8530012086899998</v>
      </c>
      <c r="K76" s="18">
        <v>3.8155613012299998</v>
      </c>
      <c r="L76" s="18">
        <v>3.8445615910900002</v>
      </c>
      <c r="M76" s="18">
        <v>3.8966862280800001</v>
      </c>
      <c r="N76" s="18">
        <v>3.9314359860599999</v>
      </c>
      <c r="O76" s="80"/>
      <c r="P76" s="80"/>
      <c r="Q76" s="80"/>
    </row>
    <row r="77" spans="1:17" ht="13" outlineLevel="3" x14ac:dyDescent="0.3">
      <c r="A77" s="93" t="s">
        <v>3</v>
      </c>
      <c r="B77" s="18">
        <v>1.75</v>
      </c>
      <c r="C77" s="18">
        <v>1.75</v>
      </c>
      <c r="D77" s="18">
        <v>1.75</v>
      </c>
      <c r="E77" s="18">
        <v>1.75</v>
      </c>
      <c r="F77" s="18">
        <v>1.75</v>
      </c>
      <c r="G77" s="18">
        <v>1.75</v>
      </c>
      <c r="H77" s="18">
        <v>1.75</v>
      </c>
      <c r="I77" s="18">
        <v>1.75</v>
      </c>
      <c r="J77" s="18">
        <v>1.75</v>
      </c>
      <c r="K77" s="18">
        <v>1.75</v>
      </c>
      <c r="L77" s="18">
        <v>1.75</v>
      </c>
      <c r="M77" s="18">
        <v>1.75</v>
      </c>
      <c r="N77" s="18">
        <v>1.75</v>
      </c>
      <c r="O77" s="80"/>
      <c r="P77" s="80"/>
      <c r="Q77" s="80"/>
    </row>
    <row r="78" spans="1:17" ht="13" outlineLevel="2" x14ac:dyDescent="0.3">
      <c r="A78" s="200" t="s">
        <v>178</v>
      </c>
      <c r="B78" s="115">
        <f t="shared" ref="B78:N78" si="10">SUM(B$79:B$79)</f>
        <v>4.4174258540500002</v>
      </c>
      <c r="C78" s="115">
        <f t="shared" si="10"/>
        <v>4.3927719171500001</v>
      </c>
      <c r="D78" s="115">
        <f t="shared" si="10"/>
        <v>4.4255844575900003</v>
      </c>
      <c r="E78" s="115">
        <f t="shared" si="10"/>
        <v>4.3631560394399997</v>
      </c>
      <c r="F78" s="115">
        <f t="shared" si="10"/>
        <v>4.2429152510900003</v>
      </c>
      <c r="G78" s="115">
        <f t="shared" si="10"/>
        <v>4.2599520995000004</v>
      </c>
      <c r="H78" s="115">
        <f t="shared" si="10"/>
        <v>4.1907700706900002</v>
      </c>
      <c r="I78" s="115">
        <f t="shared" si="10"/>
        <v>4.1775685006599996</v>
      </c>
      <c r="J78" s="115">
        <f t="shared" si="10"/>
        <v>4.1073294345000004</v>
      </c>
      <c r="K78" s="115">
        <f t="shared" si="10"/>
        <v>4.0395839378899998</v>
      </c>
      <c r="L78" s="115">
        <f t="shared" si="10"/>
        <v>4.0503562342299997</v>
      </c>
      <c r="M78" s="115">
        <f t="shared" si="10"/>
        <v>4.1499284678399997</v>
      </c>
      <c r="N78" s="115">
        <f t="shared" si="10"/>
        <v>4.2004354421199999</v>
      </c>
      <c r="O78" s="80"/>
      <c r="P78" s="80"/>
      <c r="Q78" s="80"/>
    </row>
    <row r="79" spans="1:17" ht="13" outlineLevel="3" x14ac:dyDescent="0.3">
      <c r="A79" s="93" t="s">
        <v>147</v>
      </c>
      <c r="B79" s="18">
        <v>4.4174258540500002</v>
      </c>
      <c r="C79" s="18">
        <v>4.3927719171500001</v>
      </c>
      <c r="D79" s="18">
        <v>4.4255844575900003</v>
      </c>
      <c r="E79" s="18">
        <v>4.3631560394399997</v>
      </c>
      <c r="F79" s="18">
        <v>4.2429152510900003</v>
      </c>
      <c r="G79" s="18">
        <v>4.2599520995000004</v>
      </c>
      <c r="H79" s="18">
        <v>4.1907700706900002</v>
      </c>
      <c r="I79" s="18">
        <v>4.1775685006599996</v>
      </c>
      <c r="J79" s="18">
        <v>4.1073294345000004</v>
      </c>
      <c r="K79" s="18">
        <v>4.0395839378899998</v>
      </c>
      <c r="L79" s="18">
        <v>4.0503562342299997</v>
      </c>
      <c r="M79" s="18">
        <v>4.1499284678399997</v>
      </c>
      <c r="N79" s="18">
        <v>4.2004354421199999</v>
      </c>
      <c r="O79" s="80"/>
      <c r="P79" s="80"/>
      <c r="Q79" s="80"/>
    </row>
    <row r="80" spans="1:17" ht="14.5" x14ac:dyDescent="0.35">
      <c r="A80" s="161" t="s">
        <v>13</v>
      </c>
      <c r="B80" s="232">
        <f t="shared" ref="B80:N80" si="11">B$81+B$98</f>
        <v>11.34019324262</v>
      </c>
      <c r="C80" s="232">
        <f t="shared" si="11"/>
        <v>11.143417889509998</v>
      </c>
      <c r="D80" s="232">
        <f t="shared" si="11"/>
        <v>11.070500497129999</v>
      </c>
      <c r="E80" s="232">
        <f t="shared" si="11"/>
        <v>10.52641054631</v>
      </c>
      <c r="F80" s="232">
        <f t="shared" si="11"/>
        <v>10.412037429230001</v>
      </c>
      <c r="G80" s="232">
        <f t="shared" si="11"/>
        <v>10.993895122030001</v>
      </c>
      <c r="H80" s="232">
        <f t="shared" si="11"/>
        <v>10.661421320280001</v>
      </c>
      <c r="I80" s="232">
        <f t="shared" si="11"/>
        <v>10.24836743853</v>
      </c>
      <c r="J80" s="232">
        <f t="shared" si="11"/>
        <v>10.112579924310001</v>
      </c>
      <c r="K80" s="232">
        <f t="shared" si="11"/>
        <v>9.6249564877200005</v>
      </c>
      <c r="L80" s="232">
        <f t="shared" si="11"/>
        <v>9.7038085540099992</v>
      </c>
      <c r="M80" s="232">
        <f t="shared" si="11"/>
        <v>9.8253612390100002</v>
      </c>
      <c r="N80" s="232">
        <f t="shared" si="11"/>
        <v>9.7819711775599991</v>
      </c>
      <c r="O80" s="80"/>
      <c r="P80" s="80"/>
      <c r="Q80" s="80"/>
    </row>
    <row r="81" spans="1:17" ht="14.5" outlineLevel="1" x14ac:dyDescent="0.35">
      <c r="A81" s="132" t="s">
        <v>48</v>
      </c>
      <c r="B81" s="220">
        <f t="shared" ref="B81:N81" si="12">B$82+B$88+B$96</f>
        <v>1.7977295606499999</v>
      </c>
      <c r="C81" s="220">
        <f t="shared" si="12"/>
        <v>1.7211367785699998</v>
      </c>
      <c r="D81" s="220">
        <f t="shared" si="12"/>
        <v>1.69492942839</v>
      </c>
      <c r="E81" s="220">
        <f t="shared" si="12"/>
        <v>1.6955564037999997</v>
      </c>
      <c r="F81" s="220">
        <f t="shared" si="12"/>
        <v>1.8748760565099998</v>
      </c>
      <c r="G81" s="220">
        <f t="shared" si="12"/>
        <v>2.4180621050999997</v>
      </c>
      <c r="H81" s="220">
        <f t="shared" si="12"/>
        <v>2.2870943420400001</v>
      </c>
      <c r="I81" s="220">
        <f t="shared" si="12"/>
        <v>1.91974339739</v>
      </c>
      <c r="J81" s="220">
        <f t="shared" si="12"/>
        <v>1.9462033780499999</v>
      </c>
      <c r="K81" s="220">
        <f t="shared" si="12"/>
        <v>1.9947451585300002</v>
      </c>
      <c r="L81" s="220">
        <f t="shared" si="12"/>
        <v>1.9959444731299998</v>
      </c>
      <c r="M81" s="220">
        <f t="shared" si="12"/>
        <v>1.9767416995599998</v>
      </c>
      <c r="N81" s="220">
        <f t="shared" si="12"/>
        <v>1.9743148850400001</v>
      </c>
      <c r="O81" s="80"/>
      <c r="P81" s="80"/>
      <c r="Q81" s="80"/>
    </row>
    <row r="82" spans="1:17" ht="13" outlineLevel="2" x14ac:dyDescent="0.3">
      <c r="A82" s="200" t="s">
        <v>197</v>
      </c>
      <c r="B82" s="115">
        <f t="shared" ref="B82:N82" si="13">SUM(B$83:B$87)</f>
        <v>0.62058407813000005</v>
      </c>
      <c r="C82" s="115">
        <f t="shared" si="13"/>
        <v>0.58812101904000003</v>
      </c>
      <c r="D82" s="115">
        <f t="shared" si="13"/>
        <v>0.57865234881999994</v>
      </c>
      <c r="E82" s="115">
        <f t="shared" si="13"/>
        <v>0.57865234881999994</v>
      </c>
      <c r="F82" s="115">
        <f t="shared" si="13"/>
        <v>0.57865234881999994</v>
      </c>
      <c r="G82" s="115">
        <f t="shared" si="13"/>
        <v>0.57865234881999994</v>
      </c>
      <c r="H82" s="115">
        <f t="shared" si="13"/>
        <v>0.40497204226999994</v>
      </c>
      <c r="I82" s="115">
        <f t="shared" si="13"/>
        <v>0.32397785532000001</v>
      </c>
      <c r="J82" s="115">
        <f t="shared" si="13"/>
        <v>0.32397785532000001</v>
      </c>
      <c r="K82" s="115">
        <f t="shared" si="13"/>
        <v>0.32397785532000001</v>
      </c>
      <c r="L82" s="115">
        <f t="shared" si="13"/>
        <v>0.32397785532000001</v>
      </c>
      <c r="M82" s="115">
        <f t="shared" si="13"/>
        <v>0.32397785532000001</v>
      </c>
      <c r="N82" s="115">
        <f t="shared" si="13"/>
        <v>0.32397785532000001</v>
      </c>
      <c r="O82" s="80"/>
      <c r="P82" s="80"/>
      <c r="Q82" s="80"/>
    </row>
    <row r="83" spans="1:17" ht="13" outlineLevel="3" x14ac:dyDescent="0.3">
      <c r="A83" s="93" t="s">
        <v>109</v>
      </c>
      <c r="B83" s="18">
        <v>4.2525000000000003E-7</v>
      </c>
      <c r="C83" s="18">
        <v>4.03E-7</v>
      </c>
      <c r="D83" s="18">
        <v>3.9650999999999999E-7</v>
      </c>
      <c r="E83" s="18">
        <v>3.9650999999999999E-7</v>
      </c>
      <c r="F83" s="18">
        <v>3.9650999999999999E-7</v>
      </c>
      <c r="G83" s="18">
        <v>3.9650999999999999E-7</v>
      </c>
      <c r="H83" s="18">
        <v>3.9650999999999999E-7</v>
      </c>
      <c r="I83" s="18">
        <v>3.1721000000000002E-7</v>
      </c>
      <c r="J83" s="18">
        <v>3.1721000000000002E-7</v>
      </c>
      <c r="K83" s="18">
        <v>3.1721000000000002E-7</v>
      </c>
      <c r="L83" s="18">
        <v>3.1721000000000002E-7</v>
      </c>
      <c r="M83" s="18">
        <v>3.1721000000000002E-7</v>
      </c>
      <c r="N83" s="18">
        <v>3.1721000000000002E-7</v>
      </c>
      <c r="O83" s="80"/>
      <c r="P83" s="80"/>
      <c r="Q83" s="80"/>
    </row>
    <row r="84" spans="1:17" ht="13" outlineLevel="3" x14ac:dyDescent="0.3">
      <c r="A84" s="93" t="s">
        <v>72</v>
      </c>
      <c r="B84" s="18">
        <v>0.12739110351999999</v>
      </c>
      <c r="C84" s="18">
        <v>0.12072721208999999</v>
      </c>
      <c r="D84" s="18">
        <v>0.11878352002000001</v>
      </c>
      <c r="E84" s="18">
        <v>0.11878352002000001</v>
      </c>
      <c r="F84" s="18">
        <v>0.11878352002000001</v>
      </c>
      <c r="G84" s="18">
        <v>0.11878352002000001</v>
      </c>
      <c r="H84" s="18">
        <v>0.11878352002000001</v>
      </c>
      <c r="I84" s="18">
        <v>9.5026880990000007E-2</v>
      </c>
      <c r="J84" s="18">
        <v>9.5026880990000007E-2</v>
      </c>
      <c r="K84" s="18">
        <v>9.5026880990000007E-2</v>
      </c>
      <c r="L84" s="18">
        <v>9.5026880990000007E-2</v>
      </c>
      <c r="M84" s="18">
        <v>9.5026880990000007E-2</v>
      </c>
      <c r="N84" s="18">
        <v>9.5026880990000007E-2</v>
      </c>
      <c r="O84" s="80"/>
      <c r="P84" s="80"/>
      <c r="Q84" s="80"/>
    </row>
    <row r="85" spans="1:17" ht="13" outlineLevel="3" x14ac:dyDescent="0.3">
      <c r="A85" s="93" t="s">
        <v>191</v>
      </c>
      <c r="B85" s="18">
        <v>0.31457354224</v>
      </c>
      <c r="C85" s="18">
        <v>0.29811804516000001</v>
      </c>
      <c r="D85" s="18">
        <v>0.29331838427000001</v>
      </c>
      <c r="E85" s="18">
        <v>0.29331838427000001</v>
      </c>
      <c r="F85" s="18">
        <v>0.29331838427000001</v>
      </c>
      <c r="G85" s="18">
        <v>0.29331838427000001</v>
      </c>
      <c r="H85" s="18">
        <v>0.11963807772</v>
      </c>
      <c r="I85" s="18">
        <v>9.5710527609999999E-2</v>
      </c>
      <c r="J85" s="18">
        <v>9.5710527609999999E-2</v>
      </c>
      <c r="K85" s="18">
        <v>9.5710527609999999E-2</v>
      </c>
      <c r="L85" s="18">
        <v>9.5710527609999999E-2</v>
      </c>
      <c r="M85" s="18">
        <v>9.5710527609999999E-2</v>
      </c>
      <c r="N85" s="18">
        <v>9.5710527609999999E-2</v>
      </c>
      <c r="O85" s="80"/>
      <c r="P85" s="80"/>
      <c r="Q85" s="80"/>
    </row>
    <row r="86" spans="1:17" ht="13" outlineLevel="3" x14ac:dyDescent="0.3">
      <c r="A86" s="93" t="s">
        <v>102</v>
      </c>
      <c r="B86" s="18">
        <v>0.10530038639</v>
      </c>
      <c r="C86" s="18">
        <v>9.9792071260000004E-2</v>
      </c>
      <c r="D86" s="18">
        <v>9.8185432180000004E-2</v>
      </c>
      <c r="E86" s="18">
        <v>9.8185432180000004E-2</v>
      </c>
      <c r="F86" s="18">
        <v>9.8185432180000004E-2</v>
      </c>
      <c r="G86" s="18">
        <v>9.8185432180000004E-2</v>
      </c>
      <c r="H86" s="18">
        <v>9.8185432180000004E-2</v>
      </c>
      <c r="I86" s="18">
        <v>7.854839945E-2</v>
      </c>
      <c r="J86" s="18">
        <v>7.854839945E-2</v>
      </c>
      <c r="K86" s="18">
        <v>7.854839945E-2</v>
      </c>
      <c r="L86" s="18">
        <v>7.854839945E-2</v>
      </c>
      <c r="M86" s="18">
        <v>7.854839945E-2</v>
      </c>
      <c r="N86" s="18">
        <v>7.854839945E-2</v>
      </c>
      <c r="O86" s="80"/>
      <c r="P86" s="80"/>
      <c r="Q86" s="80"/>
    </row>
    <row r="87" spans="1:17" ht="13" outlineLevel="3" x14ac:dyDescent="0.3">
      <c r="A87" s="93" t="s">
        <v>0</v>
      </c>
      <c r="B87" s="18">
        <v>7.3318620730000006E-2</v>
      </c>
      <c r="C87" s="18">
        <v>6.9483287530000007E-2</v>
      </c>
      <c r="D87" s="18">
        <v>6.8364615840000004E-2</v>
      </c>
      <c r="E87" s="18">
        <v>6.8364615840000004E-2</v>
      </c>
      <c r="F87" s="18">
        <v>6.8364615840000004E-2</v>
      </c>
      <c r="G87" s="18">
        <v>6.8364615840000004E-2</v>
      </c>
      <c r="H87" s="18">
        <v>6.8364615840000004E-2</v>
      </c>
      <c r="I87" s="18">
        <v>5.4691730059999999E-2</v>
      </c>
      <c r="J87" s="18">
        <v>5.4691730059999999E-2</v>
      </c>
      <c r="K87" s="18">
        <v>5.4691730059999999E-2</v>
      </c>
      <c r="L87" s="18">
        <v>5.4691730059999999E-2</v>
      </c>
      <c r="M87" s="18">
        <v>5.4691730059999999E-2</v>
      </c>
      <c r="N87" s="18">
        <v>5.4691730059999999E-2</v>
      </c>
      <c r="O87" s="80"/>
      <c r="P87" s="80"/>
      <c r="Q87" s="80"/>
    </row>
    <row r="88" spans="1:17" ht="13" outlineLevel="2" x14ac:dyDescent="0.3">
      <c r="A88" s="200" t="s">
        <v>115</v>
      </c>
      <c r="B88" s="115">
        <f t="shared" ref="B88:N88" si="14">SUM(B$89:B$95)</f>
        <v>1.1771104857099999</v>
      </c>
      <c r="C88" s="115">
        <f t="shared" si="14"/>
        <v>1.13298259342</v>
      </c>
      <c r="D88" s="115">
        <f t="shared" si="14"/>
        <v>1.1162444474300002</v>
      </c>
      <c r="E88" s="115">
        <f t="shared" si="14"/>
        <v>1.1168714228399999</v>
      </c>
      <c r="F88" s="115">
        <f t="shared" si="14"/>
        <v>1.2961910755499999</v>
      </c>
      <c r="G88" s="115">
        <f t="shared" si="14"/>
        <v>1.8393771241399999</v>
      </c>
      <c r="H88" s="115">
        <f t="shared" si="14"/>
        <v>1.8820896676300003</v>
      </c>
      <c r="I88" s="115">
        <f t="shared" si="14"/>
        <v>1.5957394363400002</v>
      </c>
      <c r="J88" s="115">
        <f t="shared" si="14"/>
        <v>1.622199417</v>
      </c>
      <c r="K88" s="115">
        <f t="shared" si="14"/>
        <v>1.6707411974800002</v>
      </c>
      <c r="L88" s="115">
        <f t="shared" si="14"/>
        <v>1.6719405120799999</v>
      </c>
      <c r="M88" s="115">
        <f t="shared" si="14"/>
        <v>1.6527377385099999</v>
      </c>
      <c r="N88" s="115">
        <f t="shared" si="14"/>
        <v>1.65031092399</v>
      </c>
      <c r="O88" s="80"/>
      <c r="P88" s="80"/>
      <c r="Q88" s="80"/>
    </row>
    <row r="89" spans="1:17" ht="13" outlineLevel="3" x14ac:dyDescent="0.3">
      <c r="A89" s="93" t="s">
        <v>140</v>
      </c>
      <c r="B89" s="18">
        <v>0.15948377011000001</v>
      </c>
      <c r="C89" s="18">
        <v>0.15123495813999999</v>
      </c>
      <c r="D89" s="18">
        <v>0.14725505508</v>
      </c>
      <c r="E89" s="18">
        <v>0.14668534994999999</v>
      </c>
      <c r="F89" s="18">
        <v>0.14598461498000001</v>
      </c>
      <c r="G89" s="18">
        <v>0.14363458128000001</v>
      </c>
      <c r="H89" s="18">
        <v>0.14128454759</v>
      </c>
      <c r="I89" s="18">
        <v>0.12104283579</v>
      </c>
      <c r="J89" s="18">
        <v>0.12058707137999999</v>
      </c>
      <c r="K89" s="18">
        <v>0.12013130696</v>
      </c>
      <c r="L89" s="18">
        <v>0.11906375415000001</v>
      </c>
      <c r="M89" s="18">
        <v>0.1181010253</v>
      </c>
      <c r="N89" s="18">
        <v>0.11713829645</v>
      </c>
      <c r="O89" s="80"/>
      <c r="P89" s="80"/>
      <c r="Q89" s="80"/>
    </row>
    <row r="90" spans="1:17" ht="13" outlineLevel="3" x14ac:dyDescent="0.3">
      <c r="A90" s="93" t="s">
        <v>125</v>
      </c>
      <c r="B90" s="18">
        <v>1.2999999999999999E-2</v>
      </c>
      <c r="C90" s="18">
        <v>1.2999999999999999E-2</v>
      </c>
      <c r="D90" s="18">
        <v>1.2999999999999999E-2</v>
      </c>
      <c r="E90" s="18">
        <v>1.2999999999999999E-2</v>
      </c>
      <c r="F90" s="18">
        <v>1.2999999999999999E-2</v>
      </c>
      <c r="G90" s="18">
        <v>1.2999999999999999E-2</v>
      </c>
      <c r="H90" s="18">
        <v>1.2999999999999999E-2</v>
      </c>
      <c r="I90" s="18">
        <v>1.2999999999999999E-2</v>
      </c>
      <c r="J90" s="18">
        <v>1.2999999999999999E-2</v>
      </c>
      <c r="K90" s="18">
        <v>1.2999999999999999E-2</v>
      </c>
      <c r="L90" s="18">
        <v>1.2999999999999999E-2</v>
      </c>
      <c r="M90" s="18">
        <v>1.2999999999999999E-2</v>
      </c>
      <c r="N90" s="18">
        <v>1.2999999999999999E-2</v>
      </c>
      <c r="O90" s="80"/>
      <c r="P90" s="80"/>
      <c r="Q90" s="80"/>
    </row>
    <row r="91" spans="1:17" ht="13" outlineLevel="3" x14ac:dyDescent="0.3">
      <c r="A91" s="93" t="s">
        <v>199</v>
      </c>
      <c r="B91" s="18">
        <v>0.01</v>
      </c>
      <c r="C91" s="18">
        <v>0.01</v>
      </c>
      <c r="D91" s="18">
        <v>0.01</v>
      </c>
      <c r="E91" s="18">
        <v>0.01</v>
      </c>
      <c r="F91" s="18">
        <v>0.01</v>
      </c>
      <c r="G91" s="18">
        <v>0.01</v>
      </c>
      <c r="H91" s="18">
        <v>0.01</v>
      </c>
      <c r="I91" s="18">
        <v>0.01</v>
      </c>
      <c r="J91" s="18">
        <v>0.01</v>
      </c>
      <c r="K91" s="18">
        <v>0.01</v>
      </c>
      <c r="L91" s="18">
        <v>0.01</v>
      </c>
      <c r="M91" s="18">
        <v>0.01</v>
      </c>
      <c r="N91" s="18">
        <v>0.01</v>
      </c>
      <c r="O91" s="80"/>
      <c r="P91" s="80"/>
      <c r="Q91" s="80"/>
    </row>
    <row r="92" spans="1:17" ht="13" outlineLevel="3" x14ac:dyDescent="0.3">
      <c r="A92" s="93" t="s">
        <v>183</v>
      </c>
      <c r="B92" s="18">
        <v>1.4E-2</v>
      </c>
      <c r="C92" s="18">
        <v>1.4E-2</v>
      </c>
      <c r="D92" s="18">
        <v>1.4E-2</v>
      </c>
      <c r="E92" s="18">
        <v>1.4E-2</v>
      </c>
      <c r="F92" s="18">
        <v>1.4E-2</v>
      </c>
      <c r="G92" s="18">
        <v>1.4E-2</v>
      </c>
      <c r="H92" s="18">
        <v>1.4E-2</v>
      </c>
      <c r="I92" s="18">
        <v>1.4E-2</v>
      </c>
      <c r="J92" s="18">
        <v>1.4E-2</v>
      </c>
      <c r="K92" s="18">
        <v>1.4E-2</v>
      </c>
      <c r="L92" s="18">
        <v>1.4E-2</v>
      </c>
      <c r="M92" s="18">
        <v>1.4E-2</v>
      </c>
      <c r="N92" s="18">
        <v>1.4E-2</v>
      </c>
      <c r="O92" s="80"/>
      <c r="P92" s="80"/>
      <c r="Q92" s="80"/>
    </row>
    <row r="93" spans="1:17" ht="13" outlineLevel="3" x14ac:dyDescent="0.3">
      <c r="A93" s="93" t="s">
        <v>60</v>
      </c>
      <c r="B93" s="18">
        <v>0.38894169869</v>
      </c>
      <c r="C93" s="18">
        <v>0.37585377215999999</v>
      </c>
      <c r="D93" s="18">
        <v>0.36737737288</v>
      </c>
      <c r="E93" s="18">
        <v>0.36715039611</v>
      </c>
      <c r="F93" s="18">
        <v>0.37122421132</v>
      </c>
      <c r="G93" s="18">
        <v>0.37359993204000003</v>
      </c>
      <c r="H93" s="18">
        <v>0.37331849014000001</v>
      </c>
      <c r="I93" s="18">
        <v>0.33358489659000001</v>
      </c>
      <c r="J93" s="18">
        <v>0.33369384984</v>
      </c>
      <c r="K93" s="18">
        <v>0.33411708957000003</v>
      </c>
      <c r="L93" s="18">
        <v>0.33438038436</v>
      </c>
      <c r="M93" s="18">
        <v>0.33485362602000002</v>
      </c>
      <c r="N93" s="18">
        <v>0.33856009715000002</v>
      </c>
      <c r="O93" s="80"/>
      <c r="P93" s="80"/>
      <c r="Q93" s="80"/>
    </row>
    <row r="94" spans="1:17" ht="13" outlineLevel="3" x14ac:dyDescent="0.3">
      <c r="A94" s="93" t="s">
        <v>180</v>
      </c>
      <c r="B94" s="18">
        <v>0.45876715325</v>
      </c>
      <c r="C94" s="18">
        <v>0.43165284256999997</v>
      </c>
      <c r="D94" s="18">
        <v>0.41862236801000002</v>
      </c>
      <c r="E94" s="18">
        <v>0.41770677047999999</v>
      </c>
      <c r="F94" s="18">
        <v>0.41550933638999998</v>
      </c>
      <c r="G94" s="18">
        <v>0.41459373886000001</v>
      </c>
      <c r="H94" s="18">
        <v>0.41459373886000001</v>
      </c>
      <c r="I94" s="18">
        <v>0.35421542210000001</v>
      </c>
      <c r="J94" s="18">
        <v>0.35348294356999999</v>
      </c>
      <c r="K94" s="18">
        <v>0.38436798651999998</v>
      </c>
      <c r="L94" s="18">
        <v>0.38261003804999999</v>
      </c>
      <c r="M94" s="18">
        <v>0.38187755952000002</v>
      </c>
      <c r="N94" s="18">
        <v>0.381145081</v>
      </c>
      <c r="O94" s="80"/>
      <c r="P94" s="80"/>
      <c r="Q94" s="80"/>
    </row>
    <row r="95" spans="1:17" ht="13" outlineLevel="3" x14ac:dyDescent="0.3">
      <c r="A95" s="93" t="s">
        <v>210</v>
      </c>
      <c r="B95" s="18">
        <v>0.13291786366</v>
      </c>
      <c r="C95" s="18">
        <v>0.13724102055000001</v>
      </c>
      <c r="D95" s="18">
        <v>0.14598965146000001</v>
      </c>
      <c r="E95" s="18">
        <v>0.14832890630000001</v>
      </c>
      <c r="F95" s="18">
        <v>0.32647291286000002</v>
      </c>
      <c r="G95" s="18">
        <v>0.87054887195999997</v>
      </c>
      <c r="H95" s="18">
        <v>0.91589289104000005</v>
      </c>
      <c r="I95" s="18">
        <v>0.74989628186000001</v>
      </c>
      <c r="J95" s="18">
        <v>0.77743555221000005</v>
      </c>
      <c r="K95" s="18">
        <v>0.79512481443000005</v>
      </c>
      <c r="L95" s="18">
        <v>0.79888633551999999</v>
      </c>
      <c r="M95" s="18">
        <v>0.78090552766999999</v>
      </c>
      <c r="N95" s="18">
        <v>0.77646744939000001</v>
      </c>
      <c r="O95" s="80"/>
      <c r="P95" s="80"/>
      <c r="Q95" s="80"/>
    </row>
    <row r="96" spans="1:17" ht="13" outlineLevel="2" x14ac:dyDescent="0.3">
      <c r="A96" s="200" t="s">
        <v>138</v>
      </c>
      <c r="B96" s="115">
        <f t="shared" ref="B96:N96" si="15">SUM(B$97:B$97)</f>
        <v>3.4996809999999997E-5</v>
      </c>
      <c r="C96" s="115">
        <f t="shared" si="15"/>
        <v>3.3166110000000002E-5</v>
      </c>
      <c r="D96" s="115">
        <f t="shared" si="15"/>
        <v>3.2632139999999998E-5</v>
      </c>
      <c r="E96" s="115">
        <f t="shared" si="15"/>
        <v>3.2632139999999998E-5</v>
      </c>
      <c r="F96" s="115">
        <f t="shared" si="15"/>
        <v>3.2632139999999998E-5</v>
      </c>
      <c r="G96" s="115">
        <f t="shared" si="15"/>
        <v>3.2632139999999998E-5</v>
      </c>
      <c r="H96" s="115">
        <f t="shared" si="15"/>
        <v>3.2632139999999998E-5</v>
      </c>
      <c r="I96" s="115">
        <f t="shared" si="15"/>
        <v>2.6105729999999998E-5</v>
      </c>
      <c r="J96" s="115">
        <f t="shared" si="15"/>
        <v>2.6105729999999998E-5</v>
      </c>
      <c r="K96" s="115">
        <f t="shared" si="15"/>
        <v>2.6105729999999998E-5</v>
      </c>
      <c r="L96" s="115">
        <f t="shared" si="15"/>
        <v>2.6105729999999998E-5</v>
      </c>
      <c r="M96" s="115">
        <f t="shared" si="15"/>
        <v>2.6105729999999998E-5</v>
      </c>
      <c r="N96" s="115">
        <f t="shared" si="15"/>
        <v>2.6105729999999998E-5</v>
      </c>
      <c r="O96" s="80"/>
      <c r="P96" s="80"/>
      <c r="Q96" s="80"/>
    </row>
    <row r="97" spans="1:17" ht="13" outlineLevel="3" x14ac:dyDescent="0.3">
      <c r="A97" s="93" t="s">
        <v>66</v>
      </c>
      <c r="B97" s="18">
        <v>3.4996809999999997E-5</v>
      </c>
      <c r="C97" s="18">
        <v>3.3166110000000002E-5</v>
      </c>
      <c r="D97" s="18">
        <v>3.2632139999999998E-5</v>
      </c>
      <c r="E97" s="18">
        <v>3.2632139999999998E-5</v>
      </c>
      <c r="F97" s="18">
        <v>3.2632139999999998E-5</v>
      </c>
      <c r="G97" s="18">
        <v>3.2632139999999998E-5</v>
      </c>
      <c r="H97" s="18">
        <v>3.2632139999999998E-5</v>
      </c>
      <c r="I97" s="18">
        <v>2.6105729999999998E-5</v>
      </c>
      <c r="J97" s="18">
        <v>2.6105729999999998E-5</v>
      </c>
      <c r="K97" s="18">
        <v>2.6105729999999998E-5</v>
      </c>
      <c r="L97" s="18">
        <v>2.6105729999999998E-5</v>
      </c>
      <c r="M97" s="18">
        <v>2.6105729999999998E-5</v>
      </c>
      <c r="N97" s="18">
        <v>2.6105729999999998E-5</v>
      </c>
      <c r="O97" s="80"/>
      <c r="P97" s="80"/>
      <c r="Q97" s="80"/>
    </row>
    <row r="98" spans="1:17" ht="14.5" outlineLevel="1" x14ac:dyDescent="0.35">
      <c r="A98" s="132" t="s">
        <v>59</v>
      </c>
      <c r="B98" s="220">
        <f t="shared" ref="B98:N98" si="16">B$99+B$106+B$107+B$111+B$114</f>
        <v>9.5424636819700002</v>
      </c>
      <c r="C98" s="220">
        <f t="shared" si="16"/>
        <v>9.4222811109399984</v>
      </c>
      <c r="D98" s="220">
        <f t="shared" si="16"/>
        <v>9.3755710687399993</v>
      </c>
      <c r="E98" s="220">
        <f t="shared" si="16"/>
        <v>8.8308541425100007</v>
      </c>
      <c r="F98" s="220">
        <f t="shared" si="16"/>
        <v>8.53716137272</v>
      </c>
      <c r="G98" s="220">
        <f t="shared" si="16"/>
        <v>8.5758330169299999</v>
      </c>
      <c r="H98" s="220">
        <f t="shared" si="16"/>
        <v>8.3743269782400009</v>
      </c>
      <c r="I98" s="220">
        <f t="shared" si="16"/>
        <v>8.3286240411399994</v>
      </c>
      <c r="J98" s="220">
        <f t="shared" si="16"/>
        <v>8.1663765462600004</v>
      </c>
      <c r="K98" s="220">
        <f t="shared" si="16"/>
        <v>7.6302113291899998</v>
      </c>
      <c r="L98" s="220">
        <f t="shared" si="16"/>
        <v>7.7078640808800003</v>
      </c>
      <c r="M98" s="220">
        <f t="shared" si="16"/>
        <v>7.8486195394500005</v>
      </c>
      <c r="N98" s="220">
        <f t="shared" si="16"/>
        <v>7.8076562925199999</v>
      </c>
      <c r="O98" s="80"/>
      <c r="P98" s="80"/>
      <c r="Q98" s="80"/>
    </row>
    <row r="99" spans="1:17" ht="13" outlineLevel="2" x14ac:dyDescent="0.3">
      <c r="A99" s="200" t="s">
        <v>175</v>
      </c>
      <c r="B99" s="115">
        <f t="shared" ref="B99:N99" si="17">SUM(B$100:B$105)</f>
        <v>6.8215306153300004</v>
      </c>
      <c r="C99" s="115">
        <f t="shared" si="17"/>
        <v>6.7773125604599995</v>
      </c>
      <c r="D99" s="115">
        <f t="shared" si="17"/>
        <v>6.6983913093799998</v>
      </c>
      <c r="E99" s="115">
        <f t="shared" si="17"/>
        <v>6.1614276372700001</v>
      </c>
      <c r="F99" s="115">
        <f t="shared" si="17"/>
        <v>5.875200058039999</v>
      </c>
      <c r="G99" s="115">
        <f t="shared" si="17"/>
        <v>5.9131386996300002</v>
      </c>
      <c r="H99" s="115">
        <f t="shared" si="17"/>
        <v>5.7136786209200006</v>
      </c>
      <c r="I99" s="115">
        <f t="shared" si="17"/>
        <v>5.6704448510600001</v>
      </c>
      <c r="J99" s="115">
        <f t="shared" si="17"/>
        <v>5.5101076108500004</v>
      </c>
      <c r="K99" s="115">
        <f t="shared" si="17"/>
        <v>4.9811184300900004</v>
      </c>
      <c r="L99" s="115">
        <f t="shared" si="17"/>
        <v>5.0583712297599996</v>
      </c>
      <c r="M99" s="115">
        <f t="shared" si="17"/>
        <v>5.2000180670700002</v>
      </c>
      <c r="N99" s="115">
        <f t="shared" si="17"/>
        <v>5.1551272504000005</v>
      </c>
      <c r="O99" s="80"/>
      <c r="P99" s="80"/>
      <c r="Q99" s="80"/>
    </row>
    <row r="100" spans="1:17" ht="13" outlineLevel="3" x14ac:dyDescent="0.3">
      <c r="A100" s="93" t="s">
        <v>62</v>
      </c>
      <c r="B100" s="18">
        <v>0.34008035721000002</v>
      </c>
      <c r="C100" s="18">
        <v>0.3338251592</v>
      </c>
      <c r="D100" s="18">
        <v>0.34015532441000002</v>
      </c>
      <c r="E100" s="18">
        <v>0.33415530389999998</v>
      </c>
      <c r="F100" s="18">
        <v>0.31468471947999999</v>
      </c>
      <c r="G100" s="18">
        <v>0.32305459939999998</v>
      </c>
      <c r="H100" s="18">
        <v>0.31561482008000002</v>
      </c>
      <c r="I100" s="18">
        <v>0.30351038869000002</v>
      </c>
      <c r="J100" s="18">
        <v>0.30072029008000001</v>
      </c>
      <c r="K100" s="18">
        <v>0.29173471228999998</v>
      </c>
      <c r="L100" s="18">
        <v>0.29869478185999998</v>
      </c>
      <c r="M100" s="18">
        <v>0.31120469474000001</v>
      </c>
      <c r="N100" s="18">
        <v>0.31954463665999999</v>
      </c>
      <c r="O100" s="80"/>
      <c r="P100" s="80"/>
      <c r="Q100" s="80"/>
    </row>
    <row r="101" spans="1:17" ht="13" outlineLevel="3" x14ac:dyDescent="0.3">
      <c r="A101" s="93" t="s">
        <v>51</v>
      </c>
      <c r="B101" s="18">
        <v>0.34019075051999997</v>
      </c>
      <c r="C101" s="18">
        <v>0.33565486229000002</v>
      </c>
      <c r="D101" s="18">
        <v>0.34571781069000002</v>
      </c>
      <c r="E101" s="18">
        <v>0.33832714532000002</v>
      </c>
      <c r="F101" s="18">
        <v>0.30387274836</v>
      </c>
      <c r="G101" s="18">
        <v>0.31601642728000001</v>
      </c>
      <c r="H101" s="18">
        <v>0.36092763075000001</v>
      </c>
      <c r="I101" s="18">
        <v>0.34708536649999999</v>
      </c>
      <c r="J101" s="18">
        <v>0.39395801509</v>
      </c>
      <c r="K101" s="18">
        <v>0.35888254513000001</v>
      </c>
      <c r="L101" s="18">
        <v>0.49702220629999999</v>
      </c>
      <c r="M101" s="18">
        <v>0.53484455174000001</v>
      </c>
      <c r="N101" s="18">
        <v>0.58518681215000001</v>
      </c>
      <c r="O101" s="80"/>
      <c r="P101" s="80"/>
      <c r="Q101" s="80"/>
    </row>
    <row r="102" spans="1:17" ht="13" outlineLevel="3" x14ac:dyDescent="0.3">
      <c r="A102" s="93" t="s">
        <v>94</v>
      </c>
      <c r="B102" s="18">
        <v>6.1798268910000002E-2</v>
      </c>
      <c r="C102" s="18">
        <v>5.968793847E-2</v>
      </c>
      <c r="D102" s="18">
        <v>6.0819772000000001E-2</v>
      </c>
      <c r="E102" s="18">
        <v>5.9746968339999998E-2</v>
      </c>
      <c r="F102" s="18">
        <v>5.6265627839999999E-2</v>
      </c>
      <c r="G102" s="18">
        <v>5.7762162370000002E-2</v>
      </c>
      <c r="H102" s="18">
        <v>5.6431929829999998E-2</v>
      </c>
      <c r="I102" s="18">
        <v>5.3382418860000003E-2</v>
      </c>
      <c r="J102" s="18">
        <v>5.2891687020000001E-2</v>
      </c>
      <c r="K102" s="18">
        <v>5.1311273650000003E-2</v>
      </c>
      <c r="L102" s="18">
        <v>5.2535433880000003E-2</v>
      </c>
      <c r="M102" s="18">
        <v>5.473571906E-2</v>
      </c>
      <c r="N102" s="18">
        <v>5.6202575839999998E-2</v>
      </c>
      <c r="O102" s="80"/>
      <c r="P102" s="80"/>
      <c r="Q102" s="80"/>
    </row>
    <row r="103" spans="1:17" ht="13" outlineLevel="3" x14ac:dyDescent="0.3">
      <c r="A103" s="93" t="s">
        <v>132</v>
      </c>
      <c r="B103" s="18">
        <v>0.46823055755999998</v>
      </c>
      <c r="C103" s="18">
        <v>0.46823055755999998</v>
      </c>
      <c r="D103" s="18">
        <v>0.46823055755999998</v>
      </c>
      <c r="E103" s="18">
        <v>0.46628108039999999</v>
      </c>
      <c r="F103" s="18">
        <v>0.45646108042</v>
      </c>
      <c r="G103" s="18">
        <v>0.45334108040999999</v>
      </c>
      <c r="H103" s="18">
        <v>0.46091048611000002</v>
      </c>
      <c r="I103" s="18">
        <v>0.46091048611000002</v>
      </c>
      <c r="J103" s="18">
        <v>0.46092333811000002</v>
      </c>
      <c r="K103" s="18">
        <v>0.45885484162000001</v>
      </c>
      <c r="L103" s="18">
        <v>0.45809666569000002</v>
      </c>
      <c r="M103" s="18">
        <v>0.45497666568</v>
      </c>
      <c r="N103" s="18">
        <v>0.46950737846000001</v>
      </c>
      <c r="O103" s="80"/>
      <c r="P103" s="80"/>
      <c r="Q103" s="80"/>
    </row>
    <row r="104" spans="1:17" ht="13" outlineLevel="3" x14ac:dyDescent="0.3">
      <c r="A104" s="93" t="s">
        <v>147</v>
      </c>
      <c r="B104" s="18">
        <v>5.6112306811300003</v>
      </c>
      <c r="C104" s="18">
        <v>5.5799140429399996</v>
      </c>
      <c r="D104" s="18">
        <v>5.4834678447199998</v>
      </c>
      <c r="E104" s="18">
        <v>4.96291713931</v>
      </c>
      <c r="F104" s="18">
        <v>4.7439158819399996</v>
      </c>
      <c r="G104" s="18">
        <v>4.7629644301700003</v>
      </c>
      <c r="H104" s="18">
        <v>4.5196407541500001</v>
      </c>
      <c r="I104" s="18">
        <v>4.5054031909000001</v>
      </c>
      <c r="J104" s="18">
        <v>4.3014588325499998</v>
      </c>
      <c r="K104" s="18">
        <v>3.8201796093999998</v>
      </c>
      <c r="L104" s="18">
        <v>3.7518666940299998</v>
      </c>
      <c r="M104" s="18">
        <v>3.8441009878500001</v>
      </c>
      <c r="N104" s="18">
        <v>3.7245303992899998</v>
      </c>
      <c r="O104" s="80"/>
      <c r="P104" s="80"/>
      <c r="Q104" s="80"/>
    </row>
    <row r="105" spans="1:17" ht="13" outlineLevel="3" x14ac:dyDescent="0.3">
      <c r="A105" s="93" t="s">
        <v>142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1.5300000000000001E-4</v>
      </c>
      <c r="I105" s="18">
        <v>1.5300000000000001E-4</v>
      </c>
      <c r="J105" s="18">
        <v>1.5544800000000001E-4</v>
      </c>
      <c r="K105" s="18">
        <v>1.5544800000000001E-4</v>
      </c>
      <c r="L105" s="18">
        <v>1.5544800000000001E-4</v>
      </c>
      <c r="M105" s="18">
        <v>1.5544800000000001E-4</v>
      </c>
      <c r="N105" s="18">
        <v>1.5544800000000001E-4</v>
      </c>
      <c r="O105" s="80"/>
      <c r="P105" s="80"/>
      <c r="Q105" s="80"/>
    </row>
    <row r="106" spans="1:17" ht="13" outlineLevel="2" x14ac:dyDescent="0.3">
      <c r="A106" s="200" t="s">
        <v>43</v>
      </c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80"/>
      <c r="P106" s="80"/>
      <c r="Q106" s="80"/>
    </row>
    <row r="107" spans="1:17" ht="13" outlineLevel="2" x14ac:dyDescent="0.3">
      <c r="A107" s="200" t="s">
        <v>221</v>
      </c>
      <c r="B107" s="115">
        <f t="shared" ref="B107:N107" si="18">SUM(B$108:B$110)</f>
        <v>1.0819453749600001</v>
      </c>
      <c r="C107" s="115">
        <f t="shared" si="18"/>
        <v>1.00661703141</v>
      </c>
      <c r="D107" s="115">
        <f t="shared" si="18"/>
        <v>1.0379815422699998</v>
      </c>
      <c r="E107" s="115">
        <f t="shared" si="18"/>
        <v>1.0318391972000001</v>
      </c>
      <c r="F107" s="115">
        <f t="shared" si="18"/>
        <v>1.0274767117799999</v>
      </c>
      <c r="G107" s="115">
        <f t="shared" si="18"/>
        <v>1.0277700938900001</v>
      </c>
      <c r="H107" s="115">
        <f t="shared" si="18"/>
        <v>1.02750931379</v>
      </c>
      <c r="I107" s="115">
        <f t="shared" si="18"/>
        <v>1.0253808011599999</v>
      </c>
      <c r="J107" s="115">
        <f t="shared" si="18"/>
        <v>1.0252830022699999</v>
      </c>
      <c r="K107" s="115">
        <f t="shared" si="18"/>
        <v>1.0198550774299999</v>
      </c>
      <c r="L107" s="115">
        <f t="shared" si="18"/>
        <v>1.01997706005</v>
      </c>
      <c r="M107" s="115">
        <f t="shared" si="18"/>
        <v>1.0165163095900001</v>
      </c>
      <c r="N107" s="115">
        <f t="shared" si="18"/>
        <v>1.0191405923899999</v>
      </c>
      <c r="O107" s="80"/>
      <c r="P107" s="80"/>
      <c r="Q107" s="80"/>
    </row>
    <row r="108" spans="1:17" ht="13" outlineLevel="3" x14ac:dyDescent="0.3">
      <c r="A108" s="93" t="s">
        <v>153</v>
      </c>
      <c r="B108" s="18">
        <v>0.16409411059000001</v>
      </c>
      <c r="C108" s="18">
        <v>0.16409411059000001</v>
      </c>
      <c r="D108" s="18">
        <v>0.19512634276999999</v>
      </c>
      <c r="E108" s="18">
        <v>0.19512634276999999</v>
      </c>
      <c r="F108" s="18">
        <v>0.19144634277</v>
      </c>
      <c r="G108" s="18">
        <v>0.19144634277</v>
      </c>
      <c r="H108" s="18">
        <v>0.19144634277</v>
      </c>
      <c r="I108" s="18">
        <v>0.18974211622000001</v>
      </c>
      <c r="J108" s="18">
        <v>0.18974211622000001</v>
      </c>
      <c r="K108" s="18">
        <v>0.18974211622000001</v>
      </c>
      <c r="L108" s="18">
        <v>0.18974211622000001</v>
      </c>
      <c r="M108" s="18">
        <v>0.18606211621999999</v>
      </c>
      <c r="N108" s="18">
        <v>0.18854023267</v>
      </c>
      <c r="O108" s="80"/>
      <c r="P108" s="80"/>
      <c r="Q108" s="80"/>
    </row>
    <row r="109" spans="1:17" ht="13" outlineLevel="3" x14ac:dyDescent="0.3">
      <c r="A109" s="93" t="s">
        <v>47</v>
      </c>
      <c r="B109" s="18">
        <v>1.7851264370000001E-2</v>
      </c>
      <c r="C109" s="18">
        <v>1.7522920819999999E-2</v>
      </c>
      <c r="D109" s="18">
        <v>1.7855199499999998E-2</v>
      </c>
      <c r="E109" s="18">
        <v>1.1712854430000001E-2</v>
      </c>
      <c r="F109" s="18">
        <v>1.1030369010000001E-2</v>
      </c>
      <c r="G109" s="18">
        <v>1.1323751119999999E-2</v>
      </c>
      <c r="H109" s="18">
        <v>1.1062971019999999E-2</v>
      </c>
      <c r="I109" s="18">
        <v>1.063868494E-2</v>
      </c>
      <c r="J109" s="18">
        <v>1.054088605E-2</v>
      </c>
      <c r="K109" s="18">
        <v>5.1129612100000001E-3</v>
      </c>
      <c r="L109" s="18">
        <v>5.2349438299999999E-3</v>
      </c>
      <c r="M109" s="18">
        <v>5.4541933699999998E-3</v>
      </c>
      <c r="N109" s="18">
        <v>5.6003597199999998E-3</v>
      </c>
      <c r="O109" s="80"/>
      <c r="P109" s="80"/>
      <c r="Q109" s="80"/>
    </row>
    <row r="110" spans="1:17" ht="13" outlineLevel="3" x14ac:dyDescent="0.3">
      <c r="A110" s="93" t="s">
        <v>119</v>
      </c>
      <c r="B110" s="18">
        <v>0.9</v>
      </c>
      <c r="C110" s="18">
        <v>0.82499999999999996</v>
      </c>
      <c r="D110" s="18">
        <v>0.82499999999999996</v>
      </c>
      <c r="E110" s="18">
        <v>0.82499999999999996</v>
      </c>
      <c r="F110" s="18">
        <v>0.82499999999999996</v>
      </c>
      <c r="G110" s="18">
        <v>0.82499999999999996</v>
      </c>
      <c r="H110" s="18">
        <v>0.82499999999999996</v>
      </c>
      <c r="I110" s="18">
        <v>0.82499999999999996</v>
      </c>
      <c r="J110" s="18">
        <v>0.82499999999999996</v>
      </c>
      <c r="K110" s="18">
        <v>0.82499999999999996</v>
      </c>
      <c r="L110" s="18">
        <v>0.82499999999999996</v>
      </c>
      <c r="M110" s="18">
        <v>0.82499999999999996</v>
      </c>
      <c r="N110" s="18">
        <v>0.82499999999999996</v>
      </c>
      <c r="O110" s="80"/>
      <c r="P110" s="80"/>
      <c r="Q110" s="80"/>
    </row>
    <row r="111" spans="1:17" ht="13" outlineLevel="2" x14ac:dyDescent="0.3">
      <c r="A111" s="200" t="s">
        <v>52</v>
      </c>
      <c r="B111" s="115">
        <f t="shared" ref="B111:N111" si="19">SUM(B$112:B$113)</f>
        <v>1.5249999999999999</v>
      </c>
      <c r="C111" s="115">
        <f t="shared" si="19"/>
        <v>1.5249999999999999</v>
      </c>
      <c r="D111" s="115">
        <f t="shared" si="19"/>
        <v>1.5249999999999999</v>
      </c>
      <c r="E111" s="115">
        <f t="shared" si="19"/>
        <v>1.5249999999999999</v>
      </c>
      <c r="F111" s="115">
        <f t="shared" si="19"/>
        <v>1.5249999999999999</v>
      </c>
      <c r="G111" s="115">
        <f t="shared" si="19"/>
        <v>1.5249999999999999</v>
      </c>
      <c r="H111" s="115">
        <f t="shared" si="19"/>
        <v>1.5249999999999999</v>
      </c>
      <c r="I111" s="115">
        <f t="shared" si="19"/>
        <v>1.5249999999999999</v>
      </c>
      <c r="J111" s="115">
        <f t="shared" si="19"/>
        <v>1.5249999999999999</v>
      </c>
      <c r="K111" s="115">
        <f t="shared" si="19"/>
        <v>1.5249999999999999</v>
      </c>
      <c r="L111" s="115">
        <f t="shared" si="19"/>
        <v>1.5249999999999999</v>
      </c>
      <c r="M111" s="115">
        <f t="shared" si="19"/>
        <v>1.5249999999999999</v>
      </c>
      <c r="N111" s="115">
        <f t="shared" si="19"/>
        <v>1.5249999999999999</v>
      </c>
      <c r="O111" s="80"/>
      <c r="P111" s="80"/>
      <c r="Q111" s="80"/>
    </row>
    <row r="112" spans="1:17" ht="13" outlineLevel="3" x14ac:dyDescent="0.3">
      <c r="A112" s="93" t="s">
        <v>99</v>
      </c>
      <c r="B112" s="18">
        <v>0.7</v>
      </c>
      <c r="C112" s="18">
        <v>0.7</v>
      </c>
      <c r="D112" s="18">
        <v>0.7</v>
      </c>
      <c r="E112" s="18">
        <v>0.7</v>
      </c>
      <c r="F112" s="18">
        <v>0.7</v>
      </c>
      <c r="G112" s="18">
        <v>0.7</v>
      </c>
      <c r="H112" s="18">
        <v>0.7</v>
      </c>
      <c r="I112" s="18">
        <v>0.7</v>
      </c>
      <c r="J112" s="18">
        <v>0.7</v>
      </c>
      <c r="K112" s="18">
        <v>0.7</v>
      </c>
      <c r="L112" s="18">
        <v>0.7</v>
      </c>
      <c r="M112" s="18">
        <v>0.7</v>
      </c>
      <c r="N112" s="18">
        <v>0.7</v>
      </c>
      <c r="O112" s="80"/>
      <c r="P112" s="80"/>
      <c r="Q112" s="80"/>
    </row>
    <row r="113" spans="1:17" ht="13" outlineLevel="3" x14ac:dyDescent="0.3">
      <c r="A113" s="93" t="s">
        <v>97</v>
      </c>
      <c r="B113" s="18">
        <v>0.82499999999999996</v>
      </c>
      <c r="C113" s="18">
        <v>0.82499999999999996</v>
      </c>
      <c r="D113" s="18">
        <v>0.82499999999999996</v>
      </c>
      <c r="E113" s="18">
        <v>0.82499999999999996</v>
      </c>
      <c r="F113" s="18">
        <v>0.82499999999999996</v>
      </c>
      <c r="G113" s="18">
        <v>0.82499999999999996</v>
      </c>
      <c r="H113" s="18">
        <v>0.82499999999999996</v>
      </c>
      <c r="I113" s="18">
        <v>0.82499999999999996</v>
      </c>
      <c r="J113" s="18">
        <v>0.82499999999999996</v>
      </c>
      <c r="K113" s="18">
        <v>0.82499999999999996</v>
      </c>
      <c r="L113" s="18">
        <v>0.82499999999999996</v>
      </c>
      <c r="M113" s="18">
        <v>0.82499999999999996</v>
      </c>
      <c r="N113" s="18">
        <v>0.82499999999999996</v>
      </c>
      <c r="O113" s="80"/>
      <c r="P113" s="80"/>
      <c r="Q113" s="80"/>
    </row>
    <row r="114" spans="1:17" ht="13" outlineLevel="2" x14ac:dyDescent="0.3">
      <c r="A114" s="200" t="s">
        <v>178</v>
      </c>
      <c r="B114" s="115">
        <f t="shared" ref="B114:N114" si="20">SUM(B$115:B$115)</f>
        <v>0.11398769168</v>
      </c>
      <c r="C114" s="115">
        <f t="shared" si="20"/>
        <v>0.11335151907</v>
      </c>
      <c r="D114" s="115">
        <f t="shared" si="20"/>
        <v>0.11419821709</v>
      </c>
      <c r="E114" s="115">
        <f t="shared" si="20"/>
        <v>0.11258730804</v>
      </c>
      <c r="F114" s="115">
        <f t="shared" si="20"/>
        <v>0.10948460290000001</v>
      </c>
      <c r="G114" s="115">
        <f t="shared" si="20"/>
        <v>0.10992422340999999</v>
      </c>
      <c r="H114" s="115">
        <f t="shared" si="20"/>
        <v>0.10813904353000001</v>
      </c>
      <c r="I114" s="115">
        <f t="shared" si="20"/>
        <v>0.10779838892</v>
      </c>
      <c r="J114" s="115">
        <f t="shared" si="20"/>
        <v>0.10598593314</v>
      </c>
      <c r="K114" s="115">
        <f t="shared" si="20"/>
        <v>0.10423782166999999</v>
      </c>
      <c r="L114" s="115">
        <f t="shared" si="20"/>
        <v>0.10451579107</v>
      </c>
      <c r="M114" s="115">
        <f t="shared" si="20"/>
        <v>0.10708516278999999</v>
      </c>
      <c r="N114" s="115">
        <f t="shared" si="20"/>
        <v>0.10838844973</v>
      </c>
      <c r="O114" s="80"/>
      <c r="P114" s="80"/>
      <c r="Q114" s="80"/>
    </row>
    <row r="115" spans="1:17" ht="13" outlineLevel="3" x14ac:dyDescent="0.3">
      <c r="A115" s="93" t="s">
        <v>147</v>
      </c>
      <c r="B115" s="18">
        <v>0.11398769168</v>
      </c>
      <c r="C115" s="18">
        <v>0.11335151907</v>
      </c>
      <c r="D115" s="18">
        <v>0.11419821709</v>
      </c>
      <c r="E115" s="18">
        <v>0.11258730804</v>
      </c>
      <c r="F115" s="18">
        <v>0.10948460290000001</v>
      </c>
      <c r="G115" s="18">
        <v>0.10992422340999999</v>
      </c>
      <c r="H115" s="18">
        <v>0.10813904353000001</v>
      </c>
      <c r="I115" s="18">
        <v>0.10779838892</v>
      </c>
      <c r="J115" s="18">
        <v>0.10598593314</v>
      </c>
      <c r="K115" s="18">
        <v>0.10423782166999999</v>
      </c>
      <c r="L115" s="18">
        <v>0.10451579107</v>
      </c>
      <c r="M115" s="18">
        <v>0.10708516278999999</v>
      </c>
      <c r="N115" s="18">
        <v>0.10838844973</v>
      </c>
      <c r="O115" s="80"/>
      <c r="P115" s="80"/>
      <c r="Q115" s="80"/>
    </row>
    <row r="116" spans="1:17" x14ac:dyDescent="0.25"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80"/>
      <c r="P116" s="80"/>
      <c r="Q116" s="80"/>
    </row>
    <row r="117" spans="1:17" x14ac:dyDescent="0.25">
      <c r="B117" s="250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80"/>
      <c r="P117" s="80"/>
      <c r="Q117" s="80"/>
    </row>
    <row r="118" spans="1:17" x14ac:dyDescent="0.25"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80"/>
      <c r="P118" s="80"/>
      <c r="Q118" s="80"/>
    </row>
    <row r="119" spans="1:17" x14ac:dyDescent="0.25"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80"/>
      <c r="P119" s="80"/>
      <c r="Q119" s="80"/>
    </row>
    <row r="120" spans="1:17" x14ac:dyDescent="0.25"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80"/>
      <c r="P120" s="80"/>
      <c r="Q120" s="80"/>
    </row>
    <row r="121" spans="1:17" x14ac:dyDescent="0.25"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80"/>
      <c r="P121" s="80"/>
      <c r="Q121" s="80"/>
    </row>
    <row r="122" spans="1:17" x14ac:dyDescent="0.25"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80"/>
      <c r="P122" s="80"/>
      <c r="Q122" s="80"/>
    </row>
    <row r="123" spans="1:17" x14ac:dyDescent="0.25"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80"/>
      <c r="P123" s="80"/>
      <c r="Q123" s="80"/>
    </row>
    <row r="124" spans="1:17" x14ac:dyDescent="0.25"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80"/>
      <c r="P124" s="80"/>
      <c r="Q124" s="80"/>
    </row>
    <row r="125" spans="1:17" x14ac:dyDescent="0.25"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80"/>
      <c r="P125" s="80"/>
      <c r="Q125" s="80"/>
    </row>
    <row r="126" spans="1:17" x14ac:dyDescent="0.25"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80"/>
      <c r="P126" s="80"/>
      <c r="Q126" s="80"/>
    </row>
    <row r="127" spans="1:17" x14ac:dyDescent="0.25"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80"/>
      <c r="P127" s="80"/>
      <c r="Q127" s="80"/>
    </row>
    <row r="128" spans="1:17" x14ac:dyDescent="0.25"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80"/>
      <c r="P128" s="80"/>
      <c r="Q128" s="80"/>
    </row>
    <row r="129" spans="2:17" x14ac:dyDescent="0.25"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80"/>
      <c r="P129" s="80"/>
      <c r="Q129" s="80"/>
    </row>
    <row r="130" spans="2:17" x14ac:dyDescent="0.25"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80"/>
      <c r="P130" s="80"/>
      <c r="Q130" s="80"/>
    </row>
    <row r="131" spans="2:17" x14ac:dyDescent="0.25"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80"/>
      <c r="P131" s="80"/>
      <c r="Q131" s="80"/>
    </row>
    <row r="132" spans="2:17" x14ac:dyDescent="0.25"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80"/>
      <c r="P132" s="80"/>
      <c r="Q132" s="80"/>
    </row>
    <row r="133" spans="2:17" x14ac:dyDescent="0.25"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80"/>
      <c r="P133" s="80"/>
      <c r="Q133" s="80"/>
    </row>
    <row r="134" spans="2:17" x14ac:dyDescent="0.25"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80"/>
      <c r="P134" s="80"/>
      <c r="Q134" s="80"/>
    </row>
    <row r="135" spans="2:17" x14ac:dyDescent="0.25"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80"/>
      <c r="P135" s="80"/>
      <c r="Q135" s="80"/>
    </row>
    <row r="136" spans="2:17" x14ac:dyDescent="0.25"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80"/>
      <c r="P136" s="80"/>
      <c r="Q136" s="80"/>
    </row>
    <row r="137" spans="2:17" x14ac:dyDescent="0.25"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80"/>
      <c r="P137" s="80"/>
      <c r="Q137" s="80"/>
    </row>
    <row r="138" spans="2:17" x14ac:dyDescent="0.25"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80"/>
      <c r="P138" s="80"/>
      <c r="Q138" s="80"/>
    </row>
    <row r="139" spans="2:17" x14ac:dyDescent="0.25"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80"/>
      <c r="P139" s="80"/>
      <c r="Q139" s="80"/>
    </row>
    <row r="140" spans="2:17" x14ac:dyDescent="0.25"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80"/>
      <c r="P140" s="80"/>
      <c r="Q140" s="80"/>
    </row>
    <row r="141" spans="2:17" x14ac:dyDescent="0.25"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80"/>
      <c r="P141" s="80"/>
      <c r="Q141" s="80"/>
    </row>
    <row r="142" spans="2:17" x14ac:dyDescent="0.25"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80"/>
      <c r="P142" s="80"/>
      <c r="Q142" s="80"/>
    </row>
    <row r="143" spans="2:17" x14ac:dyDescent="0.25"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80"/>
      <c r="P143" s="80"/>
      <c r="Q143" s="80"/>
    </row>
    <row r="144" spans="2:17" x14ac:dyDescent="0.25"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80"/>
      <c r="P144" s="80"/>
      <c r="Q144" s="80"/>
    </row>
    <row r="145" spans="2:17" x14ac:dyDescent="0.25"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80"/>
      <c r="P145" s="80"/>
      <c r="Q145" s="80"/>
    </row>
    <row r="146" spans="2:17" x14ac:dyDescent="0.25"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80"/>
      <c r="P146" s="80"/>
      <c r="Q146" s="80"/>
    </row>
    <row r="147" spans="2:17" x14ac:dyDescent="0.25"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80"/>
      <c r="P147" s="80"/>
      <c r="Q147" s="80"/>
    </row>
    <row r="148" spans="2:17" x14ac:dyDescent="0.25"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80"/>
      <c r="P148" s="80"/>
      <c r="Q148" s="80"/>
    </row>
    <row r="149" spans="2:17" x14ac:dyDescent="0.25"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80"/>
      <c r="P149" s="80"/>
      <c r="Q149" s="80"/>
    </row>
    <row r="150" spans="2:17" x14ac:dyDescent="0.25"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80"/>
      <c r="P150" s="80"/>
      <c r="Q150" s="80"/>
    </row>
    <row r="151" spans="2:17" x14ac:dyDescent="0.25"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80"/>
      <c r="P151" s="80"/>
      <c r="Q151" s="80"/>
    </row>
    <row r="152" spans="2:17" x14ac:dyDescent="0.25"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80"/>
      <c r="P152" s="80"/>
      <c r="Q152" s="80"/>
    </row>
    <row r="153" spans="2:17" x14ac:dyDescent="0.25"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80"/>
      <c r="P153" s="80"/>
      <c r="Q153" s="80"/>
    </row>
    <row r="154" spans="2:17" x14ac:dyDescent="0.25"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80"/>
      <c r="P154" s="80"/>
      <c r="Q154" s="80"/>
    </row>
    <row r="155" spans="2:17" x14ac:dyDescent="0.25"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80"/>
      <c r="P155" s="80"/>
      <c r="Q155" s="80"/>
    </row>
    <row r="156" spans="2:17" x14ac:dyDescent="0.25"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80"/>
      <c r="P156" s="80"/>
      <c r="Q156" s="80"/>
    </row>
    <row r="157" spans="2:17" x14ac:dyDescent="0.25"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80"/>
      <c r="P157" s="80"/>
      <c r="Q157" s="80"/>
    </row>
    <row r="158" spans="2:17" x14ac:dyDescent="0.25"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80"/>
      <c r="P158" s="80"/>
      <c r="Q158" s="80"/>
    </row>
    <row r="159" spans="2:17" x14ac:dyDescent="0.25"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80"/>
      <c r="P159" s="80"/>
      <c r="Q159" s="80"/>
    </row>
    <row r="160" spans="2:17" x14ac:dyDescent="0.25"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80"/>
      <c r="P160" s="80"/>
      <c r="Q160" s="80"/>
    </row>
    <row r="161" spans="2:17" x14ac:dyDescent="0.25"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80"/>
      <c r="P161" s="80"/>
      <c r="Q161" s="80"/>
    </row>
    <row r="162" spans="2:17" x14ac:dyDescent="0.25"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80"/>
      <c r="P162" s="80"/>
      <c r="Q162" s="80"/>
    </row>
    <row r="163" spans="2:17" x14ac:dyDescent="0.25"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80"/>
      <c r="P163" s="80"/>
      <c r="Q163" s="80"/>
    </row>
    <row r="164" spans="2:17" x14ac:dyDescent="0.25"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80"/>
      <c r="P164" s="80"/>
      <c r="Q164" s="80"/>
    </row>
    <row r="165" spans="2:17" x14ac:dyDescent="0.25"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80"/>
      <c r="P165" s="80"/>
      <c r="Q165" s="80"/>
    </row>
    <row r="166" spans="2:17" x14ac:dyDescent="0.25"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80"/>
      <c r="P166" s="80"/>
      <c r="Q166" s="80"/>
    </row>
    <row r="167" spans="2:17" x14ac:dyDescent="0.25"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80"/>
      <c r="P167" s="80"/>
      <c r="Q167" s="80"/>
    </row>
    <row r="168" spans="2:17" x14ac:dyDescent="0.25"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80"/>
      <c r="P168" s="80"/>
      <c r="Q168" s="80"/>
    </row>
    <row r="169" spans="2:17" x14ac:dyDescent="0.25"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80"/>
      <c r="P169" s="80"/>
      <c r="Q169" s="80"/>
    </row>
    <row r="170" spans="2:17" x14ac:dyDescent="0.25"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80"/>
      <c r="P170" s="80"/>
      <c r="Q170" s="80"/>
    </row>
    <row r="171" spans="2:17" x14ac:dyDescent="0.25"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80"/>
      <c r="P171" s="80"/>
      <c r="Q171" s="80"/>
    </row>
    <row r="172" spans="2:17" x14ac:dyDescent="0.25"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80"/>
      <c r="P172" s="80"/>
      <c r="Q172" s="80"/>
    </row>
    <row r="173" spans="2:17" x14ac:dyDescent="0.25"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80"/>
      <c r="P173" s="80"/>
      <c r="Q173" s="80"/>
    </row>
    <row r="174" spans="2:17" x14ac:dyDescent="0.25"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80"/>
      <c r="P174" s="80"/>
      <c r="Q174" s="80"/>
    </row>
    <row r="175" spans="2:17" x14ac:dyDescent="0.25"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80"/>
      <c r="P175" s="80"/>
      <c r="Q175" s="80"/>
    </row>
    <row r="176" spans="2:17" x14ac:dyDescent="0.25"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80"/>
      <c r="P176" s="80"/>
      <c r="Q176" s="80"/>
    </row>
    <row r="177" spans="2:17" x14ac:dyDescent="0.25"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80"/>
      <c r="P177" s="80"/>
      <c r="Q177" s="80"/>
    </row>
    <row r="178" spans="2:17" x14ac:dyDescent="0.25"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80"/>
      <c r="P178" s="80"/>
      <c r="Q178" s="80"/>
    </row>
    <row r="179" spans="2:17" x14ac:dyDescent="0.25"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80"/>
      <c r="P179" s="80"/>
      <c r="Q179" s="80"/>
    </row>
    <row r="180" spans="2:17" x14ac:dyDescent="0.25"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80"/>
      <c r="P180" s="80"/>
      <c r="Q180" s="80"/>
    </row>
  </sheetData>
  <mergeCells count="1">
    <mergeCell ref="A2:N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Q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108" bestFit="1" customWidth="1"/>
    <col min="2" max="14" width="15.1796875" style="108" customWidth="1"/>
    <col min="15" max="16384" width="9.1796875" style="108"/>
  </cols>
  <sheetData>
    <row r="2" spans="1:17" ht="18.5" x14ac:dyDescent="0.3">
      <c r="A2" s="256" t="s">
        <v>107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98"/>
      <c r="P2" s="98"/>
      <c r="Q2" s="98"/>
    </row>
    <row r="3" spans="1:17" x14ac:dyDescent="0.3">
      <c r="A3" s="125"/>
    </row>
    <row r="4" spans="1:17" s="57" customFormat="1" x14ac:dyDescent="0.3">
      <c r="A4" s="64" t="str">
        <f>$A$2 &amp; " (" &amp;N4 &amp; ")"</f>
        <v>Державний та гарантований державою борг України за поточний рік (млрд. грн)</v>
      </c>
      <c r="N4" s="57" t="str">
        <f>VALUAH</f>
        <v>млрд. грн</v>
      </c>
    </row>
    <row r="5" spans="1:17" s="89" customFormat="1" x14ac:dyDescent="0.25">
      <c r="A5" s="83"/>
      <c r="B5" s="178">
        <v>44561</v>
      </c>
      <c r="C5" s="178">
        <v>44592</v>
      </c>
      <c r="D5" s="178">
        <v>44620</v>
      </c>
      <c r="E5" s="178">
        <v>44651</v>
      </c>
      <c r="F5" s="178">
        <v>44681</v>
      </c>
      <c r="G5" s="178">
        <v>44712</v>
      </c>
      <c r="H5" s="178">
        <v>44742</v>
      </c>
      <c r="I5" s="178">
        <v>44773</v>
      </c>
      <c r="J5" s="178">
        <v>44804</v>
      </c>
      <c r="K5" s="178">
        <v>44834</v>
      </c>
      <c r="L5" s="178">
        <v>44865</v>
      </c>
      <c r="M5" s="178">
        <v>44895</v>
      </c>
      <c r="N5" s="77">
        <v>44926</v>
      </c>
    </row>
    <row r="6" spans="1:17" s="171" customFormat="1" x14ac:dyDescent="0.25">
      <c r="A6" s="31" t="s">
        <v>152</v>
      </c>
      <c r="B6" s="107">
        <f t="shared" ref="B6:N6" si="0">SUM(B7:B8)</f>
        <v>2672.0602100677202</v>
      </c>
      <c r="C6" s="107">
        <f t="shared" si="0"/>
        <v>2745.43854108508</v>
      </c>
      <c r="D6" s="107">
        <f t="shared" si="0"/>
        <v>2730.4593556489199</v>
      </c>
      <c r="E6" s="107">
        <f t="shared" si="0"/>
        <v>2832.1808728727701</v>
      </c>
      <c r="F6" s="107">
        <f t="shared" si="0"/>
        <v>2860.9992617439102</v>
      </c>
      <c r="G6" s="107">
        <f t="shared" si="0"/>
        <v>2967.4624176412599</v>
      </c>
      <c r="H6" s="107">
        <f t="shared" si="0"/>
        <v>3083.3491430976101</v>
      </c>
      <c r="I6" s="107">
        <f t="shared" si="0"/>
        <v>3539.6877834225702</v>
      </c>
      <c r="J6" s="107">
        <f t="shared" si="0"/>
        <v>3585.0754885257102</v>
      </c>
      <c r="K6" s="107">
        <f t="shared" si="0"/>
        <v>3588.7201201942298</v>
      </c>
      <c r="L6" s="107">
        <f t="shared" si="0"/>
        <v>3772.3146840971999</v>
      </c>
      <c r="M6" s="107">
        <f t="shared" si="0"/>
        <v>3931.6363644827597</v>
      </c>
      <c r="N6" s="107">
        <f t="shared" si="0"/>
        <v>4072.8466229697297</v>
      </c>
    </row>
    <row r="7" spans="1:17" s="127" customFormat="1" x14ac:dyDescent="0.3">
      <c r="A7" s="114" t="s">
        <v>48</v>
      </c>
      <c r="B7" s="212">
        <v>1111.5978612510701</v>
      </c>
      <c r="C7" s="212">
        <v>1110.5261787280599</v>
      </c>
      <c r="D7" s="212">
        <v>1067.2538648121899</v>
      </c>
      <c r="E7" s="212">
        <v>1100.2628255161301</v>
      </c>
      <c r="F7" s="212">
        <v>1151.2198353235699</v>
      </c>
      <c r="G7" s="212">
        <v>1217.71419369725</v>
      </c>
      <c r="H7" s="212">
        <v>1293.8146629304799</v>
      </c>
      <c r="I7" s="212">
        <v>1325.9485903105401</v>
      </c>
      <c r="J7" s="212">
        <v>1332.2624719753001</v>
      </c>
      <c r="K7" s="212">
        <v>1364.2676629451801</v>
      </c>
      <c r="L7" s="212">
        <v>1376.7488138174399</v>
      </c>
      <c r="M7" s="212">
        <v>1396.4844998296501</v>
      </c>
      <c r="N7" s="18">
        <v>1461.8881836600101</v>
      </c>
    </row>
    <row r="8" spans="1:17" s="127" customFormat="1" x14ac:dyDescent="0.3">
      <c r="A8" s="114" t="s">
        <v>59</v>
      </c>
      <c r="B8" s="212">
        <v>1560.4623488166501</v>
      </c>
      <c r="C8" s="212">
        <v>1634.9123623570199</v>
      </c>
      <c r="D8" s="212">
        <v>1663.20549083673</v>
      </c>
      <c r="E8" s="212">
        <v>1731.91804735664</v>
      </c>
      <c r="F8" s="212">
        <v>1709.7794264203401</v>
      </c>
      <c r="G8" s="212">
        <v>1749.7482239440101</v>
      </c>
      <c r="H8" s="212">
        <v>1789.5344801671299</v>
      </c>
      <c r="I8" s="212">
        <v>2213.7391931120301</v>
      </c>
      <c r="J8" s="212">
        <v>2252.8130165504099</v>
      </c>
      <c r="K8" s="212">
        <v>2224.45245724905</v>
      </c>
      <c r="L8" s="212">
        <v>2395.56587027976</v>
      </c>
      <c r="M8" s="212">
        <v>2535.1518646531099</v>
      </c>
      <c r="N8" s="18">
        <v>2610.9584393097198</v>
      </c>
    </row>
    <row r="9" spans="1:17" x14ac:dyDescent="0.3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17" x14ac:dyDescent="0.3">
      <c r="A10" s="64" t="str">
        <f>$A$2 &amp; " (" &amp;N10 &amp; ")"</f>
        <v>Державний та гарантований державою борг України за поточний рік (млрд. дол. США)</v>
      </c>
      <c r="B10" s="98"/>
      <c r="C10" s="98"/>
      <c r="D10" s="98"/>
      <c r="E10" s="98"/>
      <c r="F10" s="98"/>
      <c r="G10" s="98"/>
      <c r="H10" s="98"/>
      <c r="I10" s="98"/>
      <c r="J10" s="98"/>
      <c r="K10" s="113"/>
      <c r="L10" s="98"/>
      <c r="M10" s="98"/>
      <c r="N10" s="57" t="str">
        <f>VALUSD</f>
        <v>млрд. дол. США</v>
      </c>
      <c r="O10" s="98"/>
    </row>
    <row r="11" spans="1:17" s="196" customFormat="1" x14ac:dyDescent="0.3">
      <c r="A11" s="83"/>
      <c r="B11" s="178">
        <v>44561</v>
      </c>
      <c r="C11" s="178">
        <v>44592</v>
      </c>
      <c r="D11" s="178">
        <v>44620</v>
      </c>
      <c r="E11" s="178">
        <v>44651</v>
      </c>
      <c r="F11" s="178">
        <v>44681</v>
      </c>
      <c r="G11" s="178">
        <v>44712</v>
      </c>
      <c r="H11" s="178">
        <v>44742</v>
      </c>
      <c r="I11" s="178">
        <v>44773</v>
      </c>
      <c r="J11" s="178">
        <v>44804</v>
      </c>
      <c r="K11" s="178">
        <v>44834</v>
      </c>
      <c r="L11" s="178">
        <v>44865</v>
      </c>
      <c r="M11" s="178">
        <v>44895</v>
      </c>
      <c r="N11" s="77">
        <v>44926</v>
      </c>
      <c r="O11" s="89"/>
      <c r="P11" s="89"/>
      <c r="Q11" s="89"/>
    </row>
    <row r="12" spans="1:17" s="52" customFormat="1" x14ac:dyDescent="0.3">
      <c r="A12" s="31" t="s">
        <v>152</v>
      </c>
      <c r="B12" s="107">
        <f t="shared" ref="B12:N12" si="1">SUM(B13:B14)</f>
        <v>97.955884555140003</v>
      </c>
      <c r="C12" s="107">
        <f t="shared" si="1"/>
        <v>95.381047776119999</v>
      </c>
      <c r="D12" s="107">
        <f t="shared" si="1"/>
        <v>93.333402460529996</v>
      </c>
      <c r="E12" s="107">
        <f t="shared" si="1"/>
        <v>96.810478684510002</v>
      </c>
      <c r="F12" s="107">
        <f t="shared" si="1"/>
        <v>97.795557726689992</v>
      </c>
      <c r="G12" s="107">
        <f t="shared" si="1"/>
        <v>101.43471410376</v>
      </c>
      <c r="H12" s="107">
        <f t="shared" si="1"/>
        <v>105.39598983721001</v>
      </c>
      <c r="I12" s="107">
        <f t="shared" si="1"/>
        <v>96.795824380229988</v>
      </c>
      <c r="J12" s="107">
        <f t="shared" si="1"/>
        <v>98.036990438109996</v>
      </c>
      <c r="K12" s="107">
        <f t="shared" si="1"/>
        <v>98.136656043810007</v>
      </c>
      <c r="L12" s="107">
        <f t="shared" si="1"/>
        <v>103.15720820884</v>
      </c>
      <c r="M12" s="107">
        <f t="shared" si="1"/>
        <v>107.51399737737</v>
      </c>
      <c r="N12" s="107">
        <f t="shared" si="1"/>
        <v>111.37551404710999</v>
      </c>
      <c r="O12" s="39"/>
    </row>
    <row r="13" spans="1:17" s="213" customFormat="1" x14ac:dyDescent="0.3">
      <c r="A13" s="9" t="s">
        <v>48</v>
      </c>
      <c r="B13" s="212">
        <v>40.750410996870002</v>
      </c>
      <c r="C13" s="212">
        <v>38.581504894250003</v>
      </c>
      <c r="D13" s="212">
        <v>36.481200236749999</v>
      </c>
      <c r="E13" s="212">
        <v>37.609522695700001</v>
      </c>
      <c r="F13" s="212">
        <v>39.35135089568</v>
      </c>
      <c r="G13" s="212">
        <v>41.62428152855</v>
      </c>
      <c r="H13" s="212">
        <v>44.225571200819999</v>
      </c>
      <c r="I13" s="212">
        <v>36.259211189909998</v>
      </c>
      <c r="J13" s="212">
        <v>36.431869745759997</v>
      </c>
      <c r="K13" s="212">
        <v>37.307079378330002</v>
      </c>
      <c r="L13" s="212">
        <v>37.648387245549998</v>
      </c>
      <c r="M13" s="212">
        <v>38.188076651560003</v>
      </c>
      <c r="N13" s="18">
        <v>39.976596962199999</v>
      </c>
      <c r="O13" s="203"/>
    </row>
    <row r="14" spans="1:17" s="213" customFormat="1" x14ac:dyDescent="0.3">
      <c r="A14" s="9" t="s">
        <v>59</v>
      </c>
      <c r="B14" s="212">
        <v>57.20547355827</v>
      </c>
      <c r="C14" s="212">
        <v>56.799542881870003</v>
      </c>
      <c r="D14" s="212">
        <v>56.852202223779997</v>
      </c>
      <c r="E14" s="212">
        <v>59.200955988810001</v>
      </c>
      <c r="F14" s="212">
        <v>58.44420683101</v>
      </c>
      <c r="G14" s="212">
        <v>59.810432575210001</v>
      </c>
      <c r="H14" s="212">
        <v>61.170418636390004</v>
      </c>
      <c r="I14" s="212">
        <v>60.536613190319997</v>
      </c>
      <c r="J14" s="212">
        <v>61.605120692349999</v>
      </c>
      <c r="K14" s="212">
        <v>60.829576665479998</v>
      </c>
      <c r="L14" s="212">
        <v>65.508820963290006</v>
      </c>
      <c r="M14" s="212">
        <v>69.325920725809993</v>
      </c>
      <c r="N14" s="18">
        <v>71.398917084909996</v>
      </c>
      <c r="O14" s="203"/>
    </row>
    <row r="15" spans="1:17" x14ac:dyDescent="0.3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</row>
    <row r="16" spans="1:17" s="122" customFormat="1" x14ac:dyDescent="0.3">
      <c r="B16" s="112"/>
      <c r="C16" s="112"/>
      <c r="D16" s="112"/>
      <c r="E16" s="112"/>
      <c r="F16" s="112"/>
      <c r="G16" s="112"/>
      <c r="H16" s="112"/>
      <c r="I16" s="112"/>
      <c r="J16" s="112"/>
      <c r="K16" s="113"/>
      <c r="L16" s="112"/>
      <c r="M16" s="112"/>
      <c r="N16" s="113" t="s">
        <v>41</v>
      </c>
      <c r="O16" s="112"/>
    </row>
    <row r="17" spans="1:17" s="196" customFormat="1" x14ac:dyDescent="0.3">
      <c r="A17" s="69"/>
      <c r="B17" s="178">
        <v>44561</v>
      </c>
      <c r="C17" s="178">
        <v>44592</v>
      </c>
      <c r="D17" s="178">
        <v>44620</v>
      </c>
      <c r="E17" s="178">
        <v>44651</v>
      </c>
      <c r="F17" s="178">
        <v>44681</v>
      </c>
      <c r="G17" s="178">
        <v>44712</v>
      </c>
      <c r="H17" s="178">
        <v>44742</v>
      </c>
      <c r="I17" s="178">
        <v>44773</v>
      </c>
      <c r="J17" s="178">
        <v>44804</v>
      </c>
      <c r="K17" s="178">
        <v>44834</v>
      </c>
      <c r="L17" s="178">
        <v>44865</v>
      </c>
      <c r="M17" s="178">
        <v>44895</v>
      </c>
      <c r="N17" s="178">
        <v>44926</v>
      </c>
      <c r="O17" s="89"/>
      <c r="P17" s="89"/>
      <c r="Q17" s="89"/>
    </row>
    <row r="18" spans="1:17" s="52" customFormat="1" x14ac:dyDescent="0.3">
      <c r="A18" s="170" t="s">
        <v>152</v>
      </c>
      <c r="B18" s="107">
        <f t="shared" ref="B18:N18" si="2">SUM(B19:B20)</f>
        <v>1</v>
      </c>
      <c r="C18" s="107">
        <f t="shared" si="2"/>
        <v>1</v>
      </c>
      <c r="D18" s="107">
        <f t="shared" si="2"/>
        <v>1</v>
      </c>
      <c r="E18" s="107">
        <f t="shared" si="2"/>
        <v>1</v>
      </c>
      <c r="F18" s="107">
        <f t="shared" si="2"/>
        <v>1</v>
      </c>
      <c r="G18" s="107">
        <f t="shared" si="2"/>
        <v>1</v>
      </c>
      <c r="H18" s="107">
        <f t="shared" si="2"/>
        <v>1</v>
      </c>
      <c r="I18" s="107">
        <f t="shared" si="2"/>
        <v>1</v>
      </c>
      <c r="J18" s="107">
        <f t="shared" si="2"/>
        <v>1</v>
      </c>
      <c r="K18" s="107">
        <f t="shared" si="2"/>
        <v>1</v>
      </c>
      <c r="L18" s="107">
        <f t="shared" si="2"/>
        <v>1</v>
      </c>
      <c r="M18" s="107">
        <f t="shared" si="2"/>
        <v>0.88714999999999988</v>
      </c>
      <c r="N18" s="107">
        <f t="shared" si="2"/>
        <v>1</v>
      </c>
      <c r="O18" s="39"/>
    </row>
    <row r="19" spans="1:17" s="213" customFormat="1" x14ac:dyDescent="0.3">
      <c r="A19" s="9" t="s">
        <v>48</v>
      </c>
      <c r="B19" s="251">
        <v>0.41600799999999999</v>
      </c>
      <c r="C19" s="251">
        <v>0.404499</v>
      </c>
      <c r="D19" s="251">
        <v>0.39087</v>
      </c>
      <c r="E19" s="251">
        <v>0.388486</v>
      </c>
      <c r="F19" s="251">
        <v>0.40238400000000002</v>
      </c>
      <c r="G19" s="251">
        <v>0.41035500000000003</v>
      </c>
      <c r="H19" s="251">
        <v>0.41961300000000001</v>
      </c>
      <c r="I19" s="251">
        <v>0.37459500000000001</v>
      </c>
      <c r="J19" s="251">
        <v>0.371614</v>
      </c>
      <c r="K19" s="251">
        <v>0.38015399999999999</v>
      </c>
      <c r="L19" s="251">
        <v>0.36496099999999998</v>
      </c>
      <c r="M19" s="251">
        <v>0.35885099999999998</v>
      </c>
      <c r="N19" s="53">
        <v>0.358935</v>
      </c>
      <c r="O19" s="203"/>
    </row>
    <row r="20" spans="1:17" s="213" customFormat="1" x14ac:dyDescent="0.3">
      <c r="A20" s="9" t="s">
        <v>59</v>
      </c>
      <c r="B20" s="251">
        <v>0.58399199999999996</v>
      </c>
      <c r="C20" s="251">
        <v>0.59550099999999995</v>
      </c>
      <c r="D20" s="251">
        <v>0.60912999999999995</v>
      </c>
      <c r="E20" s="251">
        <v>0.611514</v>
      </c>
      <c r="F20" s="251">
        <v>0.59761600000000004</v>
      </c>
      <c r="G20" s="251">
        <v>0.58964499999999997</v>
      </c>
      <c r="H20" s="251">
        <v>0.58038699999999999</v>
      </c>
      <c r="I20" s="251">
        <v>0.62540499999999999</v>
      </c>
      <c r="J20" s="251">
        <v>0.628386</v>
      </c>
      <c r="K20" s="251">
        <v>0.61984600000000001</v>
      </c>
      <c r="L20" s="251">
        <v>0.63503900000000002</v>
      </c>
      <c r="M20" s="251">
        <v>0.52829899999999996</v>
      </c>
      <c r="N20" s="53">
        <v>0.641065</v>
      </c>
      <c r="O20" s="203"/>
    </row>
    <row r="21" spans="1:17" x14ac:dyDescent="0.3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</row>
    <row r="22" spans="1:17" x14ac:dyDescent="0.3"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</row>
    <row r="23" spans="1:17" x14ac:dyDescent="0.3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7" x14ac:dyDescent="0.3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</row>
    <row r="25" spans="1:17" s="122" customFormat="1" x14ac:dyDescent="0.3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</row>
    <row r="26" spans="1:17" x14ac:dyDescent="0.3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</row>
    <row r="27" spans="1:17" x14ac:dyDescent="0.3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</row>
    <row r="28" spans="1:17" x14ac:dyDescent="0.3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1:17" x14ac:dyDescent="0.3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0" spans="1:17" x14ac:dyDescent="0.3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</row>
    <row r="31" spans="1:17" x14ac:dyDescent="0.3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  <row r="32" spans="1:17" x14ac:dyDescent="0.3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</row>
    <row r="33" spans="2:15" x14ac:dyDescent="0.3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2:15" x14ac:dyDescent="0.3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2:15" x14ac:dyDescent="0.3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</row>
    <row r="36" spans="2:15" x14ac:dyDescent="0.3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</row>
    <row r="37" spans="2:15" x14ac:dyDescent="0.3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8" spans="2:15" x14ac:dyDescent="0.3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</row>
    <row r="39" spans="2:15" x14ac:dyDescent="0.3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</row>
    <row r="40" spans="2:15" x14ac:dyDescent="0.3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</row>
    <row r="41" spans="2:15" x14ac:dyDescent="0.3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</row>
    <row r="42" spans="2:15" x14ac:dyDescent="0.3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2:15" x14ac:dyDescent="0.3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</row>
    <row r="44" spans="2:15" x14ac:dyDescent="0.3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</row>
    <row r="45" spans="2:15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</row>
    <row r="46" spans="2:15" x14ac:dyDescent="0.3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</row>
    <row r="47" spans="2:15" x14ac:dyDescent="0.3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</row>
    <row r="48" spans="2:15" x14ac:dyDescent="0.3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</row>
    <row r="49" spans="2:15" x14ac:dyDescent="0.3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2:15" x14ac:dyDescent="0.3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</row>
    <row r="51" spans="2:15" x14ac:dyDescent="0.3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</row>
    <row r="52" spans="2:15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</row>
    <row r="53" spans="2:15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</row>
    <row r="54" spans="2:15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</row>
    <row r="55" spans="2:15" x14ac:dyDescent="0.3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</row>
    <row r="56" spans="2:15" x14ac:dyDescent="0.3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</row>
    <row r="57" spans="2:15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</row>
    <row r="58" spans="2:15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</row>
    <row r="59" spans="2:15" x14ac:dyDescent="0.3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</row>
    <row r="60" spans="2:15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</row>
    <row r="61" spans="2:15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</row>
    <row r="62" spans="2:15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</row>
    <row r="63" spans="2:15" x14ac:dyDescent="0.3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</row>
    <row r="64" spans="2:15" x14ac:dyDescent="0.3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</row>
    <row r="65" spans="2:15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</row>
    <row r="66" spans="2:15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</row>
    <row r="67" spans="2:15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</row>
    <row r="68" spans="2:15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</row>
    <row r="69" spans="2:15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</row>
    <row r="70" spans="2:15" x14ac:dyDescent="0.3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</row>
    <row r="71" spans="2:15" x14ac:dyDescent="0.3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</row>
    <row r="72" spans="2:15" x14ac:dyDescent="0.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</row>
    <row r="73" spans="2:15" x14ac:dyDescent="0.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</row>
    <row r="74" spans="2:15" x14ac:dyDescent="0.3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</row>
    <row r="75" spans="2:15" x14ac:dyDescent="0.3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</row>
    <row r="76" spans="2:15" x14ac:dyDescent="0.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</row>
    <row r="77" spans="2:15" x14ac:dyDescent="0.3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</row>
    <row r="78" spans="2:15" x14ac:dyDescent="0.3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</row>
    <row r="79" spans="2:15" x14ac:dyDescent="0.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</row>
    <row r="80" spans="2:15" x14ac:dyDescent="0.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</row>
    <row r="81" spans="2:15" x14ac:dyDescent="0.3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</row>
    <row r="82" spans="2:15" x14ac:dyDescent="0.3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</row>
    <row r="83" spans="2:15" x14ac:dyDescent="0.3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</row>
    <row r="84" spans="2:15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</row>
    <row r="85" spans="2:15" x14ac:dyDescent="0.3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</row>
    <row r="86" spans="2:15" x14ac:dyDescent="0.3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</row>
    <row r="87" spans="2:15" x14ac:dyDescent="0.3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</row>
    <row r="88" spans="2:15" x14ac:dyDescent="0.3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</row>
    <row r="89" spans="2:15" x14ac:dyDescent="0.3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</row>
    <row r="90" spans="2:15" x14ac:dyDescent="0.3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</row>
    <row r="91" spans="2:15" x14ac:dyDescent="0.3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</row>
    <row r="92" spans="2:15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</row>
    <row r="93" spans="2:15" x14ac:dyDescent="0.3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</row>
    <row r="94" spans="2:15" x14ac:dyDescent="0.3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</row>
    <row r="95" spans="2:15" x14ac:dyDescent="0.3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</row>
    <row r="96" spans="2:15" x14ac:dyDescent="0.3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</row>
    <row r="97" spans="2:15" x14ac:dyDescent="0.3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</row>
    <row r="98" spans="2:15" x14ac:dyDescent="0.3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</row>
    <row r="99" spans="2:15" x14ac:dyDescent="0.3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</row>
    <row r="100" spans="2:15" x14ac:dyDescent="0.3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</row>
    <row r="101" spans="2:15" x14ac:dyDescent="0.3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</row>
    <row r="102" spans="2:15" x14ac:dyDescent="0.3"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</row>
    <row r="103" spans="2:15" x14ac:dyDescent="0.3"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</row>
    <row r="104" spans="2:15" x14ac:dyDescent="0.3"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</row>
    <row r="105" spans="2:15" x14ac:dyDescent="0.3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</row>
    <row r="106" spans="2:15" x14ac:dyDescent="0.3"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</row>
    <row r="107" spans="2:15" x14ac:dyDescent="0.3"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</row>
    <row r="108" spans="2:15" x14ac:dyDescent="0.3"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</row>
    <row r="109" spans="2:15" x14ac:dyDescent="0.3"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</row>
    <row r="110" spans="2:15" x14ac:dyDescent="0.3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</row>
    <row r="111" spans="2:15" x14ac:dyDescent="0.3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</row>
    <row r="112" spans="2:15" x14ac:dyDescent="0.3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2:15" x14ac:dyDescent="0.3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</row>
    <row r="114" spans="2:15" x14ac:dyDescent="0.3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</row>
    <row r="115" spans="2:15" x14ac:dyDescent="0.3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</row>
    <row r="116" spans="2:15" x14ac:dyDescent="0.3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</row>
    <row r="117" spans="2:15" x14ac:dyDescent="0.3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</row>
    <row r="118" spans="2:15" x14ac:dyDescent="0.3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</row>
    <row r="119" spans="2:15" x14ac:dyDescent="0.3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</row>
    <row r="120" spans="2:15" x14ac:dyDescent="0.3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</row>
    <row r="121" spans="2:15" x14ac:dyDescent="0.3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</row>
    <row r="122" spans="2:15" x14ac:dyDescent="0.3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</row>
    <row r="123" spans="2:15" x14ac:dyDescent="0.3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</row>
    <row r="124" spans="2:15" x14ac:dyDescent="0.3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</row>
    <row r="125" spans="2:15" x14ac:dyDescent="0.3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2:15" x14ac:dyDescent="0.3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</row>
    <row r="127" spans="2:15" x14ac:dyDescent="0.3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</row>
    <row r="128" spans="2:15" x14ac:dyDescent="0.3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</row>
    <row r="129" spans="2:15" x14ac:dyDescent="0.3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</row>
    <row r="130" spans="2:15" x14ac:dyDescent="0.3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</row>
    <row r="131" spans="2:15" x14ac:dyDescent="0.3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</row>
    <row r="132" spans="2:15" x14ac:dyDescent="0.3"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</row>
    <row r="133" spans="2:15" x14ac:dyDescent="0.3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</row>
    <row r="134" spans="2:15" x14ac:dyDescent="0.3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</row>
    <row r="135" spans="2:15" x14ac:dyDescent="0.3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</row>
    <row r="136" spans="2:15" x14ac:dyDescent="0.3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</row>
    <row r="137" spans="2:15" x14ac:dyDescent="0.3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</row>
    <row r="138" spans="2:15" x14ac:dyDescent="0.3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</row>
    <row r="139" spans="2:15" x14ac:dyDescent="0.3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</row>
    <row r="140" spans="2:15" x14ac:dyDescent="0.3"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</row>
    <row r="141" spans="2:15" x14ac:dyDescent="0.3"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</row>
    <row r="142" spans="2:15" x14ac:dyDescent="0.3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</row>
    <row r="143" spans="2:15" x14ac:dyDescent="0.3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</row>
    <row r="144" spans="2:15" x14ac:dyDescent="0.3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</row>
    <row r="145" spans="2:15" x14ac:dyDescent="0.3"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</row>
    <row r="146" spans="2:15" x14ac:dyDescent="0.3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</row>
    <row r="147" spans="2:15" x14ac:dyDescent="0.3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</row>
    <row r="148" spans="2:15" x14ac:dyDescent="0.3"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</row>
    <row r="149" spans="2:15" x14ac:dyDescent="0.3"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</row>
    <row r="150" spans="2:15" x14ac:dyDescent="0.3"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</row>
    <row r="151" spans="2:15" x14ac:dyDescent="0.3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</row>
    <row r="152" spans="2:15" x14ac:dyDescent="0.3"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</row>
    <row r="153" spans="2:15" x14ac:dyDescent="0.3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</row>
    <row r="154" spans="2:15" x14ac:dyDescent="0.3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</row>
    <row r="155" spans="2:15" x14ac:dyDescent="0.3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</row>
    <row r="156" spans="2:15" x14ac:dyDescent="0.3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</row>
    <row r="157" spans="2:15" x14ac:dyDescent="0.3"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</row>
    <row r="158" spans="2:15" x14ac:dyDescent="0.3"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</row>
    <row r="159" spans="2:15" x14ac:dyDescent="0.3"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</row>
    <row r="160" spans="2:15" x14ac:dyDescent="0.3"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</row>
    <row r="161" spans="2:15" x14ac:dyDescent="0.3"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</row>
    <row r="162" spans="2:15" x14ac:dyDescent="0.3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</row>
    <row r="163" spans="2:15" x14ac:dyDescent="0.3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</row>
    <row r="164" spans="2:15" x14ac:dyDescent="0.3"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</row>
    <row r="165" spans="2:15" x14ac:dyDescent="0.3"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</row>
    <row r="166" spans="2:15" x14ac:dyDescent="0.3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</row>
    <row r="167" spans="2:15" x14ac:dyDescent="0.3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</row>
    <row r="168" spans="2:15" x14ac:dyDescent="0.3"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</row>
    <row r="169" spans="2:15" x14ac:dyDescent="0.3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</row>
    <row r="170" spans="2:15" x14ac:dyDescent="0.3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</row>
    <row r="171" spans="2:15" x14ac:dyDescent="0.3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</row>
    <row r="172" spans="2:15" x14ac:dyDescent="0.3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</row>
    <row r="173" spans="2:15" x14ac:dyDescent="0.3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</row>
    <row r="174" spans="2:15" x14ac:dyDescent="0.3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</row>
    <row r="175" spans="2:15" x14ac:dyDescent="0.3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2:15" x14ac:dyDescent="0.3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</row>
    <row r="177" spans="2:15" x14ac:dyDescent="0.3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</row>
    <row r="178" spans="2:15" x14ac:dyDescent="0.3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</row>
    <row r="179" spans="2:15" x14ac:dyDescent="0.3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</row>
    <row r="180" spans="2:15" x14ac:dyDescent="0.3"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</row>
    <row r="181" spans="2:15" x14ac:dyDescent="0.3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</row>
    <row r="182" spans="2:15" x14ac:dyDescent="0.3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</row>
    <row r="183" spans="2:15" x14ac:dyDescent="0.3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</row>
    <row r="184" spans="2:15" x14ac:dyDescent="0.3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</row>
    <row r="185" spans="2:15" x14ac:dyDescent="0.3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</row>
    <row r="186" spans="2:15" x14ac:dyDescent="0.3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</row>
    <row r="187" spans="2:15" x14ac:dyDescent="0.3"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</row>
    <row r="188" spans="2:15" x14ac:dyDescent="0.3"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</row>
    <row r="189" spans="2:15" x14ac:dyDescent="0.3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</row>
    <row r="190" spans="2:15" x14ac:dyDescent="0.3"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</row>
    <row r="191" spans="2:15" x14ac:dyDescent="0.3"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</row>
    <row r="192" spans="2:15" x14ac:dyDescent="0.3"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</row>
    <row r="193" spans="2:15" x14ac:dyDescent="0.3"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</row>
    <row r="194" spans="2:15" x14ac:dyDescent="0.3"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</row>
    <row r="195" spans="2:15" x14ac:dyDescent="0.3"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</row>
    <row r="196" spans="2:15" x14ac:dyDescent="0.3"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</row>
    <row r="197" spans="2:15" x14ac:dyDescent="0.3"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</row>
    <row r="198" spans="2:15" x14ac:dyDescent="0.3"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</row>
    <row r="199" spans="2:15" x14ac:dyDescent="0.3"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</row>
    <row r="200" spans="2:15" x14ac:dyDescent="0.3"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</row>
    <row r="201" spans="2:15" x14ac:dyDescent="0.3"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</row>
    <row r="202" spans="2:15" x14ac:dyDescent="0.3"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</row>
    <row r="203" spans="2:15" x14ac:dyDescent="0.3"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</row>
    <row r="204" spans="2:15" x14ac:dyDescent="0.3"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</row>
    <row r="205" spans="2:15" x14ac:dyDescent="0.3"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</row>
    <row r="206" spans="2:15" x14ac:dyDescent="0.3"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</row>
    <row r="207" spans="2:15" x14ac:dyDescent="0.3"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</row>
    <row r="208" spans="2:15" x14ac:dyDescent="0.3"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</row>
    <row r="209" spans="2:15" x14ac:dyDescent="0.3"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</row>
    <row r="210" spans="2:15" x14ac:dyDescent="0.3"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</row>
    <row r="211" spans="2:15" x14ac:dyDescent="0.3"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</row>
    <row r="212" spans="2:15" x14ac:dyDescent="0.3"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</row>
    <row r="213" spans="2:15" x14ac:dyDescent="0.3"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</row>
    <row r="214" spans="2:15" x14ac:dyDescent="0.3"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</row>
    <row r="215" spans="2:15" x14ac:dyDescent="0.3"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</row>
    <row r="216" spans="2:15" x14ac:dyDescent="0.3"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</row>
    <row r="217" spans="2:15" x14ac:dyDescent="0.3"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</row>
    <row r="218" spans="2:15" x14ac:dyDescent="0.3"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</row>
    <row r="219" spans="2:15" x14ac:dyDescent="0.3"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</row>
    <row r="220" spans="2:15" x14ac:dyDescent="0.3"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</row>
    <row r="221" spans="2:15" x14ac:dyDescent="0.3"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</row>
    <row r="222" spans="2:15" x14ac:dyDescent="0.3"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</row>
    <row r="223" spans="2:15" x14ac:dyDescent="0.3"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</row>
    <row r="224" spans="2:15" x14ac:dyDescent="0.3"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</row>
    <row r="225" spans="2:15" x14ac:dyDescent="0.3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</row>
    <row r="226" spans="2:15" x14ac:dyDescent="0.3"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</row>
    <row r="227" spans="2:15" x14ac:dyDescent="0.3"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</row>
    <row r="228" spans="2:15" x14ac:dyDescent="0.3"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</row>
    <row r="229" spans="2:15" x14ac:dyDescent="0.3"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</row>
    <row r="230" spans="2:15" x14ac:dyDescent="0.3"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</row>
    <row r="231" spans="2:15" x14ac:dyDescent="0.3"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</row>
    <row r="232" spans="2:15" x14ac:dyDescent="0.3"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</row>
    <row r="233" spans="2:15" x14ac:dyDescent="0.3"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</row>
    <row r="234" spans="2:15" x14ac:dyDescent="0.3"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</row>
    <row r="235" spans="2:15" x14ac:dyDescent="0.3"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</row>
    <row r="236" spans="2:15" x14ac:dyDescent="0.3"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</row>
    <row r="237" spans="2:15" x14ac:dyDescent="0.3"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</row>
    <row r="238" spans="2:15" x14ac:dyDescent="0.3"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</row>
    <row r="239" spans="2:15" x14ac:dyDescent="0.3"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</row>
    <row r="240" spans="2:15" x14ac:dyDescent="0.3"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</row>
    <row r="241" spans="2:15" x14ac:dyDescent="0.3"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</row>
    <row r="242" spans="2:15" x14ac:dyDescent="0.3"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</row>
    <row r="243" spans="2:15" x14ac:dyDescent="0.3"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</row>
    <row r="244" spans="2:15" x14ac:dyDescent="0.3"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</row>
    <row r="245" spans="2:15" x14ac:dyDescent="0.3"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</row>
    <row r="246" spans="2:15" x14ac:dyDescent="0.3"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</row>
    <row r="247" spans="2:15" x14ac:dyDescent="0.3"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O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108" bestFit="1" customWidth="1"/>
    <col min="2" max="14" width="10.1796875" style="108" bestFit="1" customWidth="1"/>
    <col min="15" max="16384" width="9.1796875" style="108"/>
  </cols>
  <sheetData>
    <row r="2" spans="1:15" ht="18.5" x14ac:dyDescent="0.3">
      <c r="A2" s="256" t="s">
        <v>107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4" spans="1:15" x14ac:dyDescent="0.3">
      <c r="N4" s="113" t="s">
        <v>100</v>
      </c>
    </row>
    <row r="5" spans="1:15" x14ac:dyDescent="0.3">
      <c r="A5" s="123"/>
      <c r="B5" s="111">
        <f>MT_ALL!B5</f>
        <v>44561</v>
      </c>
      <c r="C5" s="111">
        <f>MT_ALL!C5</f>
        <v>44592</v>
      </c>
      <c r="D5" s="111">
        <f>MT_ALL!D5</f>
        <v>44620</v>
      </c>
      <c r="E5" s="111">
        <f>MT_ALL!E5</f>
        <v>44651</v>
      </c>
      <c r="F5" s="111">
        <f>MT_ALL!F5</f>
        <v>44681</v>
      </c>
      <c r="G5" s="111">
        <f>MT_ALL!G5</f>
        <v>44712</v>
      </c>
      <c r="H5" s="111">
        <f>MT_ALL!H5</f>
        <v>44742</v>
      </c>
      <c r="I5" s="111">
        <f>MT_ALL!I5</f>
        <v>44773</v>
      </c>
      <c r="J5" s="111">
        <f>MT_ALL!J5</f>
        <v>44804</v>
      </c>
      <c r="K5" s="111">
        <f>MT_ALL!K5</f>
        <v>44834</v>
      </c>
      <c r="L5" s="111">
        <f>MT_ALL!L5</f>
        <v>44865</v>
      </c>
      <c r="M5" s="111">
        <f>MT_ALL!M5</f>
        <v>44895</v>
      </c>
      <c r="N5" s="111">
        <f>MT_ALL!N5</f>
        <v>44926</v>
      </c>
      <c r="O5" s="167"/>
    </row>
    <row r="6" spans="1:15" x14ac:dyDescent="0.3">
      <c r="A6" s="176" t="str">
        <f>MT_ALL!A6</f>
        <v>Загальна сума державного та гарантованого державою боргу</v>
      </c>
      <c r="B6" s="74">
        <f t="shared" ref="B6:N6" si="0">SUM(B7:B8)</f>
        <v>2672.0602100677202</v>
      </c>
      <c r="C6" s="74">
        <f t="shared" si="0"/>
        <v>2745.43854108508</v>
      </c>
      <c r="D6" s="74">
        <f t="shared" si="0"/>
        <v>2730.4593556489199</v>
      </c>
      <c r="E6" s="74">
        <f t="shared" si="0"/>
        <v>2832.1808728727701</v>
      </c>
      <c r="F6" s="74">
        <f t="shared" si="0"/>
        <v>2860.9992617439102</v>
      </c>
      <c r="G6" s="74">
        <f t="shared" si="0"/>
        <v>2967.4624176412599</v>
      </c>
      <c r="H6" s="74">
        <f t="shared" si="0"/>
        <v>3083.3491430976101</v>
      </c>
      <c r="I6" s="74">
        <f t="shared" si="0"/>
        <v>3539.6877834225702</v>
      </c>
      <c r="J6" s="74">
        <f t="shared" si="0"/>
        <v>3585.0754885257102</v>
      </c>
      <c r="K6" s="74">
        <f t="shared" si="0"/>
        <v>3588.7201201942298</v>
      </c>
      <c r="L6" s="74">
        <f t="shared" si="0"/>
        <v>3772.3146840971999</v>
      </c>
      <c r="M6" s="74">
        <f t="shared" si="0"/>
        <v>3931.6363644827597</v>
      </c>
      <c r="N6" s="74">
        <f t="shared" si="0"/>
        <v>4072.8466229697297</v>
      </c>
    </row>
    <row r="7" spans="1:15" x14ac:dyDescent="0.3">
      <c r="A7" s="191" t="str">
        <f>MT_ALL!A7</f>
        <v>Внутрішній борг</v>
      </c>
      <c r="B7" s="222">
        <f>MT_ALL!B7/DMLMLR</f>
        <v>1111.5978612510701</v>
      </c>
      <c r="C7" s="222">
        <f>MT_ALL!C7/DMLMLR</f>
        <v>1110.5261787280599</v>
      </c>
      <c r="D7" s="222">
        <f>MT_ALL!D7/DMLMLR</f>
        <v>1067.2538648121899</v>
      </c>
      <c r="E7" s="222">
        <f>MT_ALL!E7/DMLMLR</f>
        <v>1100.2628255161301</v>
      </c>
      <c r="F7" s="222">
        <f>MT_ALL!F7/DMLMLR</f>
        <v>1151.2198353235699</v>
      </c>
      <c r="G7" s="222">
        <f>MT_ALL!G7/DMLMLR</f>
        <v>1217.71419369725</v>
      </c>
      <c r="H7" s="222">
        <f>MT_ALL!H7/DMLMLR</f>
        <v>1293.8146629304799</v>
      </c>
      <c r="I7" s="222">
        <f>MT_ALL!I7/DMLMLR</f>
        <v>1325.9485903105401</v>
      </c>
      <c r="J7" s="222">
        <f>MT_ALL!J7/DMLMLR</f>
        <v>1332.2624719753001</v>
      </c>
      <c r="K7" s="222">
        <f>MT_ALL!K7/DMLMLR</f>
        <v>1364.2676629451801</v>
      </c>
      <c r="L7" s="222">
        <f>MT_ALL!L7/DMLMLR</f>
        <v>1376.7488138174399</v>
      </c>
      <c r="M7" s="222">
        <f>MT_ALL!M7/DMLMLR</f>
        <v>1396.4844998296501</v>
      </c>
      <c r="N7" s="222">
        <f>MT_ALL!N7/DMLMLR</f>
        <v>1461.8881836600101</v>
      </c>
    </row>
    <row r="8" spans="1:15" x14ac:dyDescent="0.3">
      <c r="A8" s="191" t="str">
        <f>MT_ALL!A8</f>
        <v>Зовнішній борг</v>
      </c>
      <c r="B8" s="222">
        <f>MT_ALL!B8/DMLMLR</f>
        <v>1560.4623488166501</v>
      </c>
      <c r="C8" s="222">
        <f>MT_ALL!C8/DMLMLR</f>
        <v>1634.9123623570199</v>
      </c>
      <c r="D8" s="222">
        <f>MT_ALL!D8/DMLMLR</f>
        <v>1663.20549083673</v>
      </c>
      <c r="E8" s="222">
        <f>MT_ALL!E8/DMLMLR</f>
        <v>1731.91804735664</v>
      </c>
      <c r="F8" s="222">
        <f>MT_ALL!F8/DMLMLR</f>
        <v>1709.7794264203401</v>
      </c>
      <c r="G8" s="222">
        <f>MT_ALL!G8/DMLMLR</f>
        <v>1749.7482239440101</v>
      </c>
      <c r="H8" s="222">
        <f>MT_ALL!H8/DMLMLR</f>
        <v>1789.5344801671299</v>
      </c>
      <c r="I8" s="222">
        <f>MT_ALL!I8/DMLMLR</f>
        <v>2213.7391931120301</v>
      </c>
      <c r="J8" s="222">
        <f>MT_ALL!J8/DMLMLR</f>
        <v>2252.8130165504099</v>
      </c>
      <c r="K8" s="222">
        <f>MT_ALL!K8/DMLMLR</f>
        <v>2224.45245724905</v>
      </c>
      <c r="L8" s="222">
        <f>MT_ALL!L8/DMLMLR</f>
        <v>2395.56587027976</v>
      </c>
      <c r="M8" s="222">
        <f>MT_ALL!M8/DMLMLR</f>
        <v>2535.1518646531099</v>
      </c>
      <c r="N8" s="222">
        <f>MT_ALL!N8/DMLMLR</f>
        <v>2610.9584393097198</v>
      </c>
    </row>
    <row r="10" spans="1:15" x14ac:dyDescent="0.3">
      <c r="N10" s="113" t="s">
        <v>96</v>
      </c>
    </row>
    <row r="11" spans="1:15" x14ac:dyDescent="0.3">
      <c r="A11" s="123"/>
      <c r="B11" s="111">
        <f>MT_ALL!B11</f>
        <v>44561</v>
      </c>
      <c r="C11" s="111">
        <f>MT_ALL!C11</f>
        <v>44592</v>
      </c>
      <c r="D11" s="111">
        <f>MT_ALL!D11</f>
        <v>44620</v>
      </c>
      <c r="E11" s="111">
        <f>MT_ALL!E11</f>
        <v>44651</v>
      </c>
      <c r="F11" s="111">
        <f>MT_ALL!F11</f>
        <v>44681</v>
      </c>
      <c r="G11" s="111">
        <f>MT_ALL!G11</f>
        <v>44712</v>
      </c>
      <c r="H11" s="111">
        <f>MT_ALL!H11</f>
        <v>44742</v>
      </c>
      <c r="I11" s="111">
        <f>MT_ALL!I11</f>
        <v>44773</v>
      </c>
      <c r="J11" s="111">
        <f>MT_ALL!J11</f>
        <v>44804</v>
      </c>
      <c r="K11" s="111">
        <f>MT_ALL!K11</f>
        <v>44834</v>
      </c>
      <c r="L11" s="111">
        <f>MT_ALL!L11</f>
        <v>44865</v>
      </c>
      <c r="M11" s="111">
        <f>MT_ALL!M11</f>
        <v>44895</v>
      </c>
      <c r="N11" s="111">
        <f>MT_ALL!N11</f>
        <v>44926</v>
      </c>
    </row>
    <row r="12" spans="1:15" x14ac:dyDescent="0.3">
      <c r="A12" s="176" t="str">
        <f>MT_ALL!A12</f>
        <v>Загальна сума державного та гарантованого державою боргу</v>
      </c>
      <c r="B12" s="74">
        <f t="shared" ref="B12:N12" si="1">SUM(B13:B14)</f>
        <v>97.955884555140003</v>
      </c>
      <c r="C12" s="74">
        <f t="shared" si="1"/>
        <v>95.381047776119999</v>
      </c>
      <c r="D12" s="74">
        <f t="shared" si="1"/>
        <v>93.333402460529996</v>
      </c>
      <c r="E12" s="74">
        <f t="shared" si="1"/>
        <v>96.810478684510002</v>
      </c>
      <c r="F12" s="74">
        <f t="shared" si="1"/>
        <v>97.795557726689992</v>
      </c>
      <c r="G12" s="74">
        <f t="shared" si="1"/>
        <v>101.43471410376</v>
      </c>
      <c r="H12" s="74">
        <f t="shared" si="1"/>
        <v>105.39598983721001</v>
      </c>
      <c r="I12" s="74">
        <f t="shared" si="1"/>
        <v>96.795824380229988</v>
      </c>
      <c r="J12" s="74">
        <f t="shared" si="1"/>
        <v>98.036990438109996</v>
      </c>
      <c r="K12" s="74">
        <f t="shared" si="1"/>
        <v>98.136656043810007</v>
      </c>
      <c r="L12" s="74">
        <f t="shared" si="1"/>
        <v>103.15720820884</v>
      </c>
      <c r="M12" s="74">
        <f t="shared" si="1"/>
        <v>107.51399737737</v>
      </c>
      <c r="N12" s="74">
        <f t="shared" si="1"/>
        <v>111.37551404710999</v>
      </c>
    </row>
    <row r="13" spans="1:15" x14ac:dyDescent="0.3">
      <c r="A13" s="191" t="str">
        <f>MT_ALL!A13</f>
        <v>Внутрішній борг</v>
      </c>
      <c r="B13" s="222">
        <f>MT_ALL!B13/DMLMLR</f>
        <v>40.750410996870002</v>
      </c>
      <c r="C13" s="222">
        <f>MT_ALL!C13/DMLMLR</f>
        <v>38.581504894250003</v>
      </c>
      <c r="D13" s="222">
        <f>MT_ALL!D13/DMLMLR</f>
        <v>36.481200236749999</v>
      </c>
      <c r="E13" s="222">
        <f>MT_ALL!E13/DMLMLR</f>
        <v>37.609522695700001</v>
      </c>
      <c r="F13" s="222">
        <f>MT_ALL!F13/DMLMLR</f>
        <v>39.35135089568</v>
      </c>
      <c r="G13" s="222">
        <f>MT_ALL!G13/DMLMLR</f>
        <v>41.62428152855</v>
      </c>
      <c r="H13" s="222">
        <f>MT_ALL!H13/DMLMLR</f>
        <v>44.225571200819999</v>
      </c>
      <c r="I13" s="222">
        <f>MT_ALL!I13/DMLMLR</f>
        <v>36.259211189909998</v>
      </c>
      <c r="J13" s="222">
        <f>MT_ALL!J13/DMLMLR</f>
        <v>36.431869745759997</v>
      </c>
      <c r="K13" s="222">
        <f>MT_ALL!K13/DMLMLR</f>
        <v>37.307079378330002</v>
      </c>
      <c r="L13" s="222">
        <f>MT_ALL!L13/DMLMLR</f>
        <v>37.648387245549998</v>
      </c>
      <c r="M13" s="222">
        <f>MT_ALL!M13/DMLMLR</f>
        <v>38.188076651560003</v>
      </c>
      <c r="N13" s="222">
        <f>MT_ALL!N13/DMLMLR</f>
        <v>39.976596962199999</v>
      </c>
    </row>
    <row r="14" spans="1:15" x14ac:dyDescent="0.3">
      <c r="A14" s="191" t="str">
        <f>MT_ALL!A14</f>
        <v>Зовнішній борг</v>
      </c>
      <c r="B14" s="222">
        <f>MT_ALL!B14/DMLMLR</f>
        <v>57.20547355827</v>
      </c>
      <c r="C14" s="222">
        <f>MT_ALL!C14/DMLMLR</f>
        <v>56.799542881870003</v>
      </c>
      <c r="D14" s="222">
        <f>MT_ALL!D14/DMLMLR</f>
        <v>56.852202223779997</v>
      </c>
      <c r="E14" s="222">
        <f>MT_ALL!E14/DMLMLR</f>
        <v>59.200955988810001</v>
      </c>
      <c r="F14" s="222">
        <f>MT_ALL!F14/DMLMLR</f>
        <v>58.44420683101</v>
      </c>
      <c r="G14" s="222">
        <f>MT_ALL!G14/DMLMLR</f>
        <v>59.810432575210001</v>
      </c>
      <c r="H14" s="222">
        <f>MT_ALL!H14/DMLMLR</f>
        <v>61.170418636390004</v>
      </c>
      <c r="I14" s="222">
        <f>MT_ALL!I14/DMLMLR</f>
        <v>60.536613190319997</v>
      </c>
      <c r="J14" s="222">
        <f>MT_ALL!J14/DMLMLR</f>
        <v>61.605120692349999</v>
      </c>
      <c r="K14" s="222">
        <f>MT_ALL!K14/DMLMLR</f>
        <v>60.829576665479998</v>
      </c>
      <c r="L14" s="222">
        <f>MT_ALL!L14/DMLMLR</f>
        <v>65.508820963290006</v>
      </c>
      <c r="M14" s="222">
        <f>MT_ALL!M14/DMLMLR</f>
        <v>69.325920725809993</v>
      </c>
      <c r="N14" s="222">
        <f>MT_ALL!N14/DMLMLR</f>
        <v>71.398917084909996</v>
      </c>
    </row>
    <row r="16" spans="1:15" x14ac:dyDescent="0.3">
      <c r="N16" s="113" t="s">
        <v>41</v>
      </c>
    </row>
    <row r="17" spans="1:14" x14ac:dyDescent="0.3">
      <c r="A17" s="123"/>
      <c r="B17" s="111">
        <f>MT_ALL!B17</f>
        <v>44561</v>
      </c>
      <c r="C17" s="111">
        <f>MT_ALL!C17</f>
        <v>44592</v>
      </c>
      <c r="D17" s="111">
        <f>MT_ALL!D17</f>
        <v>44620</v>
      </c>
      <c r="E17" s="111">
        <f>MT_ALL!E17</f>
        <v>44651</v>
      </c>
      <c r="F17" s="111">
        <f>MT_ALL!F17</f>
        <v>44681</v>
      </c>
      <c r="G17" s="111">
        <f>MT_ALL!G17</f>
        <v>44712</v>
      </c>
      <c r="H17" s="111">
        <f>MT_ALL!H17</f>
        <v>44742</v>
      </c>
      <c r="I17" s="111">
        <f>MT_ALL!I17</f>
        <v>44773</v>
      </c>
      <c r="J17" s="111">
        <f>MT_ALL!J17</f>
        <v>44804</v>
      </c>
      <c r="K17" s="111">
        <f>MT_ALL!K17</f>
        <v>44834</v>
      </c>
      <c r="L17" s="111">
        <f>MT_ALL!L17</f>
        <v>44865</v>
      </c>
      <c r="M17" s="111">
        <f>MT_ALL!M17</f>
        <v>44895</v>
      </c>
      <c r="N17" s="111">
        <f>MT_ALL!N17</f>
        <v>44926</v>
      </c>
    </row>
    <row r="18" spans="1:14" x14ac:dyDescent="0.3">
      <c r="A18" s="176" t="str">
        <f>MT_ALL!A18</f>
        <v>Загальна сума державного та гарантованого державою боргу</v>
      </c>
      <c r="B18" s="74">
        <f t="shared" ref="B18:N18" si="2">SUM(B19:B20)</f>
        <v>1</v>
      </c>
      <c r="C18" s="74">
        <f t="shared" si="2"/>
        <v>1</v>
      </c>
      <c r="D18" s="74">
        <f t="shared" si="2"/>
        <v>1</v>
      </c>
      <c r="E18" s="74">
        <f t="shared" si="2"/>
        <v>1</v>
      </c>
      <c r="F18" s="74">
        <f t="shared" si="2"/>
        <v>1</v>
      </c>
      <c r="G18" s="74">
        <f t="shared" si="2"/>
        <v>1</v>
      </c>
      <c r="H18" s="74">
        <f t="shared" si="2"/>
        <v>1</v>
      </c>
      <c r="I18" s="74">
        <f t="shared" si="2"/>
        <v>1</v>
      </c>
      <c r="J18" s="74">
        <f t="shared" si="2"/>
        <v>1</v>
      </c>
      <c r="K18" s="74">
        <f t="shared" si="2"/>
        <v>1</v>
      </c>
      <c r="L18" s="74">
        <f t="shared" si="2"/>
        <v>1</v>
      </c>
      <c r="M18" s="74">
        <f t="shared" si="2"/>
        <v>0.88714999999999988</v>
      </c>
      <c r="N18" s="74">
        <f t="shared" si="2"/>
        <v>1</v>
      </c>
    </row>
    <row r="19" spans="1:14" x14ac:dyDescent="0.3">
      <c r="A19" s="191" t="str">
        <f>MT_ALL!A19</f>
        <v>Внутрішній борг</v>
      </c>
      <c r="B19" s="11">
        <f>MT_ALL!B19</f>
        <v>0.41600799999999999</v>
      </c>
      <c r="C19" s="11">
        <f>MT_ALL!C19</f>
        <v>0.404499</v>
      </c>
      <c r="D19" s="11">
        <f>MT_ALL!D19</f>
        <v>0.39087</v>
      </c>
      <c r="E19" s="11">
        <f>MT_ALL!E19</f>
        <v>0.388486</v>
      </c>
      <c r="F19" s="11">
        <f>MT_ALL!F19</f>
        <v>0.40238400000000002</v>
      </c>
      <c r="G19" s="11">
        <f>MT_ALL!G19</f>
        <v>0.41035500000000003</v>
      </c>
      <c r="H19" s="11">
        <f>MT_ALL!H19</f>
        <v>0.41961300000000001</v>
      </c>
      <c r="I19" s="11">
        <f>MT_ALL!I19</f>
        <v>0.37459500000000001</v>
      </c>
      <c r="J19" s="11">
        <f>MT_ALL!J19</f>
        <v>0.371614</v>
      </c>
      <c r="K19" s="11">
        <f>MT_ALL!K19</f>
        <v>0.38015399999999999</v>
      </c>
      <c r="L19" s="11">
        <f>MT_ALL!L19</f>
        <v>0.36496099999999998</v>
      </c>
      <c r="M19" s="11">
        <f>MT_ALL!M19</f>
        <v>0.35885099999999998</v>
      </c>
      <c r="N19" s="11">
        <f>MT_ALL!N19</f>
        <v>0.358935</v>
      </c>
    </row>
    <row r="20" spans="1:14" x14ac:dyDescent="0.3">
      <c r="A20" s="191" t="str">
        <f>MT_ALL!A20</f>
        <v>Зовнішній борг</v>
      </c>
      <c r="B20" s="11">
        <f>MT_ALL!B20</f>
        <v>0.58399199999999996</v>
      </c>
      <c r="C20" s="11">
        <f>MT_ALL!C20</f>
        <v>0.59550099999999995</v>
      </c>
      <c r="D20" s="11">
        <f>MT_ALL!D20</f>
        <v>0.60912999999999995</v>
      </c>
      <c r="E20" s="11">
        <f>MT_ALL!E20</f>
        <v>0.611514</v>
      </c>
      <c r="F20" s="11">
        <f>MT_ALL!F20</f>
        <v>0.59761600000000004</v>
      </c>
      <c r="G20" s="11">
        <f>MT_ALL!G20</f>
        <v>0.58964499999999997</v>
      </c>
      <c r="H20" s="11">
        <f>MT_ALL!H20</f>
        <v>0.58038699999999999</v>
      </c>
      <c r="I20" s="11">
        <f>MT_ALL!I20</f>
        <v>0.62540499999999999</v>
      </c>
      <c r="J20" s="11">
        <f>MT_ALL!J20</f>
        <v>0.628386</v>
      </c>
      <c r="K20" s="11">
        <f>MT_ALL!K20</f>
        <v>0.61984600000000001</v>
      </c>
      <c r="L20" s="11">
        <f>MT_ALL!L20</f>
        <v>0.63503900000000002</v>
      </c>
      <c r="M20" s="11">
        <f>MT_ALL!M20</f>
        <v>0.52829899999999996</v>
      </c>
      <c r="N20" s="11">
        <f>MT_ALL!N20</f>
        <v>0.641065</v>
      </c>
    </row>
  </sheetData>
  <mergeCells count="1">
    <mergeCell ref="A2:N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U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108" bestFit="1" customWidth="1"/>
    <col min="2" max="2" width="14.7265625" style="108" customWidth="1"/>
    <col min="3" max="10" width="14.453125" style="108" bestFit="1" customWidth="1"/>
    <col min="11" max="11" width="13" style="108" customWidth="1"/>
    <col min="12" max="13" width="11.26953125" style="108" customWidth="1"/>
    <col min="14" max="14" width="13" style="108" customWidth="1"/>
    <col min="15" max="16384" width="9.1796875" style="108"/>
  </cols>
  <sheetData>
    <row r="2" spans="1:21" ht="18.5" x14ac:dyDescent="0.3">
      <c r="A2" s="256" t="s">
        <v>107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98"/>
      <c r="P2" s="98"/>
      <c r="Q2" s="98"/>
      <c r="R2" s="98"/>
      <c r="S2" s="98"/>
      <c r="T2" s="98"/>
      <c r="U2" s="98"/>
    </row>
    <row r="3" spans="1:21" x14ac:dyDescent="0.3">
      <c r="A3" s="125"/>
    </row>
    <row r="4" spans="1:21" s="57" customFormat="1" x14ac:dyDescent="0.3">
      <c r="A4" s="64" t="str">
        <f>$A$2 &amp; " (" &amp;N4 &amp; ")"</f>
        <v>Державний та гарантований державою борг України за поточний рік (млрд. грн)</v>
      </c>
      <c r="N4" s="57" t="str">
        <f>VALUAH</f>
        <v>млрд. грн</v>
      </c>
    </row>
    <row r="5" spans="1:21" s="89" customFormat="1" x14ac:dyDescent="0.3">
      <c r="A5" s="230"/>
      <c r="B5" s="178">
        <v>44561</v>
      </c>
      <c r="C5" s="178">
        <v>44592</v>
      </c>
      <c r="D5" s="178">
        <v>44620</v>
      </c>
      <c r="E5" s="178">
        <v>44651</v>
      </c>
      <c r="F5" s="178">
        <v>44681</v>
      </c>
      <c r="G5" s="178">
        <v>44712</v>
      </c>
      <c r="H5" s="178">
        <v>44742</v>
      </c>
      <c r="I5" s="178">
        <v>44773</v>
      </c>
      <c r="J5" s="178">
        <v>44804</v>
      </c>
      <c r="K5" s="178">
        <v>44834</v>
      </c>
      <c r="L5" s="178">
        <v>44865</v>
      </c>
      <c r="M5" s="178">
        <v>44895</v>
      </c>
      <c r="N5" s="77">
        <v>44926</v>
      </c>
    </row>
    <row r="6" spans="1:21" s="171" customFormat="1" x14ac:dyDescent="0.25">
      <c r="A6" s="170" t="s">
        <v>152</v>
      </c>
      <c r="B6" s="107">
        <f t="shared" ref="B6:N6" si="0">SUM(B7:B8)</f>
        <v>2672.0602100677197</v>
      </c>
      <c r="C6" s="107">
        <f t="shared" si="0"/>
        <v>2745.43854108508</v>
      </c>
      <c r="D6" s="107">
        <f t="shared" si="0"/>
        <v>2730.4593556489199</v>
      </c>
      <c r="E6" s="107">
        <f t="shared" si="0"/>
        <v>2832.1808728727701</v>
      </c>
      <c r="F6" s="107">
        <f t="shared" si="0"/>
        <v>2860.9992617439102</v>
      </c>
      <c r="G6" s="107">
        <f t="shared" si="0"/>
        <v>2967.4624176412599</v>
      </c>
      <c r="H6" s="107">
        <f t="shared" si="0"/>
        <v>3083.3491430976101</v>
      </c>
      <c r="I6" s="107">
        <f t="shared" si="0"/>
        <v>3539.6877834225697</v>
      </c>
      <c r="J6" s="107">
        <f t="shared" si="0"/>
        <v>3585.0754885257102</v>
      </c>
      <c r="K6" s="107">
        <f t="shared" si="0"/>
        <v>3588.7201201942303</v>
      </c>
      <c r="L6" s="107">
        <f t="shared" si="0"/>
        <v>3772.3146840971999</v>
      </c>
      <c r="M6" s="107">
        <f t="shared" si="0"/>
        <v>3931.6363644827597</v>
      </c>
      <c r="N6" s="107">
        <f t="shared" si="0"/>
        <v>4072.8466229697297</v>
      </c>
    </row>
    <row r="7" spans="1:21" s="127" customFormat="1" x14ac:dyDescent="0.25">
      <c r="A7" s="114" t="s">
        <v>65</v>
      </c>
      <c r="B7" s="70">
        <v>2362.7201507571899</v>
      </c>
      <c r="C7" s="70">
        <v>2424.6875148950699</v>
      </c>
      <c r="D7" s="70">
        <v>2406.5929706540101</v>
      </c>
      <c r="E7" s="70">
        <v>2524.2317849815699</v>
      </c>
      <c r="F7" s="70">
        <v>2556.3961479545201</v>
      </c>
      <c r="G7" s="70">
        <v>2645.8371152345399</v>
      </c>
      <c r="H7" s="70">
        <v>2771.4503285138699</v>
      </c>
      <c r="I7" s="70">
        <v>3164.9193339101998</v>
      </c>
      <c r="J7" s="70">
        <v>3215.2725983054302</v>
      </c>
      <c r="K7" s="70">
        <v>3236.7489363760201</v>
      </c>
      <c r="L7" s="70">
        <v>3417.4599906080498</v>
      </c>
      <c r="M7" s="70">
        <v>3572.3366594775498</v>
      </c>
      <c r="N7" s="169">
        <v>3715.1336317660898</v>
      </c>
    </row>
    <row r="8" spans="1:21" s="127" customFormat="1" x14ac:dyDescent="0.25">
      <c r="A8" s="114" t="s">
        <v>13</v>
      </c>
      <c r="B8" s="70">
        <v>309.34005931053002</v>
      </c>
      <c r="C8" s="70">
        <v>320.75102619001001</v>
      </c>
      <c r="D8" s="70">
        <v>323.86638499490999</v>
      </c>
      <c r="E8" s="70">
        <v>307.94908789120001</v>
      </c>
      <c r="F8" s="70">
        <v>304.60311378939002</v>
      </c>
      <c r="G8" s="70">
        <v>321.62530240671998</v>
      </c>
      <c r="H8" s="70">
        <v>311.89881458373998</v>
      </c>
      <c r="I8" s="70">
        <v>374.76844951237001</v>
      </c>
      <c r="J8" s="70">
        <v>369.80289022028001</v>
      </c>
      <c r="K8" s="70">
        <v>351.97118381821002</v>
      </c>
      <c r="L8" s="70">
        <v>354.85469348915001</v>
      </c>
      <c r="M8" s="70">
        <v>359.29970500521</v>
      </c>
      <c r="N8" s="169">
        <v>357.71299120364</v>
      </c>
    </row>
    <row r="9" spans="1:21" x14ac:dyDescent="0.3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</row>
    <row r="10" spans="1:21" x14ac:dyDescent="0.3">
      <c r="A10" s="64" t="str">
        <f>$A$2 &amp; " (" &amp;N10 &amp; ")"</f>
        <v>Державний та гарантований державою борг України за поточний рік (млрд. дол. США)</v>
      </c>
      <c r="B10" s="98"/>
      <c r="C10" s="98"/>
      <c r="D10" s="98"/>
      <c r="E10" s="98"/>
      <c r="F10" s="98"/>
      <c r="G10" s="98"/>
      <c r="H10" s="98"/>
      <c r="I10" s="98"/>
      <c r="J10" s="98"/>
      <c r="K10" s="113"/>
      <c r="L10" s="98"/>
      <c r="M10" s="98"/>
      <c r="N10" s="57" t="str">
        <f>VALUSD</f>
        <v>млрд. дол. США</v>
      </c>
      <c r="O10" s="98"/>
      <c r="P10" s="98"/>
      <c r="Q10" s="98"/>
      <c r="R10" s="98"/>
      <c r="S10" s="98"/>
    </row>
    <row r="11" spans="1:21" s="196" customFormat="1" x14ac:dyDescent="0.3">
      <c r="A11" s="51"/>
      <c r="B11" s="178">
        <v>44561</v>
      </c>
      <c r="C11" s="178">
        <v>44592</v>
      </c>
      <c r="D11" s="178">
        <v>44620</v>
      </c>
      <c r="E11" s="178">
        <v>44651</v>
      </c>
      <c r="F11" s="178">
        <v>44681</v>
      </c>
      <c r="G11" s="178">
        <v>44712</v>
      </c>
      <c r="H11" s="178">
        <v>44742</v>
      </c>
      <c r="I11" s="178">
        <v>44773</v>
      </c>
      <c r="J11" s="178">
        <v>44804</v>
      </c>
      <c r="K11" s="178">
        <v>44834</v>
      </c>
      <c r="L11" s="178">
        <v>44865</v>
      </c>
      <c r="M11" s="178">
        <v>44895</v>
      </c>
      <c r="N11" s="77">
        <v>44926</v>
      </c>
      <c r="O11" s="89"/>
      <c r="P11" s="89"/>
      <c r="Q11" s="89"/>
      <c r="R11" s="89"/>
      <c r="S11" s="89"/>
      <c r="T11" s="89"/>
      <c r="U11" s="89"/>
    </row>
    <row r="12" spans="1:21" s="52" customFormat="1" x14ac:dyDescent="0.3">
      <c r="A12" s="170" t="s">
        <v>152</v>
      </c>
      <c r="B12" s="107">
        <f t="shared" ref="B12:N12" si="1">SUM(B13:B14)</f>
        <v>97.955884555140003</v>
      </c>
      <c r="C12" s="107">
        <f t="shared" si="1"/>
        <v>95.381047776119999</v>
      </c>
      <c r="D12" s="107">
        <f t="shared" si="1"/>
        <v>93.333402460529996</v>
      </c>
      <c r="E12" s="107">
        <f t="shared" si="1"/>
        <v>96.810478684510002</v>
      </c>
      <c r="F12" s="107">
        <f t="shared" si="1"/>
        <v>97.795557726689992</v>
      </c>
      <c r="G12" s="107">
        <f t="shared" si="1"/>
        <v>101.43471410376</v>
      </c>
      <c r="H12" s="107">
        <f t="shared" si="1"/>
        <v>105.39598983721</v>
      </c>
      <c r="I12" s="107">
        <f t="shared" si="1"/>
        <v>96.795824380230002</v>
      </c>
      <c r="J12" s="107">
        <f t="shared" si="1"/>
        <v>98.036990438109996</v>
      </c>
      <c r="K12" s="107">
        <f t="shared" si="1"/>
        <v>98.136656043809992</v>
      </c>
      <c r="L12" s="107">
        <f t="shared" si="1"/>
        <v>103.15720820883999</v>
      </c>
      <c r="M12" s="107">
        <f t="shared" si="1"/>
        <v>107.51399737737</v>
      </c>
      <c r="N12" s="107">
        <f t="shared" si="1"/>
        <v>111.37551404711</v>
      </c>
      <c r="O12" s="39"/>
      <c r="P12" s="39"/>
      <c r="Q12" s="39"/>
      <c r="R12" s="39"/>
      <c r="S12" s="39"/>
    </row>
    <row r="13" spans="1:21" s="213" customFormat="1" x14ac:dyDescent="0.3">
      <c r="A13" s="9" t="s">
        <v>65</v>
      </c>
      <c r="B13" s="70">
        <v>86.615691312519999</v>
      </c>
      <c r="C13" s="70">
        <v>84.237629886609994</v>
      </c>
      <c r="D13" s="70">
        <v>82.262901963399997</v>
      </c>
      <c r="E13" s="212">
        <v>86.284068138199999</v>
      </c>
      <c r="F13" s="212">
        <v>87.383520297459995</v>
      </c>
      <c r="G13" s="212">
        <v>90.440818981730004</v>
      </c>
      <c r="H13" s="212">
        <v>94.734568516929997</v>
      </c>
      <c r="I13" s="212">
        <v>86.547456941700005</v>
      </c>
      <c r="J13" s="212">
        <v>87.924410513799998</v>
      </c>
      <c r="K13" s="212">
        <v>88.511699556089994</v>
      </c>
      <c r="L13" s="212">
        <v>93.453399654829994</v>
      </c>
      <c r="M13" s="212">
        <v>97.688636138359996</v>
      </c>
      <c r="N13" s="18">
        <v>101.59354286955001</v>
      </c>
      <c r="O13" s="203"/>
      <c r="P13" s="203"/>
      <c r="Q13" s="203"/>
      <c r="R13" s="203"/>
      <c r="S13" s="203"/>
    </row>
    <row r="14" spans="1:21" s="213" customFormat="1" x14ac:dyDescent="0.3">
      <c r="A14" s="9" t="s">
        <v>13</v>
      </c>
      <c r="B14" s="70">
        <v>11.34019324262</v>
      </c>
      <c r="C14" s="70">
        <v>11.143417889509999</v>
      </c>
      <c r="D14" s="70">
        <v>11.07050049713</v>
      </c>
      <c r="E14" s="212">
        <v>10.52641054631</v>
      </c>
      <c r="F14" s="212">
        <v>10.412037429230001</v>
      </c>
      <c r="G14" s="212">
        <v>10.993895122030001</v>
      </c>
      <c r="H14" s="212">
        <v>10.661421320280001</v>
      </c>
      <c r="I14" s="212">
        <v>10.24836743853</v>
      </c>
      <c r="J14" s="212">
        <v>10.112579924309999</v>
      </c>
      <c r="K14" s="212">
        <v>9.6249564877200005</v>
      </c>
      <c r="L14" s="212">
        <v>9.7038085540099992</v>
      </c>
      <c r="M14" s="212">
        <v>9.8253612390100002</v>
      </c>
      <c r="N14" s="18">
        <v>9.7819711775599991</v>
      </c>
      <c r="O14" s="203"/>
      <c r="P14" s="203"/>
      <c r="Q14" s="203"/>
      <c r="R14" s="203"/>
      <c r="S14" s="203"/>
    </row>
    <row r="15" spans="1:21" x14ac:dyDescent="0.3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</row>
    <row r="16" spans="1:21" s="57" customFormat="1" x14ac:dyDescent="0.3">
      <c r="A16" s="122"/>
      <c r="B16" s="112"/>
      <c r="C16" s="112"/>
      <c r="D16" s="112"/>
      <c r="E16" s="112"/>
      <c r="F16" s="112"/>
      <c r="G16" s="112"/>
      <c r="H16" s="112"/>
      <c r="I16" s="112"/>
      <c r="J16" s="112"/>
      <c r="K16" s="113"/>
      <c r="L16" s="112"/>
      <c r="M16" s="112"/>
      <c r="N16" s="113" t="s">
        <v>41</v>
      </c>
    </row>
    <row r="17" spans="1:21" s="196" customFormat="1" x14ac:dyDescent="0.3">
      <c r="A17" s="69"/>
      <c r="B17" s="178">
        <v>44561</v>
      </c>
      <c r="C17" s="178">
        <v>44592</v>
      </c>
      <c r="D17" s="178">
        <v>44620</v>
      </c>
      <c r="E17" s="178">
        <v>44651</v>
      </c>
      <c r="F17" s="178">
        <v>44681</v>
      </c>
      <c r="G17" s="178">
        <v>44712</v>
      </c>
      <c r="H17" s="178">
        <v>44742</v>
      </c>
      <c r="I17" s="178">
        <v>44773</v>
      </c>
      <c r="J17" s="178">
        <v>44804</v>
      </c>
      <c r="K17" s="178">
        <v>44834</v>
      </c>
      <c r="L17" s="178">
        <v>44865</v>
      </c>
      <c r="M17" s="178">
        <v>44895</v>
      </c>
      <c r="N17" s="178">
        <v>44926</v>
      </c>
      <c r="O17" s="89"/>
      <c r="P17" s="89"/>
      <c r="Q17" s="89"/>
      <c r="R17" s="89"/>
      <c r="S17" s="89"/>
      <c r="T17" s="89"/>
      <c r="U17" s="89"/>
    </row>
    <row r="18" spans="1:21" s="52" customFormat="1" x14ac:dyDescent="0.3">
      <c r="A18" s="170" t="s">
        <v>152</v>
      </c>
      <c r="B18" s="107">
        <f t="shared" ref="B18:N18" si="2">SUM(B19:B20)</f>
        <v>1</v>
      </c>
      <c r="C18" s="107">
        <f t="shared" si="2"/>
        <v>1</v>
      </c>
      <c r="D18" s="107">
        <f t="shared" si="2"/>
        <v>1</v>
      </c>
      <c r="E18" s="107">
        <f t="shared" si="2"/>
        <v>1</v>
      </c>
      <c r="F18" s="107">
        <f t="shared" si="2"/>
        <v>1</v>
      </c>
      <c r="G18" s="107">
        <f t="shared" si="2"/>
        <v>1</v>
      </c>
      <c r="H18" s="107">
        <f t="shared" si="2"/>
        <v>1</v>
      </c>
      <c r="I18" s="107">
        <f t="shared" si="2"/>
        <v>1</v>
      </c>
      <c r="J18" s="107">
        <f t="shared" si="2"/>
        <v>1</v>
      </c>
      <c r="K18" s="107">
        <f t="shared" si="2"/>
        <v>1</v>
      </c>
      <c r="L18" s="107">
        <f t="shared" si="2"/>
        <v>1</v>
      </c>
      <c r="M18" s="107">
        <f t="shared" si="2"/>
        <v>0.88714999999999999</v>
      </c>
      <c r="N18" s="107">
        <f t="shared" si="2"/>
        <v>1</v>
      </c>
      <c r="O18" s="39"/>
      <c r="P18" s="39"/>
      <c r="Q18" s="39"/>
      <c r="R18" s="39"/>
      <c r="S18" s="39"/>
    </row>
    <row r="19" spans="1:21" s="213" customFormat="1" x14ac:dyDescent="0.3">
      <c r="A19" s="9" t="s">
        <v>65</v>
      </c>
      <c r="B19" s="251">
        <v>0.88423200000000002</v>
      </c>
      <c r="C19" s="251">
        <v>0.88316899999999998</v>
      </c>
      <c r="D19" s="251">
        <v>0.88138799999999995</v>
      </c>
      <c r="E19" s="251">
        <v>0.89126799999999995</v>
      </c>
      <c r="F19" s="251">
        <v>0.89353300000000002</v>
      </c>
      <c r="G19" s="251">
        <v>0.89161599999999996</v>
      </c>
      <c r="H19" s="251">
        <v>0.89884399999999998</v>
      </c>
      <c r="I19" s="251">
        <v>0.89412400000000003</v>
      </c>
      <c r="J19" s="251">
        <v>0.89684900000000001</v>
      </c>
      <c r="K19" s="251">
        <v>0.90192300000000003</v>
      </c>
      <c r="L19" s="251">
        <v>0.90593199999999996</v>
      </c>
      <c r="M19" s="251">
        <v>0.78350399999999998</v>
      </c>
      <c r="N19" s="53">
        <v>0.91217099999999995</v>
      </c>
      <c r="O19" s="203"/>
      <c r="P19" s="203"/>
      <c r="Q19" s="203"/>
      <c r="R19" s="203"/>
      <c r="S19" s="203"/>
    </row>
    <row r="20" spans="1:21" s="213" customFormat="1" x14ac:dyDescent="0.3">
      <c r="A20" s="9" t="s">
        <v>13</v>
      </c>
      <c r="B20" s="251">
        <v>0.115768</v>
      </c>
      <c r="C20" s="251">
        <v>0.116831</v>
      </c>
      <c r="D20" s="251">
        <v>0.118612</v>
      </c>
      <c r="E20" s="251">
        <v>0.108732</v>
      </c>
      <c r="F20" s="251">
        <v>0.10646700000000001</v>
      </c>
      <c r="G20" s="251">
        <v>0.10838399999999999</v>
      </c>
      <c r="H20" s="251">
        <v>0.101156</v>
      </c>
      <c r="I20" s="251">
        <v>0.105876</v>
      </c>
      <c r="J20" s="251">
        <v>0.10315100000000001</v>
      </c>
      <c r="K20" s="251">
        <v>9.8076999999999998E-2</v>
      </c>
      <c r="L20" s="251">
        <v>9.4067999999999999E-2</v>
      </c>
      <c r="M20" s="251">
        <v>0.103646</v>
      </c>
      <c r="N20" s="53">
        <v>8.7829000000000004E-2</v>
      </c>
      <c r="O20" s="203"/>
      <c r="P20" s="203"/>
      <c r="Q20" s="203"/>
      <c r="R20" s="203"/>
      <c r="S20" s="203"/>
    </row>
    <row r="21" spans="1:21" x14ac:dyDescent="0.3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</row>
    <row r="22" spans="1:21" x14ac:dyDescent="0.3"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</row>
    <row r="23" spans="1:21" x14ac:dyDescent="0.3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</row>
    <row r="24" spans="1:21" x14ac:dyDescent="0.3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</row>
    <row r="25" spans="1:21" s="122" customFormat="1" x14ac:dyDescent="0.3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</row>
    <row r="26" spans="1:21" x14ac:dyDescent="0.3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</row>
    <row r="27" spans="1:21" x14ac:dyDescent="0.3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spans="1:21" x14ac:dyDescent="0.3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spans="1:21" x14ac:dyDescent="0.3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</row>
    <row r="30" spans="1:21" x14ac:dyDescent="0.3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</row>
    <row r="31" spans="1:21" x14ac:dyDescent="0.3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</row>
    <row r="32" spans="1:21" x14ac:dyDescent="0.3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  <row r="33" spans="2:19" x14ac:dyDescent="0.3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</row>
    <row r="34" spans="2:19" x14ac:dyDescent="0.3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spans="2:19" x14ac:dyDescent="0.3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</row>
    <row r="36" spans="2:19" x14ac:dyDescent="0.3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</row>
    <row r="37" spans="2:19" x14ac:dyDescent="0.3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</row>
    <row r="38" spans="2:19" x14ac:dyDescent="0.3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</row>
    <row r="39" spans="2:19" x14ac:dyDescent="0.3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</row>
    <row r="40" spans="2:19" x14ac:dyDescent="0.3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</row>
    <row r="41" spans="2:19" x14ac:dyDescent="0.3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</row>
    <row r="42" spans="2:19" x14ac:dyDescent="0.3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</row>
    <row r="43" spans="2:19" x14ac:dyDescent="0.3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</row>
    <row r="44" spans="2:19" x14ac:dyDescent="0.3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</row>
    <row r="45" spans="2:19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</row>
    <row r="46" spans="2:19" x14ac:dyDescent="0.3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</row>
    <row r="47" spans="2:19" x14ac:dyDescent="0.3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</row>
    <row r="48" spans="2:19" x14ac:dyDescent="0.3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</row>
    <row r="49" spans="2:19" x14ac:dyDescent="0.3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</row>
    <row r="50" spans="2:19" x14ac:dyDescent="0.3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</row>
    <row r="51" spans="2:19" x14ac:dyDescent="0.3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</row>
    <row r="52" spans="2:19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</row>
    <row r="53" spans="2:19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</row>
    <row r="54" spans="2:19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</row>
    <row r="55" spans="2:19" x14ac:dyDescent="0.3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</row>
    <row r="56" spans="2:19" x14ac:dyDescent="0.3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</row>
    <row r="57" spans="2:19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</row>
    <row r="58" spans="2:19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</row>
    <row r="59" spans="2:19" x14ac:dyDescent="0.3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</row>
    <row r="60" spans="2:19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2:19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</row>
    <row r="62" spans="2:19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2:19" x14ac:dyDescent="0.3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</row>
    <row r="64" spans="2:19" x14ac:dyDescent="0.3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</row>
    <row r="65" spans="2:19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</row>
    <row r="66" spans="2:19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</row>
    <row r="67" spans="2:19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</row>
    <row r="68" spans="2:19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</row>
    <row r="69" spans="2:19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</row>
    <row r="70" spans="2:19" x14ac:dyDescent="0.3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</row>
    <row r="71" spans="2:19" x14ac:dyDescent="0.3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</row>
    <row r="72" spans="2:19" x14ac:dyDescent="0.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</row>
    <row r="73" spans="2:19" x14ac:dyDescent="0.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</row>
    <row r="74" spans="2:19" x14ac:dyDescent="0.3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</row>
    <row r="75" spans="2:19" x14ac:dyDescent="0.3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</row>
    <row r="76" spans="2:19" x14ac:dyDescent="0.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</row>
    <row r="77" spans="2:19" x14ac:dyDescent="0.3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</row>
    <row r="78" spans="2:19" x14ac:dyDescent="0.3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</row>
    <row r="79" spans="2:19" x14ac:dyDescent="0.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</row>
    <row r="80" spans="2:19" x14ac:dyDescent="0.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</row>
    <row r="81" spans="2:19" x14ac:dyDescent="0.3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</row>
    <row r="82" spans="2:19" x14ac:dyDescent="0.3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</row>
    <row r="83" spans="2:19" x14ac:dyDescent="0.3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</row>
    <row r="84" spans="2:19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</row>
    <row r="85" spans="2:19" x14ac:dyDescent="0.3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</row>
    <row r="86" spans="2:19" x14ac:dyDescent="0.3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</row>
    <row r="87" spans="2:19" x14ac:dyDescent="0.3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</row>
    <row r="88" spans="2:19" x14ac:dyDescent="0.3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</row>
    <row r="89" spans="2:19" x14ac:dyDescent="0.3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2:19" x14ac:dyDescent="0.3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</row>
    <row r="91" spans="2:19" x14ac:dyDescent="0.3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2:19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2:19" x14ac:dyDescent="0.3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2:19" x14ac:dyDescent="0.3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2:19" x14ac:dyDescent="0.3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  <row r="96" spans="2:19" x14ac:dyDescent="0.3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</row>
    <row r="97" spans="2:19" x14ac:dyDescent="0.3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</row>
    <row r="98" spans="2:19" x14ac:dyDescent="0.3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</row>
    <row r="99" spans="2:19" x14ac:dyDescent="0.3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</row>
    <row r="100" spans="2:19" x14ac:dyDescent="0.3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</row>
    <row r="101" spans="2:19" x14ac:dyDescent="0.3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</row>
    <row r="102" spans="2:19" x14ac:dyDescent="0.3"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</row>
    <row r="103" spans="2:19" x14ac:dyDescent="0.3"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</row>
    <row r="104" spans="2:19" x14ac:dyDescent="0.3"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</row>
    <row r="105" spans="2:19" x14ac:dyDescent="0.3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</row>
    <row r="106" spans="2:19" x14ac:dyDescent="0.3"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</row>
    <row r="107" spans="2:19" x14ac:dyDescent="0.3"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</row>
    <row r="108" spans="2:19" x14ac:dyDescent="0.3"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</row>
    <row r="109" spans="2:19" x14ac:dyDescent="0.3"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</row>
    <row r="110" spans="2:19" x14ac:dyDescent="0.3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</row>
    <row r="111" spans="2:19" x14ac:dyDescent="0.3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</row>
    <row r="112" spans="2:19" x14ac:dyDescent="0.3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</row>
    <row r="113" spans="2:19" x14ac:dyDescent="0.3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</row>
    <row r="114" spans="2:19" x14ac:dyDescent="0.3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</row>
    <row r="115" spans="2:19" x14ac:dyDescent="0.3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</row>
    <row r="116" spans="2:19" x14ac:dyDescent="0.3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</row>
    <row r="117" spans="2:19" x14ac:dyDescent="0.3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</row>
    <row r="118" spans="2:19" x14ac:dyDescent="0.3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</row>
    <row r="119" spans="2:19" x14ac:dyDescent="0.3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</row>
    <row r="120" spans="2:19" x14ac:dyDescent="0.3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</row>
    <row r="121" spans="2:19" x14ac:dyDescent="0.3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</row>
    <row r="122" spans="2:19" x14ac:dyDescent="0.3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</row>
    <row r="123" spans="2:19" x14ac:dyDescent="0.3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</row>
    <row r="124" spans="2:19" x14ac:dyDescent="0.3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</row>
    <row r="125" spans="2:19" x14ac:dyDescent="0.3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</row>
    <row r="126" spans="2:19" x14ac:dyDescent="0.3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</row>
    <row r="127" spans="2:19" x14ac:dyDescent="0.3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</row>
    <row r="128" spans="2:19" x14ac:dyDescent="0.3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</row>
    <row r="129" spans="2:19" x14ac:dyDescent="0.3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</row>
    <row r="130" spans="2:19" x14ac:dyDescent="0.3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</row>
    <row r="131" spans="2:19" x14ac:dyDescent="0.3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</row>
    <row r="132" spans="2:19" x14ac:dyDescent="0.3"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</row>
    <row r="133" spans="2:19" x14ac:dyDescent="0.3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</row>
    <row r="134" spans="2:19" x14ac:dyDescent="0.3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</row>
    <row r="135" spans="2:19" x14ac:dyDescent="0.3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</row>
    <row r="136" spans="2:19" x14ac:dyDescent="0.3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</row>
    <row r="137" spans="2:19" x14ac:dyDescent="0.3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</row>
    <row r="138" spans="2:19" x14ac:dyDescent="0.3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</row>
    <row r="139" spans="2:19" x14ac:dyDescent="0.3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</row>
    <row r="140" spans="2:19" x14ac:dyDescent="0.3"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</row>
    <row r="141" spans="2:19" x14ac:dyDescent="0.3"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</row>
    <row r="142" spans="2:19" x14ac:dyDescent="0.3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</row>
    <row r="143" spans="2:19" x14ac:dyDescent="0.3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</row>
    <row r="144" spans="2:19" x14ac:dyDescent="0.3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</row>
    <row r="145" spans="2:19" x14ac:dyDescent="0.3"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</row>
    <row r="146" spans="2:19" x14ac:dyDescent="0.3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</row>
    <row r="147" spans="2:19" x14ac:dyDescent="0.3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</row>
    <row r="148" spans="2:19" x14ac:dyDescent="0.3"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</row>
    <row r="149" spans="2:19" x14ac:dyDescent="0.3"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</row>
    <row r="150" spans="2:19" x14ac:dyDescent="0.3"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</row>
    <row r="151" spans="2:19" x14ac:dyDescent="0.3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</row>
    <row r="152" spans="2:19" x14ac:dyDescent="0.3"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</row>
    <row r="153" spans="2:19" x14ac:dyDescent="0.3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</row>
    <row r="154" spans="2:19" x14ac:dyDescent="0.3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</row>
    <row r="155" spans="2:19" x14ac:dyDescent="0.3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</row>
    <row r="156" spans="2:19" x14ac:dyDescent="0.3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</row>
    <row r="157" spans="2:19" x14ac:dyDescent="0.3"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</row>
    <row r="158" spans="2:19" x14ac:dyDescent="0.3"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</row>
    <row r="159" spans="2:19" x14ac:dyDescent="0.3"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</row>
    <row r="160" spans="2:19" x14ac:dyDescent="0.3"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</row>
    <row r="161" spans="2:19" x14ac:dyDescent="0.3"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</row>
    <row r="162" spans="2:19" x14ac:dyDescent="0.3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</row>
    <row r="163" spans="2:19" x14ac:dyDescent="0.3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</row>
    <row r="164" spans="2:19" x14ac:dyDescent="0.3"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</row>
    <row r="165" spans="2:19" x14ac:dyDescent="0.3"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</row>
    <row r="166" spans="2:19" x14ac:dyDescent="0.3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</row>
    <row r="167" spans="2:19" x14ac:dyDescent="0.3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</row>
    <row r="168" spans="2:19" x14ac:dyDescent="0.3"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</row>
    <row r="169" spans="2:19" x14ac:dyDescent="0.3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</row>
    <row r="170" spans="2:19" x14ac:dyDescent="0.3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</row>
    <row r="171" spans="2:19" x14ac:dyDescent="0.3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</row>
    <row r="172" spans="2:19" x14ac:dyDescent="0.3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</row>
    <row r="173" spans="2:19" x14ac:dyDescent="0.3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</row>
    <row r="174" spans="2:19" x14ac:dyDescent="0.3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</row>
    <row r="175" spans="2:19" x14ac:dyDescent="0.3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</row>
    <row r="176" spans="2:19" x14ac:dyDescent="0.3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</row>
    <row r="177" spans="2:19" x14ac:dyDescent="0.3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</row>
    <row r="178" spans="2:19" x14ac:dyDescent="0.3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</row>
    <row r="179" spans="2:19" x14ac:dyDescent="0.3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</row>
    <row r="180" spans="2:19" x14ac:dyDescent="0.3"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</row>
    <row r="181" spans="2:19" x14ac:dyDescent="0.3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</row>
    <row r="182" spans="2:19" x14ac:dyDescent="0.3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</row>
    <row r="183" spans="2:19" x14ac:dyDescent="0.3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</row>
    <row r="184" spans="2:19" x14ac:dyDescent="0.3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</row>
    <row r="185" spans="2:19" x14ac:dyDescent="0.3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</row>
    <row r="186" spans="2:19" x14ac:dyDescent="0.3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</row>
    <row r="187" spans="2:19" x14ac:dyDescent="0.3"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</row>
    <row r="188" spans="2:19" x14ac:dyDescent="0.3"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</row>
    <row r="189" spans="2:19" x14ac:dyDescent="0.3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</row>
    <row r="190" spans="2:19" x14ac:dyDescent="0.3"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</row>
    <row r="191" spans="2:19" x14ac:dyDescent="0.3"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</row>
    <row r="192" spans="2:19" x14ac:dyDescent="0.3"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</row>
    <row r="193" spans="2:19" x14ac:dyDescent="0.3"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</row>
    <row r="194" spans="2:19" x14ac:dyDescent="0.3"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</row>
    <row r="195" spans="2:19" x14ac:dyDescent="0.3"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</row>
    <row r="196" spans="2:19" x14ac:dyDescent="0.3"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</row>
    <row r="197" spans="2:19" x14ac:dyDescent="0.3"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</row>
    <row r="198" spans="2:19" x14ac:dyDescent="0.3"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</row>
    <row r="199" spans="2:19" x14ac:dyDescent="0.3"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</row>
    <row r="200" spans="2:19" x14ac:dyDescent="0.3"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</row>
    <row r="201" spans="2:19" x14ac:dyDescent="0.3"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</row>
    <row r="202" spans="2:19" x14ac:dyDescent="0.3"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</row>
    <row r="203" spans="2:19" x14ac:dyDescent="0.3"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</row>
    <row r="204" spans="2:19" x14ac:dyDescent="0.3"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</row>
    <row r="205" spans="2:19" x14ac:dyDescent="0.3"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</row>
    <row r="206" spans="2:19" x14ac:dyDescent="0.3"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</row>
    <row r="207" spans="2:19" x14ac:dyDescent="0.3"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</row>
    <row r="208" spans="2:19" x14ac:dyDescent="0.3"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</row>
    <row r="209" spans="2:19" x14ac:dyDescent="0.3"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</row>
    <row r="210" spans="2:19" x14ac:dyDescent="0.3"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</row>
    <row r="211" spans="2:19" x14ac:dyDescent="0.3"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</row>
    <row r="212" spans="2:19" x14ac:dyDescent="0.3"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</row>
    <row r="213" spans="2:19" x14ac:dyDescent="0.3"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</row>
    <row r="214" spans="2:19" x14ac:dyDescent="0.3"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</row>
    <row r="215" spans="2:19" x14ac:dyDescent="0.3"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</row>
    <row r="216" spans="2:19" x14ac:dyDescent="0.3"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</row>
    <row r="217" spans="2:19" x14ac:dyDescent="0.3"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</row>
    <row r="218" spans="2:19" x14ac:dyDescent="0.3"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</row>
    <row r="219" spans="2:19" x14ac:dyDescent="0.3"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</row>
    <row r="220" spans="2:19" x14ac:dyDescent="0.3"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</row>
    <row r="221" spans="2:19" x14ac:dyDescent="0.3"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</row>
    <row r="222" spans="2:19" x14ac:dyDescent="0.3"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</row>
    <row r="223" spans="2:19" x14ac:dyDescent="0.3"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</row>
    <row r="224" spans="2:19" x14ac:dyDescent="0.3"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</row>
    <row r="225" spans="2:19" x14ac:dyDescent="0.3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</row>
    <row r="226" spans="2:19" x14ac:dyDescent="0.3"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</row>
    <row r="227" spans="2:19" x14ac:dyDescent="0.3"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</row>
    <row r="228" spans="2:19" x14ac:dyDescent="0.3"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</row>
    <row r="229" spans="2:19" x14ac:dyDescent="0.3"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</row>
    <row r="230" spans="2:19" x14ac:dyDescent="0.3"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</row>
    <row r="231" spans="2:19" x14ac:dyDescent="0.3"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</row>
    <row r="232" spans="2:19" x14ac:dyDescent="0.3"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</row>
    <row r="233" spans="2:19" x14ac:dyDescent="0.3"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</row>
    <row r="234" spans="2:19" x14ac:dyDescent="0.3"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</row>
    <row r="235" spans="2:19" x14ac:dyDescent="0.3"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</row>
    <row r="236" spans="2:19" x14ac:dyDescent="0.3"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</row>
    <row r="237" spans="2:19" x14ac:dyDescent="0.3"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</row>
    <row r="238" spans="2:19" x14ac:dyDescent="0.3"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</row>
    <row r="239" spans="2:19" x14ac:dyDescent="0.3"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</row>
    <row r="240" spans="2:19" x14ac:dyDescent="0.3"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</row>
    <row r="241" spans="2:19" x14ac:dyDescent="0.3"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</row>
    <row r="242" spans="2:19" x14ac:dyDescent="0.3"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</row>
    <row r="243" spans="2:19" x14ac:dyDescent="0.3"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</row>
    <row r="244" spans="2:19" x14ac:dyDescent="0.3"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</row>
    <row r="245" spans="2:19" x14ac:dyDescent="0.3"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</row>
    <row r="246" spans="2:19" x14ac:dyDescent="0.3"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</row>
    <row r="247" spans="2:19" x14ac:dyDescent="0.3"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108" bestFit="1" customWidth="1"/>
    <col min="2" max="2" width="20" style="108" customWidth="1"/>
    <col min="3" max="3" width="20.81640625" style="108" customWidth="1"/>
    <col min="4" max="4" width="11.453125" style="108" bestFit="1" customWidth="1"/>
    <col min="5" max="16384" width="9.1796875" style="108"/>
  </cols>
  <sheetData>
    <row r="2" spans="1:19" ht="54.75" customHeight="1" x14ac:dyDescent="0.45">
      <c r="A2" s="257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31.12.2022 
(за видами відсоткових ставок)</v>
      </c>
      <c r="B2" s="258"/>
      <c r="C2" s="258"/>
      <c r="D2" s="25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x14ac:dyDescent="0.3">
      <c r="A3" s="259"/>
      <c r="B3" s="259"/>
      <c r="C3" s="259"/>
      <c r="D3" s="259"/>
    </row>
    <row r="4" spans="1:19" s="57" customFormat="1" x14ac:dyDescent="0.3">
      <c r="D4" s="57" t="str">
        <f>VALVAL</f>
        <v>млрд. одиниць</v>
      </c>
    </row>
    <row r="5" spans="1:19" s="89" customFormat="1" x14ac:dyDescent="0.25">
      <c r="A5" s="83"/>
      <c r="B5" s="210" t="s">
        <v>169</v>
      </c>
      <c r="C5" s="210" t="s">
        <v>172</v>
      </c>
      <c r="D5" s="210" t="s">
        <v>192</v>
      </c>
    </row>
    <row r="6" spans="1:19" s="198" customFormat="1" ht="15.5" x14ac:dyDescent="0.25">
      <c r="A6" s="44" t="s">
        <v>152</v>
      </c>
      <c r="B6" s="214">
        <f>SUM(B$7+ B$8)</f>
        <v>111.37551404710999</v>
      </c>
      <c r="C6" s="214">
        <f>SUM(C$7+ C$8)</f>
        <v>4072.8466229697301</v>
      </c>
      <c r="D6" s="228">
        <f>SUM(D$7+ D$8)</f>
        <v>1</v>
      </c>
    </row>
    <row r="7" spans="1:19" s="127" customFormat="1" ht="14" x14ac:dyDescent="0.25">
      <c r="A7" s="215" t="s">
        <v>46</v>
      </c>
      <c r="B7" s="188">
        <v>36.20816070595</v>
      </c>
      <c r="C7" s="188">
        <v>1324.0817455875899</v>
      </c>
      <c r="D7" s="206">
        <v>0.3251</v>
      </c>
    </row>
    <row r="8" spans="1:19" s="127" customFormat="1" ht="14" x14ac:dyDescent="0.25">
      <c r="A8" s="215" t="s">
        <v>106</v>
      </c>
      <c r="B8" s="188">
        <v>75.167353341159995</v>
      </c>
      <c r="C8" s="188">
        <v>2748.7648773821402</v>
      </c>
      <c r="D8" s="206">
        <v>0.67490000000000006</v>
      </c>
    </row>
    <row r="9" spans="1:19" x14ac:dyDescent="0.3">
      <c r="B9" s="37"/>
      <c r="C9" s="37"/>
      <c r="D9" s="3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9" x14ac:dyDescent="0.3">
      <c r="B10" s="37"/>
      <c r="C10" s="37"/>
      <c r="D10" s="3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</row>
    <row r="11" spans="1:19" x14ac:dyDescent="0.3">
      <c r="B11" s="37"/>
      <c r="C11" s="37"/>
      <c r="D11" s="3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x14ac:dyDescent="0.3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x14ac:dyDescent="0.3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9" x14ac:dyDescent="0.3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3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3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2:17" x14ac:dyDescent="0.3"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2:17" x14ac:dyDescent="0.3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2:17" x14ac:dyDescent="0.3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2:17" x14ac:dyDescent="0.3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2:17" x14ac:dyDescent="0.3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2:17" x14ac:dyDescent="0.3"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2:17" x14ac:dyDescent="0.3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2:17" x14ac:dyDescent="0.3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2:17" x14ac:dyDescent="0.3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2:17" x14ac:dyDescent="0.3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2:17" x14ac:dyDescent="0.3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2:17" x14ac:dyDescent="0.3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2:17" x14ac:dyDescent="0.3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2:17" x14ac:dyDescent="0.3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2:17" x14ac:dyDescent="0.3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2:17" x14ac:dyDescent="0.3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  <row r="246" spans="2:17" x14ac:dyDescent="0.3"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</row>
    <row r="247" spans="2:17" x14ac:dyDescent="0.3"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108" bestFit="1" customWidth="1"/>
    <col min="2" max="2" width="18" style="108" customWidth="1"/>
    <col min="3" max="3" width="19.81640625" style="108" customWidth="1"/>
    <col min="4" max="4" width="11.453125" style="108" bestFit="1" customWidth="1"/>
    <col min="5" max="16384" width="9.1796875" style="108"/>
  </cols>
  <sheetData>
    <row r="2" spans="1:19" ht="18.75" customHeight="1" x14ac:dyDescent="0.45">
      <c r="A2" s="257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31.12.2022</v>
      </c>
      <c r="B2" s="258"/>
      <c r="C2" s="258"/>
      <c r="D2" s="25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8.5" x14ac:dyDescent="0.45">
      <c r="A3" s="260" t="s">
        <v>87</v>
      </c>
      <c r="B3" s="260"/>
      <c r="C3" s="260"/>
      <c r="D3" s="260"/>
    </row>
    <row r="4" spans="1:19" x14ac:dyDescent="0.3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s="57" customFormat="1" x14ac:dyDescent="0.3">
      <c r="D5" s="57" t="str">
        <f>VALVAL</f>
        <v>млрд. одиниць</v>
      </c>
    </row>
    <row r="6" spans="1:19" s="89" customFormat="1" x14ac:dyDescent="0.25">
      <c r="A6" s="29"/>
      <c r="B6" s="210" t="s">
        <v>169</v>
      </c>
      <c r="C6" s="210" t="s">
        <v>172</v>
      </c>
      <c r="D6" s="210" t="s">
        <v>192</v>
      </c>
    </row>
    <row r="7" spans="1:19" s="198" customFormat="1" ht="15.5" x14ac:dyDescent="0.25">
      <c r="A7" s="44" t="s">
        <v>152</v>
      </c>
      <c r="B7" s="136">
        <f>SUM(B$8+ B$9)</f>
        <v>111.37551404710999</v>
      </c>
      <c r="C7" s="136">
        <f>SUM(C$8+ C$9)</f>
        <v>4072.8466229697301</v>
      </c>
      <c r="D7" s="227">
        <f>SUM(D$8+ D$9)</f>
        <v>1</v>
      </c>
    </row>
    <row r="8" spans="1:19" s="127" customFormat="1" ht="14" x14ac:dyDescent="0.25">
      <c r="A8" s="143" t="str">
        <f>SRATE_M!A7</f>
        <v>Борг, по якому сплата відсотків здійснюється за плаваючими процентними ставками</v>
      </c>
      <c r="B8" s="188">
        <f>SRATE_M!B7</f>
        <v>36.20816070595</v>
      </c>
      <c r="C8" s="188">
        <f>SRATE_M!C7</f>
        <v>1324.0817455875899</v>
      </c>
      <c r="D8" s="206">
        <f>SRATE_M!D7</f>
        <v>0.3251</v>
      </c>
    </row>
    <row r="9" spans="1:19" s="127" customFormat="1" ht="14" x14ac:dyDescent="0.25">
      <c r="A9" s="143" t="str">
        <f>SRATE_M!A8</f>
        <v>Борг, по якому сплата відсотків здійснюється за фіксованими процентними ставками</v>
      </c>
      <c r="B9" s="188">
        <f>SRATE_M!B8</f>
        <v>75.167353341159995</v>
      </c>
      <c r="C9" s="188">
        <f>SRATE_M!C8</f>
        <v>2748.7648773821402</v>
      </c>
      <c r="D9" s="206">
        <f>SRATE_M!D8</f>
        <v>0.67490000000000006</v>
      </c>
    </row>
    <row r="10" spans="1:19" x14ac:dyDescent="0.3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</row>
    <row r="11" spans="1:19" x14ac:dyDescent="0.3">
      <c r="A11" s="167" t="s">
        <v>164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x14ac:dyDescent="0.3">
      <c r="B12" s="98"/>
      <c r="C12" s="98"/>
      <c r="D12" s="57" t="str">
        <f>VALVAL</f>
        <v>млрд. одиниць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9" s="196" customFormat="1" x14ac:dyDescent="0.3">
      <c r="A13" s="83"/>
      <c r="B13" s="210" t="s">
        <v>169</v>
      </c>
      <c r="C13" s="210" t="s">
        <v>172</v>
      </c>
      <c r="D13" s="210" t="s">
        <v>192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spans="1:19" s="61" customFormat="1" ht="14.5" x14ac:dyDescent="0.35">
      <c r="A14" s="158" t="s">
        <v>152</v>
      </c>
      <c r="B14" s="239">
        <f>B$15+B$18</f>
        <v>111.37551404711</v>
      </c>
      <c r="C14" s="239">
        <f>C$15+C$18</f>
        <v>4072.8466229697297</v>
      </c>
      <c r="D14" s="109">
        <f>D$15+D$18</f>
        <v>1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9" s="130" customFormat="1" ht="14.5" x14ac:dyDescent="0.35">
      <c r="A15" s="155" t="s">
        <v>65</v>
      </c>
      <c r="B15" s="34">
        <f>SUM(B$16:B$17)</f>
        <v>101.59354286955001</v>
      </c>
      <c r="C15" s="34">
        <f>SUM(C$16:C$17)</f>
        <v>3715.1336317660898</v>
      </c>
      <c r="D15" s="134">
        <f>SUM(D$16:D$17)</f>
        <v>0.91217100000000007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9" s="213" customFormat="1" outlineLevel="1" x14ac:dyDescent="0.3">
      <c r="A16" s="208" t="s">
        <v>46</v>
      </c>
      <c r="B16" s="212">
        <v>28.849059276119998</v>
      </c>
      <c r="C16" s="212">
        <v>1054.96970904098</v>
      </c>
      <c r="D16" s="251">
        <v>0.25902500000000001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</row>
    <row r="17" spans="1:17" s="213" customFormat="1" outlineLevel="1" x14ac:dyDescent="0.3">
      <c r="A17" s="208" t="s">
        <v>106</v>
      </c>
      <c r="B17" s="212">
        <v>72.744483593430004</v>
      </c>
      <c r="C17" s="212">
        <v>2660.1639227251098</v>
      </c>
      <c r="D17" s="251">
        <v>0.653146</v>
      </c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</row>
    <row r="18" spans="1:17" s="130" customFormat="1" ht="14.5" x14ac:dyDescent="0.35">
      <c r="A18" s="155" t="s">
        <v>13</v>
      </c>
      <c r="B18" s="34">
        <f>SUM(B$19:B$20)</f>
        <v>9.7819711775599991</v>
      </c>
      <c r="C18" s="34">
        <f>SUM(C$19:C$20)</f>
        <v>357.71299120364</v>
      </c>
      <c r="D18" s="134">
        <f>SUM(D$19:D$20)</f>
        <v>8.782899999999999E-2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s="213" customFormat="1" outlineLevel="1" x14ac:dyDescent="0.3">
      <c r="A19" s="208" t="s">
        <v>46</v>
      </c>
      <c r="B19" s="212">
        <v>7.3591014298299999</v>
      </c>
      <c r="C19" s="212">
        <v>269.11203654661</v>
      </c>
      <c r="D19" s="251">
        <v>6.6074999999999995E-2</v>
      </c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7" s="213" customFormat="1" outlineLevel="1" x14ac:dyDescent="0.3">
      <c r="A20" s="208" t="s">
        <v>106</v>
      </c>
      <c r="B20" s="212">
        <v>2.4228697477300001</v>
      </c>
      <c r="C20" s="212">
        <v>88.600954657030002</v>
      </c>
      <c r="D20" s="251">
        <v>2.1753999999999999E-2</v>
      </c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7" x14ac:dyDescent="0.3">
      <c r="B21" s="37"/>
      <c r="C21" s="37"/>
      <c r="D21" s="59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x14ac:dyDescent="0.3">
      <c r="B22" s="37"/>
      <c r="C22" s="37"/>
      <c r="D22" s="59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x14ac:dyDescent="0.3">
      <c r="B23" s="37"/>
      <c r="C23" s="37"/>
      <c r="D23" s="59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x14ac:dyDescent="0.3">
      <c r="B24" s="37"/>
      <c r="C24" s="37"/>
      <c r="D24" s="59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x14ac:dyDescent="0.3">
      <c r="B25" s="37"/>
      <c r="C25" s="37"/>
      <c r="D25" s="59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x14ac:dyDescent="0.3">
      <c r="B26" s="37"/>
      <c r="C26" s="37"/>
      <c r="D26" s="59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x14ac:dyDescent="0.3">
      <c r="B27" s="37"/>
      <c r="C27" s="37"/>
      <c r="D27" s="59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7" x14ac:dyDescent="0.3">
      <c r="B28" s="37"/>
      <c r="C28" s="37"/>
      <c r="D28" s="59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7" x14ac:dyDescent="0.3">
      <c r="B29" s="37"/>
      <c r="C29" s="37"/>
      <c r="D29" s="59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x14ac:dyDescent="0.3">
      <c r="B30" s="37"/>
      <c r="C30" s="37"/>
      <c r="D30" s="59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3">
      <c r="B31" s="37"/>
      <c r="C31" s="37"/>
      <c r="D31" s="59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3">
      <c r="B32" s="37"/>
      <c r="C32" s="37"/>
      <c r="D32" s="59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2:17" x14ac:dyDescent="0.3">
      <c r="B33" s="37"/>
      <c r="C33" s="37"/>
      <c r="D33" s="59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2:17" x14ac:dyDescent="0.3">
      <c r="B34" s="37"/>
      <c r="C34" s="37"/>
      <c r="D34" s="59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2:17" x14ac:dyDescent="0.3">
      <c r="B35" s="37"/>
      <c r="C35" s="37"/>
      <c r="D35" s="5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2:17" x14ac:dyDescent="0.3">
      <c r="B36" s="37"/>
      <c r="C36" s="37"/>
      <c r="D36" s="59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2:17" x14ac:dyDescent="0.3">
      <c r="B37" s="37"/>
      <c r="C37" s="37"/>
      <c r="D37" s="59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2:17" x14ac:dyDescent="0.3">
      <c r="B38" s="37"/>
      <c r="C38" s="37"/>
      <c r="D38" s="59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2:17" x14ac:dyDescent="0.3">
      <c r="B39" s="37"/>
      <c r="C39" s="3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2:17" x14ac:dyDescent="0.3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2:17" x14ac:dyDescent="0.3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</row>
    <row r="42" spans="2:17" x14ac:dyDescent="0.3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</row>
    <row r="43" spans="2:17" x14ac:dyDescent="0.3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</row>
    <row r="44" spans="2:17" x14ac:dyDescent="0.3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</row>
    <row r="45" spans="2:17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2:17" x14ac:dyDescent="0.3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</row>
    <row r="47" spans="2:17" x14ac:dyDescent="0.3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</row>
    <row r="48" spans="2:17" x14ac:dyDescent="0.3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</row>
    <row r="49" spans="2:17" x14ac:dyDescent="0.3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</row>
    <row r="50" spans="2:17" x14ac:dyDescent="0.3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2:17" x14ac:dyDescent="0.3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</row>
    <row r="52" spans="2:17" x14ac:dyDescent="0.3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</row>
    <row r="53" spans="2:17" x14ac:dyDescent="0.3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</row>
    <row r="54" spans="2:17" x14ac:dyDescent="0.3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</row>
    <row r="55" spans="2:17" x14ac:dyDescent="0.3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2:17" x14ac:dyDescent="0.3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</row>
    <row r="57" spans="2:17" x14ac:dyDescent="0.3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</row>
    <row r="58" spans="2:17" x14ac:dyDescent="0.3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</row>
    <row r="59" spans="2:17" x14ac:dyDescent="0.3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</row>
    <row r="60" spans="2:17" x14ac:dyDescent="0.3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2:17" x14ac:dyDescent="0.3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2:17" x14ac:dyDescent="0.3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2:17" x14ac:dyDescent="0.3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x14ac:dyDescent="0.3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</row>
    <row r="65" spans="2:17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</row>
    <row r="66" spans="2:17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</row>
    <row r="67" spans="2:17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</row>
    <row r="68" spans="2:17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</row>
    <row r="69" spans="2:17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</row>
    <row r="70" spans="2:17" x14ac:dyDescent="0.3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3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</row>
    <row r="72" spans="2:17" x14ac:dyDescent="0.3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</row>
    <row r="73" spans="2:17" x14ac:dyDescent="0.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</row>
    <row r="74" spans="2:17" x14ac:dyDescent="0.3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</row>
    <row r="75" spans="2:17" x14ac:dyDescent="0.3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</row>
    <row r="76" spans="2:17" x14ac:dyDescent="0.3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</row>
    <row r="77" spans="2:17" x14ac:dyDescent="0.3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</row>
    <row r="78" spans="2:17" x14ac:dyDescent="0.3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2:17" x14ac:dyDescent="0.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2:17" x14ac:dyDescent="0.3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17" x14ac:dyDescent="0.3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2:17" x14ac:dyDescent="0.3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2:17" x14ac:dyDescent="0.3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</row>
    <row r="84" spans="2:17" x14ac:dyDescent="0.3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</row>
    <row r="85" spans="2:17" x14ac:dyDescent="0.3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</row>
    <row r="86" spans="2:17" x14ac:dyDescent="0.3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</row>
    <row r="87" spans="2:17" x14ac:dyDescent="0.3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</row>
    <row r="88" spans="2:17" x14ac:dyDescent="0.3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2:17" x14ac:dyDescent="0.3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2:17" x14ac:dyDescent="0.3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2:17" x14ac:dyDescent="0.3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2:17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2:17" x14ac:dyDescent="0.3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</row>
    <row r="94" spans="2:17" x14ac:dyDescent="0.3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</row>
    <row r="95" spans="2:17" x14ac:dyDescent="0.3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</row>
    <row r="96" spans="2:17" x14ac:dyDescent="0.3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</row>
    <row r="97" spans="2:17" x14ac:dyDescent="0.3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</row>
    <row r="98" spans="2:17" x14ac:dyDescent="0.3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</row>
    <row r="99" spans="2:17" x14ac:dyDescent="0.3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</row>
    <row r="100" spans="2:17" x14ac:dyDescent="0.3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</row>
    <row r="101" spans="2:17" x14ac:dyDescent="0.3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x14ac:dyDescent="0.3"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x14ac:dyDescent="0.3"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x14ac:dyDescent="0.3"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x14ac:dyDescent="0.3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x14ac:dyDescent="0.3"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x14ac:dyDescent="0.3"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2:17" x14ac:dyDescent="0.3"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2:17" x14ac:dyDescent="0.3"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x14ac:dyDescent="0.3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x14ac:dyDescent="0.3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x14ac:dyDescent="0.3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2:17" x14ac:dyDescent="0.3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</row>
    <row r="114" spans="2:17" x14ac:dyDescent="0.3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</row>
    <row r="115" spans="2:17" x14ac:dyDescent="0.3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x14ac:dyDescent="0.3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</row>
    <row r="117" spans="2:17" x14ac:dyDescent="0.3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</row>
    <row r="118" spans="2:17" x14ac:dyDescent="0.3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x14ac:dyDescent="0.3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</row>
    <row r="120" spans="2:17" x14ac:dyDescent="0.3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</row>
    <row r="121" spans="2:17" x14ac:dyDescent="0.3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</row>
    <row r="122" spans="2:17" x14ac:dyDescent="0.3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</row>
    <row r="123" spans="2:17" x14ac:dyDescent="0.3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</row>
    <row r="124" spans="2:17" x14ac:dyDescent="0.3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</row>
    <row r="125" spans="2:17" x14ac:dyDescent="0.3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</row>
    <row r="126" spans="2:17" x14ac:dyDescent="0.3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</row>
    <row r="127" spans="2:17" x14ac:dyDescent="0.3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</row>
    <row r="128" spans="2:17" x14ac:dyDescent="0.3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</row>
    <row r="129" spans="2:17" x14ac:dyDescent="0.3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</row>
    <row r="130" spans="2:17" x14ac:dyDescent="0.3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</row>
    <row r="131" spans="2:17" x14ac:dyDescent="0.3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</row>
    <row r="132" spans="2:17" x14ac:dyDescent="0.3"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</row>
    <row r="133" spans="2:17" x14ac:dyDescent="0.3"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</row>
    <row r="134" spans="2:17" x14ac:dyDescent="0.3"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</row>
    <row r="135" spans="2:17" x14ac:dyDescent="0.3"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</row>
    <row r="136" spans="2:17" x14ac:dyDescent="0.3"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</row>
    <row r="137" spans="2:17" x14ac:dyDescent="0.3"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</row>
    <row r="138" spans="2:17" x14ac:dyDescent="0.3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</row>
    <row r="139" spans="2:17" x14ac:dyDescent="0.3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2:17" x14ac:dyDescent="0.3"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</row>
    <row r="141" spans="2:17" x14ac:dyDescent="0.3"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</row>
    <row r="142" spans="2:17" x14ac:dyDescent="0.3"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</row>
    <row r="143" spans="2:17" x14ac:dyDescent="0.3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  <row r="147" spans="2:17" x14ac:dyDescent="0.3"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</row>
    <row r="148" spans="2:17" x14ac:dyDescent="0.3"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</row>
    <row r="149" spans="2:17" x14ac:dyDescent="0.3"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</row>
    <row r="150" spans="2:17" x14ac:dyDescent="0.3"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</row>
    <row r="151" spans="2:17" x14ac:dyDescent="0.3"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</row>
    <row r="152" spans="2:17" x14ac:dyDescent="0.3"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2:17" x14ac:dyDescent="0.3"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2:17" x14ac:dyDescent="0.3"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</row>
    <row r="155" spans="2:17" x14ac:dyDescent="0.3"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</row>
    <row r="156" spans="2:17" x14ac:dyDescent="0.3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</row>
    <row r="157" spans="2:17" x14ac:dyDescent="0.3"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</row>
    <row r="158" spans="2:17" x14ac:dyDescent="0.3"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</row>
    <row r="159" spans="2:17" x14ac:dyDescent="0.3"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</row>
    <row r="160" spans="2:17" x14ac:dyDescent="0.3"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</row>
    <row r="161" spans="2:17" x14ac:dyDescent="0.3"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</row>
    <row r="162" spans="2:17" x14ac:dyDescent="0.3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</row>
    <row r="163" spans="2:17" x14ac:dyDescent="0.3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</row>
    <row r="164" spans="2:17" x14ac:dyDescent="0.3"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</row>
    <row r="165" spans="2:17" x14ac:dyDescent="0.3"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</row>
    <row r="166" spans="2:17" x14ac:dyDescent="0.3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</row>
    <row r="167" spans="2:17" x14ac:dyDescent="0.3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</row>
    <row r="168" spans="2:17" x14ac:dyDescent="0.3"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</row>
    <row r="169" spans="2:17" x14ac:dyDescent="0.3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</row>
    <row r="170" spans="2:17" x14ac:dyDescent="0.3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</row>
    <row r="171" spans="2:17" x14ac:dyDescent="0.3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</row>
    <row r="172" spans="2:17" x14ac:dyDescent="0.3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</row>
    <row r="173" spans="2:17" x14ac:dyDescent="0.3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</row>
    <row r="174" spans="2:17" x14ac:dyDescent="0.3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</row>
    <row r="175" spans="2:17" x14ac:dyDescent="0.3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</row>
    <row r="176" spans="2:17" x14ac:dyDescent="0.3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</row>
    <row r="177" spans="2:17" x14ac:dyDescent="0.3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</row>
    <row r="178" spans="2:17" x14ac:dyDescent="0.3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</row>
    <row r="179" spans="2:17" x14ac:dyDescent="0.3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</row>
    <row r="180" spans="2:17" x14ac:dyDescent="0.3"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</row>
    <row r="181" spans="2:17" x14ac:dyDescent="0.3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</row>
    <row r="182" spans="2:17" x14ac:dyDescent="0.3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</row>
    <row r="183" spans="2:17" x14ac:dyDescent="0.3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</row>
    <row r="184" spans="2:17" x14ac:dyDescent="0.3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</row>
    <row r="185" spans="2:17" x14ac:dyDescent="0.3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</row>
    <row r="186" spans="2:17" x14ac:dyDescent="0.3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</row>
    <row r="187" spans="2:17" x14ac:dyDescent="0.3"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</row>
    <row r="188" spans="2:17" x14ac:dyDescent="0.3"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</row>
    <row r="189" spans="2:17" x14ac:dyDescent="0.3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</row>
    <row r="190" spans="2:17" x14ac:dyDescent="0.3"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</row>
    <row r="191" spans="2:17" x14ac:dyDescent="0.3"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3"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x14ac:dyDescent="0.3"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x14ac:dyDescent="0.3"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x14ac:dyDescent="0.3"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x14ac:dyDescent="0.3"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x14ac:dyDescent="0.3"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x14ac:dyDescent="0.3"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x14ac:dyDescent="0.3"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x14ac:dyDescent="0.3"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x14ac:dyDescent="0.3"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x14ac:dyDescent="0.3"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x14ac:dyDescent="0.3"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x14ac:dyDescent="0.3"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x14ac:dyDescent="0.3"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x14ac:dyDescent="0.3"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</row>
    <row r="207" spans="2:17" x14ac:dyDescent="0.3"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</row>
    <row r="208" spans="2:17" x14ac:dyDescent="0.3"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</row>
    <row r="209" spans="2:17" x14ac:dyDescent="0.3"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</row>
    <row r="210" spans="2:17" x14ac:dyDescent="0.3"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</row>
    <row r="211" spans="2:17" x14ac:dyDescent="0.3"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</row>
    <row r="212" spans="2:17" x14ac:dyDescent="0.3"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</row>
    <row r="213" spans="2:17" x14ac:dyDescent="0.3"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</row>
    <row r="214" spans="2:17" x14ac:dyDescent="0.3"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</row>
    <row r="215" spans="2:17" x14ac:dyDescent="0.3"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</row>
    <row r="216" spans="2:17" x14ac:dyDescent="0.3"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</row>
    <row r="217" spans="2:17" x14ac:dyDescent="0.3"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</row>
    <row r="218" spans="2:17" x14ac:dyDescent="0.3"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</row>
    <row r="219" spans="2:17" x14ac:dyDescent="0.3"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</row>
    <row r="220" spans="2:17" x14ac:dyDescent="0.3"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</row>
    <row r="221" spans="2:17" x14ac:dyDescent="0.3"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</row>
    <row r="222" spans="2:17" x14ac:dyDescent="0.3"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</row>
    <row r="223" spans="2:17" x14ac:dyDescent="0.3"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</row>
    <row r="224" spans="2:17" x14ac:dyDescent="0.3"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</row>
    <row r="225" spans="2:17" x14ac:dyDescent="0.3"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</row>
    <row r="226" spans="2:17" x14ac:dyDescent="0.3"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</row>
    <row r="227" spans="2:17" x14ac:dyDescent="0.3"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</row>
    <row r="228" spans="2:17" x14ac:dyDescent="0.3"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</row>
    <row r="229" spans="2:17" x14ac:dyDescent="0.3"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</row>
    <row r="230" spans="2:17" x14ac:dyDescent="0.3"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</row>
    <row r="231" spans="2:17" x14ac:dyDescent="0.3"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</row>
    <row r="232" spans="2:17" x14ac:dyDescent="0.3"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</row>
    <row r="233" spans="2:17" x14ac:dyDescent="0.3"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</row>
    <row r="234" spans="2:17" x14ac:dyDescent="0.3"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</row>
    <row r="235" spans="2:17" x14ac:dyDescent="0.3"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</row>
    <row r="236" spans="2:17" x14ac:dyDescent="0.3"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</row>
    <row r="237" spans="2:17" x14ac:dyDescent="0.3"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</row>
    <row r="238" spans="2:17" x14ac:dyDescent="0.3"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</row>
    <row r="239" spans="2:17" x14ac:dyDescent="0.3"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</row>
    <row r="240" spans="2:17" x14ac:dyDescent="0.3"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</row>
    <row r="241" spans="2:17" x14ac:dyDescent="0.3"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</row>
    <row r="242" spans="2:17" x14ac:dyDescent="0.3"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</row>
    <row r="243" spans="2:17" x14ac:dyDescent="0.3"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</row>
    <row r="244" spans="2:17" x14ac:dyDescent="0.3"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</row>
    <row r="245" spans="2:17" x14ac:dyDescent="0.3"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</row>
    <row r="246" spans="2:17" x14ac:dyDescent="0.3"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</row>
    <row r="247" spans="2:17" x14ac:dyDescent="0.3"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</row>
    <row r="248" spans="2:17" x14ac:dyDescent="0.3"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2023-02-24T11:51:00Z</cp:lastPrinted>
  <dcterms:created xsi:type="dcterms:W3CDTF">2023-02-24T08:56:44Z</dcterms:created>
  <dcterms:modified xsi:type="dcterms:W3CDTF">2023-02-24T14:27:30Z</dcterms:modified>
</cp:coreProperties>
</file>